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30" windowWidth="11430" windowHeight="8160" tabRatio="500" firstSheet="1" activeTab="2"/>
  </bookViews>
  <sheets>
    <sheet name="Sheet4" sheetId="16" state="hidden" r:id="rId1"/>
    <sheet name="Consolidated" sheetId="10" r:id="rId2"/>
    <sheet name="Saudi" sheetId="23" r:id="rId3"/>
    <sheet name="Sheet2" sheetId="24" state="hidden" r:id="rId4"/>
    <sheet name="Sheet1" sheetId="25" state="hidden" r:id="rId5"/>
  </sheets>
  <definedNames>
    <definedName name="_xlnm.Print_Area" localSheetId="2">Saudi!$A$1:$AD$152</definedName>
    <definedName name="_xlnm.Print_Titles" localSheetId="2">Saudi!$2:$3</definedName>
    <definedName name="_xlnm.Print_Titles" localSheetId="3">Sheet2!$2:$3</definedName>
    <definedName name="Z_02AA01BD_C75B_4B6E_A8E6_EEB6E90D29E4_.wvu.Rows" localSheetId="1" hidden="1">Consolidated!#REF!</definedName>
    <definedName name="Z_02AA01BD_C75B_4B6E_A8E6_EEB6E90D29E4_.wvu.Rows" localSheetId="2" hidden="1">Saudi!#REF!</definedName>
    <definedName name="Z_02AA01BD_C75B_4B6E_A8E6_EEB6E90D29E4_.wvu.Rows" localSheetId="3" hidden="1">Sheet2!#REF!</definedName>
    <definedName name="Z_209662B1_09B2_4060_A837_250CED7848ED_.wvu.Rows" localSheetId="1" hidden="1">Consolidated!#REF!</definedName>
    <definedName name="Z_209662B1_09B2_4060_A837_250CED7848ED_.wvu.Rows" localSheetId="2" hidden="1">Saudi!#REF!</definedName>
    <definedName name="Z_209662B1_09B2_4060_A837_250CED7848ED_.wvu.Rows" localSheetId="3" hidden="1">Sheet2!#REF!</definedName>
    <definedName name="Z_879F34B1_DA85_44D2_99EE_74A633FB2C72_.wvu.Rows" localSheetId="1" hidden="1">Consolidated!#REF!</definedName>
    <definedName name="Z_879F34B1_DA85_44D2_99EE_74A633FB2C72_.wvu.Rows" localSheetId="2" hidden="1">Saudi!#REF!</definedName>
    <definedName name="Z_879F34B1_DA85_44D2_99EE_74A633FB2C72_.wvu.Rows" localSheetId="3" hidden="1">Sheet2!#REF!</definedName>
    <definedName name="Z_A8167CC1_C909_4D11_B8D5_4313083C8125_.wvu.Cols" localSheetId="1" hidden="1">Consolidated!#REF!</definedName>
    <definedName name="Z_A8167CC1_C909_4D11_B8D5_4313083C8125_.wvu.Cols" localSheetId="2" hidden="1">Saudi!$AE:$AG</definedName>
    <definedName name="Z_A8167CC1_C909_4D11_B8D5_4313083C8125_.wvu.Cols" localSheetId="3" hidden="1">Sheet2!$AE:$AH</definedName>
    <definedName name="Z_A8167CC1_C909_4D11_B8D5_4313083C8125_.wvu.Cols" localSheetId="0" hidden="1">Sheet4!$I:$I</definedName>
    <definedName name="Z_A8167CC1_C909_4D11_B8D5_4313083C8125_.wvu.Rows" localSheetId="1" hidden="1">Consolidated!#REF!</definedName>
    <definedName name="Z_A8167CC1_C909_4D11_B8D5_4313083C8125_.wvu.Rows" localSheetId="2" hidden="1">Saudi!#REF!</definedName>
    <definedName name="Z_A8167CC1_C909_4D11_B8D5_4313083C8125_.wvu.Rows" localSheetId="3" hidden="1">Sheet2!#REF!</definedName>
    <definedName name="Z_AA4262F8_9AB3_4147_94E2_8DEF81F7E83C_.wvu.Rows" localSheetId="1" hidden="1">Consolidated!#REF!</definedName>
    <definedName name="Z_AA4262F8_9AB3_4147_94E2_8DEF81F7E83C_.wvu.Rows" localSheetId="2" hidden="1">Saudi!#REF!</definedName>
    <definedName name="Z_AA4262F8_9AB3_4147_94E2_8DEF81F7E83C_.wvu.Rows" localSheetId="3" hidden="1">Sheet2!#REF!</definedName>
    <definedName name="Z_B2BB7590_1CD2_4457_858D_F8835B99F338_.wvu.Rows" localSheetId="1" hidden="1">Consolidated!#REF!</definedName>
    <definedName name="Z_B2BB7590_1CD2_4457_858D_F8835B99F338_.wvu.Rows" localSheetId="2" hidden="1">Saudi!#REF!</definedName>
    <definedName name="Z_B2BB7590_1CD2_4457_858D_F8835B99F338_.wvu.Rows" localSheetId="3" hidden="1">Sheet2!#REF!</definedName>
    <definedName name="Z_BFB0E08A_7D07_48F2_93C4_BE631A8642F6_.wvu.Rows" localSheetId="1" hidden="1">Consolidated!#REF!</definedName>
    <definedName name="Z_BFB0E08A_7D07_48F2_93C4_BE631A8642F6_.wvu.Rows" localSheetId="2" hidden="1">Saudi!#REF!</definedName>
    <definedName name="Z_BFB0E08A_7D07_48F2_93C4_BE631A8642F6_.wvu.Rows" localSheetId="3" hidden="1">Sheet2!#REF!</definedName>
    <definedName name="Z_D65E0E17_9A53_4B36_ADDE_FDFBD878E6A1_.wvu.Rows" localSheetId="1" hidden="1">Consolidated!#REF!</definedName>
    <definedName name="Z_D65E0E17_9A53_4B36_ADDE_FDFBD878E6A1_.wvu.Rows" localSheetId="2" hidden="1">Saudi!#REF!</definedName>
    <definedName name="Z_D65E0E17_9A53_4B36_ADDE_FDFBD878E6A1_.wvu.Rows" localSheetId="3" hidden="1">Sheet2!#REF!</definedName>
    <definedName name="Z_E19D3675_E478_4A54_8E7A_94A199F67811_.wvu.Rows" localSheetId="1" hidden="1">Consolidated!#REF!</definedName>
    <definedName name="Z_E19D3675_E478_4A54_8E7A_94A199F67811_.wvu.Rows" localSheetId="2" hidden="1">Saudi!#REF!</definedName>
    <definedName name="Z_E19D3675_E478_4A54_8E7A_94A199F67811_.wvu.Rows" localSheetId="3" hidden="1">Sheet2!#REF!</definedName>
    <definedName name="Z_F3E5B7E7_D3C6_4CDC_BAA7_D62F15A870E4_.wvu.Rows" localSheetId="1" hidden="1">Consolidated!#REF!</definedName>
    <definedName name="Z_F3E5B7E7_D3C6_4CDC_BAA7_D62F15A870E4_.wvu.Rows" localSheetId="2" hidden="1">Saudi!#REF!</definedName>
    <definedName name="Z_F3E5B7E7_D3C6_4CDC_BAA7_D62F15A870E4_.wvu.Rows" localSheetId="3" hidden="1">Sheet2!#REF!</definedName>
  </definedNames>
  <calcPr calcId="125725"/>
  <customWorkbookViews>
    <customWorkbookView name="Nikhil Cheda - Personal View" guid="{E19D3675-E478-4A54-8E7A-94A199F67811}" mergeInterval="0" personalView="1" maximized="1" xWindow="1" yWindow="1" windowWidth="1356" windowHeight="525" tabRatio="844" activeSheetId="4"/>
    <customWorkbookView name="Nirav - Personal View" guid="{BFB0E08A-7D07-48F2-93C4-BE631A8642F6}" mergeInterval="0" personalView="1" maximized="1" xWindow="1" yWindow="1" windowWidth="1024" windowHeight="548" tabRatio="844" activeSheetId="8" showComments="commNone"/>
    <customWorkbookView name="M Sabeer_2 - Personal View" guid="{D65E0E17-9A53-4B36-ADDE-FDFBD878E6A1}" mergeInterval="0" personalView="1" maximized="1" xWindow="1" yWindow="1" windowWidth="1276" windowHeight="803" tabRatio="601" activeSheetId="11" showComments="commIndAndComment"/>
    <customWorkbookView name="Abdul Rouf - Personal View" guid="{F3E5B7E7-D3C6-4CDC-BAA7-D62F15A870E4}" mergeInterval="0" personalView="1" maximized="1" xWindow="1" yWindow="1" windowWidth="1276" windowHeight="739" tabRatio="601" activeSheetId="4"/>
    <customWorkbookView name="Rajesh - Personal View" guid="{879F34B1-DA85-44D2-99EE-74A633FB2C72}" mergeInterval="0" personalView="1" maximized="1" xWindow="1" yWindow="1" windowWidth="1356" windowHeight="548" tabRatio="844" activeSheetId="6"/>
    <customWorkbookView name="d.ramos - Personal View" guid="{02AA01BD-C75B-4B6E-A8E6-EEB6E90D29E4}" mergeInterval="0" personalView="1" maximized="1" xWindow="1" yWindow="1" windowWidth="1024" windowHeight="547" tabRatio="844" activeSheetId="9"/>
    <customWorkbookView name="Nikhil Chheda - Personal View" guid="{209662B1-09B2-4060-A837-250CED7848ED}" mergeInterval="0" personalView="1" maximized="1" xWindow="1" yWindow="1" windowWidth="1276" windowHeight="500" tabRatio="844" activeSheetId="1"/>
    <customWorkbookView name="bs.rajesh - Personal View" guid="{B2BB7590-1CD2-4457-858D-F8835B99F338}" mergeInterval="0" personalView="1" maximized="1" xWindow="1" yWindow="1" windowWidth="1024" windowHeight="547" tabRatio="601" activeSheetId="12"/>
    <customWorkbookView name="vasanth - Personal View" guid="{A879B074-133C-4DA1-A94D-0D1575EAAFB0}" mergeInterval="0" personalView="1" maximized="1" xWindow="1" yWindow="1" windowWidth="1020" windowHeight="550" tabRatio="601" activeSheetId="4" showComments="commIndAndComment"/>
    <customWorkbookView name="m.kaif - Personal View" guid="{C4C974E7-2FCF-4C3A-A063-03001047949F}" mergeInterval="0" personalView="1" maximized="1" xWindow="1" yWindow="1" windowWidth="1024" windowHeight="527" tabRatio="601" activeSheetId="9"/>
    <customWorkbookView name="Nick Chheda - Personal View" guid="{A8167CC1-C909-4D11-B8D5-4313083C8125}" mergeInterval="0" personalView="1" maximized="1" xWindow="1" yWindow="1" windowWidth="1356" windowHeight="525" tabRatio="796" activeSheetId="18"/>
    <customWorkbookView name="MatalanMIS - Personal View" guid="{AA4262F8-9AB3-4147-94E2-8DEF81F7E83C}" mergeInterval="0" personalView="1" maximized="1" xWindow="1" yWindow="1" windowWidth="1276" windowHeight="803" tabRatio="844" activeSheetId="1"/>
  </customWorkbookViews>
  <fileRecoveryPr autoRecover="0"/>
</workbook>
</file>

<file path=xl/calcChain.xml><?xml version="1.0" encoding="utf-8"?>
<calcChain xmlns="http://schemas.openxmlformats.org/spreadsheetml/2006/main">
  <c r="G17" i="23"/>
  <c r="E17"/>
  <c r="S17"/>
  <c r="Q17"/>
  <c r="O17"/>
  <c r="M17"/>
  <c r="C17"/>
  <c r="Y17"/>
  <c r="K17"/>
  <c r="I17"/>
  <c r="W17"/>
  <c r="U17"/>
  <c r="X114"/>
  <c r="V114"/>
  <c r="T114"/>
  <c r="R114"/>
  <c r="P114"/>
  <c r="N114"/>
  <c r="L114"/>
  <c r="J114"/>
  <c r="H114"/>
  <c r="F114"/>
  <c r="D114"/>
  <c r="X113"/>
  <c r="V113"/>
  <c r="T113"/>
  <c r="R113"/>
  <c r="P113"/>
  <c r="N113"/>
  <c r="L113"/>
  <c r="J113"/>
  <c r="H113"/>
  <c r="F113"/>
  <c r="D113"/>
  <c r="X112"/>
  <c r="V112"/>
  <c r="T112"/>
  <c r="R112"/>
  <c r="P112"/>
  <c r="N112"/>
  <c r="L112"/>
  <c r="J112"/>
  <c r="H112"/>
  <c r="F112"/>
  <c r="D112"/>
  <c r="X111"/>
  <c r="V111"/>
  <c r="T111"/>
  <c r="R111"/>
  <c r="P111"/>
  <c r="N111"/>
  <c r="L111"/>
  <c r="J111"/>
  <c r="H111"/>
  <c r="F111"/>
  <c r="D111"/>
  <c r="X110"/>
  <c r="V110"/>
  <c r="T110"/>
  <c r="R110"/>
  <c r="P110"/>
  <c r="N110"/>
  <c r="L110"/>
  <c r="J110"/>
  <c r="H110"/>
  <c r="F110"/>
  <c r="D110"/>
  <c r="X109"/>
  <c r="V109"/>
  <c r="T109"/>
  <c r="R109"/>
  <c r="P109"/>
  <c r="N109"/>
  <c r="L109"/>
  <c r="J109"/>
  <c r="H109"/>
  <c r="F109"/>
  <c r="D109"/>
  <c r="X108"/>
  <c r="V108"/>
  <c r="T108"/>
  <c r="R108"/>
  <c r="P108"/>
  <c r="N108"/>
  <c r="L108"/>
  <c r="J108"/>
  <c r="H108"/>
  <c r="F108"/>
  <c r="D108"/>
  <c r="X107"/>
  <c r="V107"/>
  <c r="T107"/>
  <c r="R107"/>
  <c r="P107"/>
  <c r="N107"/>
  <c r="L107"/>
  <c r="J107"/>
  <c r="H107"/>
  <c r="F107"/>
  <c r="D107"/>
  <c r="X106"/>
  <c r="V106"/>
  <c r="T106"/>
  <c r="R106"/>
  <c r="P106"/>
  <c r="N106"/>
  <c r="L106"/>
  <c r="J106"/>
  <c r="H106"/>
  <c r="F106"/>
  <c r="D106"/>
  <c r="X105"/>
  <c r="V105"/>
  <c r="T105"/>
  <c r="R105"/>
  <c r="P105"/>
  <c r="N105"/>
  <c r="L105"/>
  <c r="J105"/>
  <c r="H105"/>
  <c r="F105"/>
  <c r="D105"/>
  <c r="X104"/>
  <c r="V104"/>
  <c r="T104"/>
  <c r="R104"/>
  <c r="P104"/>
  <c r="N104"/>
  <c r="L104"/>
  <c r="J104"/>
  <c r="H104"/>
  <c r="F104"/>
  <c r="D104"/>
  <c r="X103"/>
  <c r="V103"/>
  <c r="T103"/>
  <c r="R103"/>
  <c r="P103"/>
  <c r="N103"/>
  <c r="L103"/>
  <c r="J103"/>
  <c r="H103"/>
  <c r="F103"/>
  <c r="D103"/>
  <c r="X102"/>
  <c r="U102"/>
  <c r="V102"/>
  <c r="S102"/>
  <c r="T102"/>
  <c r="R102"/>
  <c r="P102"/>
  <c r="N102"/>
  <c r="L102"/>
  <c r="J102"/>
  <c r="H102"/>
  <c r="F102"/>
  <c r="D102"/>
  <c r="X101"/>
  <c r="V101"/>
  <c r="T101"/>
  <c r="R101"/>
  <c r="P101"/>
  <c r="N101"/>
  <c r="L101"/>
  <c r="J101"/>
  <c r="H101"/>
  <c r="F101"/>
  <c r="D101"/>
  <c r="X100"/>
  <c r="V100"/>
  <c r="T100"/>
  <c r="R100"/>
  <c r="P100"/>
  <c r="N100"/>
  <c r="L100"/>
  <c r="J100"/>
  <c r="H100"/>
  <c r="F100"/>
  <c r="D100"/>
  <c r="X99"/>
  <c r="V99"/>
  <c r="T99"/>
  <c r="R99"/>
  <c r="P99"/>
  <c r="N99"/>
  <c r="L99"/>
  <c r="J99"/>
  <c r="H99"/>
  <c r="F99"/>
  <c r="D99"/>
  <c r="X98"/>
  <c r="V98"/>
  <c r="T98"/>
  <c r="F98"/>
  <c r="D98"/>
  <c r="X97"/>
  <c r="V97"/>
  <c r="T97"/>
  <c r="R97"/>
  <c r="P97"/>
  <c r="N97"/>
  <c r="L97"/>
  <c r="J97"/>
  <c r="H97"/>
  <c r="F97"/>
  <c r="D97"/>
  <c r="X96"/>
  <c r="V96"/>
  <c r="T96"/>
  <c r="R96"/>
  <c r="P96"/>
  <c r="N96"/>
  <c r="L96"/>
  <c r="J96"/>
  <c r="H96"/>
  <c r="F96"/>
  <c r="D96"/>
  <c r="X95"/>
  <c r="V95"/>
  <c r="T95"/>
  <c r="R95"/>
  <c r="P95"/>
  <c r="N95"/>
  <c r="L95"/>
  <c r="J95"/>
  <c r="H95"/>
  <c r="F95"/>
  <c r="D95"/>
  <c r="X94"/>
  <c r="V94"/>
  <c r="T94"/>
  <c r="R94"/>
  <c r="P94"/>
  <c r="N94"/>
  <c r="L94"/>
  <c r="J94"/>
  <c r="H94"/>
  <c r="F94"/>
  <c r="D94"/>
  <c r="V19"/>
  <c r="Y5"/>
  <c r="W5"/>
  <c r="U5"/>
  <c r="S5"/>
  <c r="Q5"/>
  <c r="O5"/>
  <c r="M5"/>
  <c r="K5"/>
  <c r="I5"/>
  <c r="G5"/>
  <c r="E5"/>
  <c r="C5"/>
  <c r="AA137"/>
  <c r="AA138"/>
  <c r="AA45"/>
  <c r="AA68"/>
  <c r="Y27"/>
  <c r="W27"/>
  <c r="U27"/>
  <c r="S27"/>
  <c r="Q27"/>
  <c r="O27"/>
  <c r="M27"/>
  <c r="K27"/>
  <c r="I27"/>
  <c r="G27"/>
  <c r="E27"/>
  <c r="Y75"/>
  <c r="Y66"/>
  <c r="W75"/>
  <c r="W66"/>
  <c r="U75"/>
  <c r="U66"/>
  <c r="S75"/>
  <c r="S66"/>
  <c r="Q75"/>
  <c r="Q66"/>
  <c r="O75"/>
  <c r="O66"/>
  <c r="M75"/>
  <c r="M66"/>
  <c r="K75"/>
  <c r="K66"/>
  <c r="I75"/>
  <c r="I66"/>
  <c r="G75"/>
  <c r="G66"/>
  <c r="E75"/>
  <c r="E66"/>
  <c r="C75"/>
  <c r="C66"/>
  <c r="Y151" i="10"/>
  <c r="Y150"/>
  <c r="Y149"/>
  <c r="Y148"/>
  <c r="Y147"/>
  <c r="Y143"/>
  <c r="Y142"/>
  <c r="Y141"/>
  <c r="Y140"/>
  <c r="Y139"/>
  <c r="Y138"/>
  <c r="Y137"/>
  <c r="Y136"/>
  <c r="Y134"/>
  <c r="Y133"/>
  <c r="Y132"/>
  <c r="Y130"/>
  <c r="Y128"/>
  <c r="Y127"/>
  <c r="Y125"/>
  <c r="Y124"/>
  <c r="Y123"/>
  <c r="Y122"/>
  <c r="Y121"/>
  <c r="Y120"/>
  <c r="Y119"/>
  <c r="Y118"/>
  <c r="Y117"/>
  <c r="W151"/>
  <c r="W150"/>
  <c r="W149"/>
  <c r="W148"/>
  <c r="W147"/>
  <c r="W143"/>
  <c r="W142"/>
  <c r="W141"/>
  <c r="W140"/>
  <c r="W139"/>
  <c r="W138"/>
  <c r="W137"/>
  <c r="W136"/>
  <c r="W134"/>
  <c r="W133"/>
  <c r="W132"/>
  <c r="W130"/>
  <c r="W128"/>
  <c r="W127"/>
  <c r="W125"/>
  <c r="W124"/>
  <c r="W123"/>
  <c r="W122"/>
  <c r="W121"/>
  <c r="W120"/>
  <c r="W119"/>
  <c r="W118"/>
  <c r="W117"/>
  <c r="U151"/>
  <c r="U150"/>
  <c r="U149"/>
  <c r="U148"/>
  <c r="U147"/>
  <c r="U143"/>
  <c r="U142"/>
  <c r="U141"/>
  <c r="U140"/>
  <c r="U139"/>
  <c r="U138"/>
  <c r="U137"/>
  <c r="U136"/>
  <c r="U134"/>
  <c r="U133"/>
  <c r="U132"/>
  <c r="U130"/>
  <c r="U128"/>
  <c r="U127"/>
  <c r="U125"/>
  <c r="U124"/>
  <c r="U123"/>
  <c r="U122"/>
  <c r="U121"/>
  <c r="U120"/>
  <c r="U119"/>
  <c r="U118"/>
  <c r="U117"/>
  <c r="S151"/>
  <c r="S150"/>
  <c r="S149"/>
  <c r="S148"/>
  <c r="S147"/>
  <c r="S143"/>
  <c r="S142"/>
  <c r="S141"/>
  <c r="S140"/>
  <c r="S139"/>
  <c r="S138"/>
  <c r="S137"/>
  <c r="S136"/>
  <c r="S134"/>
  <c r="S133"/>
  <c r="S132"/>
  <c r="S130"/>
  <c r="S128"/>
  <c r="S127"/>
  <c r="S125"/>
  <c r="S124"/>
  <c r="S123"/>
  <c r="S122"/>
  <c r="S121"/>
  <c r="S120"/>
  <c r="S119"/>
  <c r="S118"/>
  <c r="S117"/>
  <c r="Q151"/>
  <c r="Q150"/>
  <c r="Q149"/>
  <c r="Q148"/>
  <c r="Q147"/>
  <c r="Q143"/>
  <c r="Q142"/>
  <c r="Q141"/>
  <c r="Q140"/>
  <c r="Q139"/>
  <c r="Q138"/>
  <c r="Q137"/>
  <c r="Q136"/>
  <c r="Q134"/>
  <c r="Q133"/>
  <c r="Q132"/>
  <c r="Q130"/>
  <c r="Q128"/>
  <c r="Q127"/>
  <c r="Q125"/>
  <c r="Q124"/>
  <c r="Q123"/>
  <c r="Q122"/>
  <c r="Q121"/>
  <c r="Q120"/>
  <c r="Q119"/>
  <c r="Q118"/>
  <c r="Q117"/>
  <c r="O151"/>
  <c r="O150"/>
  <c r="O149"/>
  <c r="O148"/>
  <c r="O147"/>
  <c r="O143"/>
  <c r="O142"/>
  <c r="O141"/>
  <c r="O140"/>
  <c r="O139"/>
  <c r="O138"/>
  <c r="O137"/>
  <c r="O136"/>
  <c r="O134"/>
  <c r="O133"/>
  <c r="O132"/>
  <c r="O130"/>
  <c r="O128"/>
  <c r="O127"/>
  <c r="O125"/>
  <c r="O124"/>
  <c r="O123"/>
  <c r="O122"/>
  <c r="O121"/>
  <c r="O120"/>
  <c r="O119"/>
  <c r="O118"/>
  <c r="O117"/>
  <c r="M151"/>
  <c r="M150"/>
  <c r="M149"/>
  <c r="M148"/>
  <c r="M147"/>
  <c r="M143"/>
  <c r="M142"/>
  <c r="M141"/>
  <c r="M140"/>
  <c r="M139"/>
  <c r="M138"/>
  <c r="M137"/>
  <c r="M136"/>
  <c r="M134"/>
  <c r="M133"/>
  <c r="M132"/>
  <c r="M130"/>
  <c r="M128"/>
  <c r="M127"/>
  <c r="M125"/>
  <c r="M124"/>
  <c r="M123"/>
  <c r="M122"/>
  <c r="M121"/>
  <c r="M120"/>
  <c r="M119"/>
  <c r="M118"/>
  <c r="M117"/>
  <c r="K151"/>
  <c r="K150"/>
  <c r="K149"/>
  <c r="K148"/>
  <c r="K147"/>
  <c r="K143"/>
  <c r="K142"/>
  <c r="K141"/>
  <c r="K140"/>
  <c r="K139"/>
  <c r="K138"/>
  <c r="K137"/>
  <c r="K136"/>
  <c r="K134"/>
  <c r="K133"/>
  <c r="K132"/>
  <c r="K130"/>
  <c r="K128"/>
  <c r="K127"/>
  <c r="K125"/>
  <c r="K124"/>
  <c r="K123"/>
  <c r="K122"/>
  <c r="K121"/>
  <c r="K120"/>
  <c r="K119"/>
  <c r="K118"/>
  <c r="K117"/>
  <c r="I151"/>
  <c r="I150"/>
  <c r="I149"/>
  <c r="I148"/>
  <c r="I147"/>
  <c r="I143"/>
  <c r="I142"/>
  <c r="I141"/>
  <c r="I140"/>
  <c r="I139"/>
  <c r="I138"/>
  <c r="I137"/>
  <c r="I136"/>
  <c r="I134"/>
  <c r="I133"/>
  <c r="I132"/>
  <c r="I130"/>
  <c r="I128"/>
  <c r="I127"/>
  <c r="I125"/>
  <c r="I124"/>
  <c r="I123"/>
  <c r="I122"/>
  <c r="I121"/>
  <c r="I120"/>
  <c r="I119"/>
  <c r="I117"/>
  <c r="G151"/>
  <c r="G150"/>
  <c r="G149"/>
  <c r="G148"/>
  <c r="G147"/>
  <c r="G143"/>
  <c r="G142"/>
  <c r="G141"/>
  <c r="G140"/>
  <c r="G139"/>
  <c r="G138"/>
  <c r="G137"/>
  <c r="G136"/>
  <c r="G134"/>
  <c r="G133"/>
  <c r="G132"/>
  <c r="G130"/>
  <c r="G128"/>
  <c r="G127"/>
  <c r="G125"/>
  <c r="G124"/>
  <c r="G123"/>
  <c r="G122"/>
  <c r="G121"/>
  <c r="G120"/>
  <c r="G119"/>
  <c r="G118"/>
  <c r="G117"/>
  <c r="E151"/>
  <c r="E150"/>
  <c r="E149"/>
  <c r="E148"/>
  <c r="E147"/>
  <c r="E143"/>
  <c r="E142"/>
  <c r="E141"/>
  <c r="E140"/>
  <c r="E139"/>
  <c r="E138"/>
  <c r="E137"/>
  <c r="E136"/>
  <c r="E134"/>
  <c r="E133"/>
  <c r="E132"/>
  <c r="E130"/>
  <c r="E128"/>
  <c r="E127"/>
  <c r="E125"/>
  <c r="E124"/>
  <c r="E123"/>
  <c r="E122"/>
  <c r="E121"/>
  <c r="E120"/>
  <c r="E119"/>
  <c r="E118"/>
  <c r="E117"/>
  <c r="C151"/>
  <c r="C150"/>
  <c r="C149"/>
  <c r="C148"/>
  <c r="C147"/>
  <c r="C143"/>
  <c r="C142"/>
  <c r="C141"/>
  <c r="C140"/>
  <c r="C139"/>
  <c r="C138"/>
  <c r="C137"/>
  <c r="C136"/>
  <c r="C134"/>
  <c r="C133"/>
  <c r="C132"/>
  <c r="C130"/>
  <c r="C118"/>
  <c r="C119"/>
  <c r="C120"/>
  <c r="C121"/>
  <c r="C122"/>
  <c r="C123"/>
  <c r="C124"/>
  <c r="C125"/>
  <c r="C127"/>
  <c r="C128"/>
  <c r="S76" i="23"/>
  <c r="AA118" i="10"/>
  <c r="AC118"/>
  <c r="E88"/>
  <c r="E19"/>
  <c r="Y115" i="23"/>
  <c r="W115"/>
  <c r="U115"/>
  <c r="S115"/>
  <c r="Q115"/>
  <c r="O115"/>
  <c r="M115"/>
  <c r="K115"/>
  <c r="I115"/>
  <c r="G115"/>
  <c r="E115"/>
  <c r="C115"/>
  <c r="AA114"/>
  <c r="AC114"/>
  <c r="AA113"/>
  <c r="AA112"/>
  <c r="AC112"/>
  <c r="AA111"/>
  <c r="AC111"/>
  <c r="AA110"/>
  <c r="AC110"/>
  <c r="AA109"/>
  <c r="AA108"/>
  <c r="AC108"/>
  <c r="AA107"/>
  <c r="AC107"/>
  <c r="AA106"/>
  <c r="AC106"/>
  <c r="AA105"/>
  <c r="AA104"/>
  <c r="AC104"/>
  <c r="AA103"/>
  <c r="AC103"/>
  <c r="AA102"/>
  <c r="AC102"/>
  <c r="AA101"/>
  <c r="AA100"/>
  <c r="AC100"/>
  <c r="AA99"/>
  <c r="AC99"/>
  <c r="AA98"/>
  <c r="AC98"/>
  <c r="AA97"/>
  <c r="AA96"/>
  <c r="AA95"/>
  <c r="AC95"/>
  <c r="AA94"/>
  <c r="AC101"/>
  <c r="AC105"/>
  <c r="AC109"/>
  <c r="AC113"/>
  <c r="AC94"/>
  <c r="AC96"/>
  <c r="AC97"/>
  <c r="AA115"/>
  <c r="AA142"/>
  <c r="AI69"/>
  <c r="AI72"/>
  <c r="AI74"/>
  <c r="AI77"/>
  <c r="AA43"/>
  <c r="AA44"/>
  <c r="AA46"/>
  <c r="AC46" s="1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7"/>
  <c r="AA69"/>
  <c r="AC69"/>
  <c r="AA72"/>
  <c r="AC72"/>
  <c r="AA74"/>
  <c r="C74" i="10"/>
  <c r="E74"/>
  <c r="G74"/>
  <c r="I74"/>
  <c r="K74"/>
  <c r="M74"/>
  <c r="O74"/>
  <c r="Q74"/>
  <c r="S74"/>
  <c r="U74"/>
  <c r="W74"/>
  <c r="Y74"/>
  <c r="AI73" i="23"/>
  <c r="AA66"/>
  <c r="Y114" i="10"/>
  <c r="Y113"/>
  <c r="Y112"/>
  <c r="Y111"/>
  <c r="Y110"/>
  <c r="Y109"/>
  <c r="Y108"/>
  <c r="Y107"/>
  <c r="Y106"/>
  <c r="Y105"/>
  <c r="Y104"/>
  <c r="Y103"/>
  <c r="Y102"/>
  <c r="Y101"/>
  <c r="Y100"/>
  <c r="W114"/>
  <c r="W113"/>
  <c r="W112"/>
  <c r="W111"/>
  <c r="W110"/>
  <c r="W109"/>
  <c r="W108"/>
  <c r="W107"/>
  <c r="W106"/>
  <c r="W105"/>
  <c r="W104"/>
  <c r="W103"/>
  <c r="W102"/>
  <c r="W101"/>
  <c r="W100"/>
  <c r="U114"/>
  <c r="U113"/>
  <c r="U112"/>
  <c r="U111"/>
  <c r="U110"/>
  <c r="U109"/>
  <c r="U108"/>
  <c r="U107"/>
  <c r="U106"/>
  <c r="U105"/>
  <c r="U104"/>
  <c r="U103"/>
  <c r="U102"/>
  <c r="U101"/>
  <c r="U100"/>
  <c r="S114"/>
  <c r="S113"/>
  <c r="S112"/>
  <c r="S111"/>
  <c r="S110"/>
  <c r="S109"/>
  <c r="S108"/>
  <c r="S107"/>
  <c r="S106"/>
  <c r="S105"/>
  <c r="S104"/>
  <c r="S103"/>
  <c r="S102"/>
  <c r="S101"/>
  <c r="S100"/>
  <c r="Q114"/>
  <c r="Q113"/>
  <c r="Q112"/>
  <c r="Q111"/>
  <c r="Q110"/>
  <c r="Q109"/>
  <c r="Q108"/>
  <c r="Q107"/>
  <c r="Q106"/>
  <c r="Q105"/>
  <c r="Q104"/>
  <c r="Q103"/>
  <c r="Q102"/>
  <c r="Q101"/>
  <c r="Q100"/>
  <c r="O114"/>
  <c r="O113"/>
  <c r="O112"/>
  <c r="O111"/>
  <c r="O110"/>
  <c r="O109"/>
  <c r="O108"/>
  <c r="O107"/>
  <c r="O106"/>
  <c r="O105"/>
  <c r="O104"/>
  <c r="O103"/>
  <c r="O102"/>
  <c r="O101"/>
  <c r="O100"/>
  <c r="M114"/>
  <c r="M113"/>
  <c r="M112"/>
  <c r="M111"/>
  <c r="M110"/>
  <c r="M109"/>
  <c r="M108"/>
  <c r="M107"/>
  <c r="M106"/>
  <c r="M105"/>
  <c r="M104"/>
  <c r="M103"/>
  <c r="M102"/>
  <c r="M101"/>
  <c r="M100"/>
  <c r="K114"/>
  <c r="K113"/>
  <c r="K112"/>
  <c r="K111"/>
  <c r="K110"/>
  <c r="K109"/>
  <c r="K108"/>
  <c r="K107"/>
  <c r="K106"/>
  <c r="K105"/>
  <c r="K104"/>
  <c r="K103"/>
  <c r="K102"/>
  <c r="K101"/>
  <c r="K100"/>
  <c r="I114"/>
  <c r="I113"/>
  <c r="I112"/>
  <c r="I111"/>
  <c r="I110"/>
  <c r="I109"/>
  <c r="I108"/>
  <c r="I107"/>
  <c r="I106"/>
  <c r="I105"/>
  <c r="I104"/>
  <c r="I103"/>
  <c r="I102"/>
  <c r="I101"/>
  <c r="I100"/>
  <c r="G114"/>
  <c r="G113"/>
  <c r="G112"/>
  <c r="G111"/>
  <c r="G110"/>
  <c r="G109"/>
  <c r="G108"/>
  <c r="G107"/>
  <c r="G106"/>
  <c r="G105"/>
  <c r="G104"/>
  <c r="G103"/>
  <c r="G102"/>
  <c r="G101"/>
  <c r="G100"/>
  <c r="E114"/>
  <c r="E113"/>
  <c r="E112"/>
  <c r="E111"/>
  <c r="E110"/>
  <c r="E109"/>
  <c r="E108"/>
  <c r="E107"/>
  <c r="E106"/>
  <c r="E105"/>
  <c r="E104"/>
  <c r="E103"/>
  <c r="E102"/>
  <c r="E101"/>
  <c r="E100"/>
  <c r="C111"/>
  <c r="C110"/>
  <c r="C112"/>
  <c r="C113"/>
  <c r="C114"/>
  <c r="C109"/>
  <c r="C108"/>
  <c r="C100"/>
  <c r="AA42" i="23"/>
  <c r="AH72"/>
  <c r="AH74"/>
  <c r="AA70"/>
  <c r="AC70"/>
  <c r="AI70"/>
  <c r="AA75"/>
  <c r="AC75"/>
  <c r="AA73"/>
  <c r="AH73"/>
  <c r="AA71"/>
  <c r="AI75"/>
  <c r="AI71"/>
  <c r="AC115"/>
  <c r="AA110" i="10"/>
  <c r="AC110"/>
  <c r="AA108"/>
  <c r="AC108"/>
  <c r="AA113"/>
  <c r="AC113"/>
  <c r="AA100"/>
  <c r="AC100"/>
  <c r="AA114"/>
  <c r="AC114"/>
  <c r="AA111"/>
  <c r="AC111"/>
  <c r="AA109"/>
  <c r="AC109"/>
  <c r="AC74" i="23"/>
  <c r="AA74" i="10"/>
  <c r="AA112"/>
  <c r="C27" i="23"/>
  <c r="AC73"/>
  <c r="AH71"/>
  <c r="AH75"/>
  <c r="AC71"/>
  <c r="AH70"/>
  <c r="AC74" i="10"/>
  <c r="AC112"/>
  <c r="AA27" i="23"/>
  <c r="AP138"/>
  <c r="AP137"/>
  <c r="AA116"/>
  <c r="AA117"/>
  <c r="AA119"/>
  <c r="AA120"/>
  <c r="AA121"/>
  <c r="AA122"/>
  <c r="AA123"/>
  <c r="AA124"/>
  <c r="AA125"/>
  <c r="AA127"/>
  <c r="AA128"/>
  <c r="AA77"/>
  <c r="AH77"/>
  <c r="AA78"/>
  <c r="AA79"/>
  <c r="AA80"/>
  <c r="AA81"/>
  <c r="AA82"/>
  <c r="AA83"/>
  <c r="AA84"/>
  <c r="AA85"/>
  <c r="AA86"/>
  <c r="AA87"/>
  <c r="AA88"/>
  <c r="AA89"/>
  <c r="AA90"/>
  <c r="AA91"/>
  <c r="AA92"/>
  <c r="J5" i="24"/>
  <c r="H5"/>
  <c r="F5"/>
  <c r="M70" i="10"/>
  <c r="M71"/>
  <c r="M72"/>
  <c r="M73"/>
  <c r="M75"/>
  <c r="Y75"/>
  <c r="Y73"/>
  <c r="Y72"/>
  <c r="Y71"/>
  <c r="Y70"/>
  <c r="W75"/>
  <c r="W73"/>
  <c r="W72"/>
  <c r="W71"/>
  <c r="W70"/>
  <c r="U75"/>
  <c r="U73"/>
  <c r="U72"/>
  <c r="U71"/>
  <c r="U70"/>
  <c r="S75"/>
  <c r="S73"/>
  <c r="S72"/>
  <c r="S71"/>
  <c r="S70"/>
  <c r="Q75"/>
  <c r="Q73"/>
  <c r="Q72"/>
  <c r="Q71"/>
  <c r="Q70"/>
  <c r="O75"/>
  <c r="O73"/>
  <c r="O72"/>
  <c r="O71"/>
  <c r="O70"/>
  <c r="K75"/>
  <c r="K73"/>
  <c r="K72"/>
  <c r="K71"/>
  <c r="K70"/>
  <c r="I75"/>
  <c r="I73"/>
  <c r="I72"/>
  <c r="I71"/>
  <c r="I70"/>
  <c r="G75"/>
  <c r="G73"/>
  <c r="G72"/>
  <c r="G71"/>
  <c r="G70"/>
  <c r="E75"/>
  <c r="E73"/>
  <c r="E72"/>
  <c r="E71"/>
  <c r="E70"/>
  <c r="C75"/>
  <c r="C73"/>
  <c r="C72"/>
  <c r="C71"/>
  <c r="C70"/>
  <c r="Y76" i="24"/>
  <c r="W76"/>
  <c r="U76"/>
  <c r="S76"/>
  <c r="Q76"/>
  <c r="O76"/>
  <c r="M76"/>
  <c r="K76"/>
  <c r="I76"/>
  <c r="G76"/>
  <c r="E76"/>
  <c r="C76"/>
  <c r="Y76" i="23"/>
  <c r="W76"/>
  <c r="U76"/>
  <c r="Q76"/>
  <c r="O76"/>
  <c r="M76"/>
  <c r="K76"/>
  <c r="I76"/>
  <c r="G76"/>
  <c r="E76"/>
  <c r="C76"/>
  <c r="D14" i="24"/>
  <c r="D13"/>
  <c r="D126"/>
  <c r="AS105"/>
  <c r="D6"/>
  <c r="D7"/>
  <c r="D8"/>
  <c r="D9"/>
  <c r="D10"/>
  <c r="D11"/>
  <c r="AA25"/>
  <c r="AA26"/>
  <c r="AA27"/>
  <c r="M163"/>
  <c r="M161"/>
  <c r="AS6"/>
  <c r="AS7"/>
  <c r="AS8"/>
  <c r="AS9"/>
  <c r="AS10"/>
  <c r="AS11"/>
  <c r="AS13"/>
  <c r="AS14"/>
  <c r="AS17"/>
  <c r="AS18"/>
  <c r="AS19"/>
  <c r="AS20"/>
  <c r="AS22"/>
  <c r="AS23"/>
  <c r="AS24"/>
  <c r="AS25"/>
  <c r="AS26"/>
  <c r="AS27"/>
  <c r="AS28"/>
  <c r="AS29"/>
  <c r="AS30"/>
  <c r="AS31"/>
  <c r="AS32"/>
  <c r="AS33"/>
  <c r="AS34"/>
  <c r="AS38"/>
  <c r="AS39"/>
  <c r="AS40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7"/>
  <c r="AS78"/>
  <c r="AS79"/>
  <c r="AS80"/>
  <c r="AS81"/>
  <c r="AS82"/>
  <c r="AS83"/>
  <c r="AS84"/>
  <c r="AS85"/>
  <c r="AS86"/>
  <c r="AS87"/>
  <c r="AS88"/>
  <c r="AS89"/>
  <c r="AS90"/>
  <c r="AS91"/>
  <c r="AS92"/>
  <c r="AS94"/>
  <c r="AS95"/>
  <c r="AS96"/>
  <c r="AS97"/>
  <c r="AS98"/>
  <c r="AS99"/>
  <c r="AS100"/>
  <c r="AS101"/>
  <c r="AS102"/>
  <c r="AS103"/>
  <c r="AS104"/>
  <c r="AS114"/>
  <c r="AS116"/>
  <c r="AS117"/>
  <c r="AS118"/>
  <c r="AS119"/>
  <c r="AS120"/>
  <c r="AS121"/>
  <c r="AS122"/>
  <c r="AS123"/>
  <c r="AS124"/>
  <c r="AS126"/>
  <c r="AS127"/>
  <c r="AS129"/>
  <c r="AS131"/>
  <c r="AS132"/>
  <c r="AS133"/>
  <c r="AS135"/>
  <c r="AS136"/>
  <c r="AS137"/>
  <c r="AT137"/>
  <c r="AS138"/>
  <c r="AS139"/>
  <c r="AS140"/>
  <c r="AS141"/>
  <c r="AS142"/>
  <c r="AS146"/>
  <c r="AS147"/>
  <c r="AS148"/>
  <c r="AS149"/>
  <c r="AS150"/>
  <c r="AS5"/>
  <c r="M27" i="10"/>
  <c r="C76"/>
  <c r="AA73"/>
  <c r="AC73"/>
  <c r="AA72"/>
  <c r="AC72"/>
  <c r="AA75"/>
  <c r="AA70"/>
  <c r="AC70"/>
  <c r="AA71"/>
  <c r="AC71"/>
  <c r="S163" i="24"/>
  <c r="Q163"/>
  <c r="O163"/>
  <c r="K163"/>
  <c r="I163"/>
  <c r="G163"/>
  <c r="E163"/>
  <c r="C163"/>
  <c r="Y161"/>
  <c r="W161"/>
  <c r="U161"/>
  <c r="S161"/>
  <c r="Q161"/>
  <c r="O161"/>
  <c r="K161"/>
  <c r="I161"/>
  <c r="G161"/>
  <c r="E161"/>
  <c r="C161"/>
  <c r="AL150"/>
  <c r="AK150"/>
  <c r="AC150"/>
  <c r="AL149"/>
  <c r="AA149"/>
  <c r="AL148"/>
  <c r="AK148"/>
  <c r="AC148"/>
  <c r="AJ148"/>
  <c r="AM146"/>
  <c r="AN146"/>
  <c r="AL146"/>
  <c r="AK146"/>
  <c r="AC146"/>
  <c r="AJ146"/>
  <c r="Y143"/>
  <c r="U143"/>
  <c r="S143"/>
  <c r="Q143"/>
  <c r="O143"/>
  <c r="M143"/>
  <c r="M165"/>
  <c r="K143"/>
  <c r="I143"/>
  <c r="G143"/>
  <c r="E143"/>
  <c r="E165"/>
  <c r="C143"/>
  <c r="C165"/>
  <c r="AM142"/>
  <c r="AN142"/>
  <c r="AL142"/>
  <c r="AH142"/>
  <c r="AH143"/>
  <c r="AA142"/>
  <c r="AC142"/>
  <c r="AL141"/>
  <c r="Y163"/>
  <c r="W163"/>
  <c r="U163"/>
  <c r="W143"/>
  <c r="AM141"/>
  <c r="AL140"/>
  <c r="AA140"/>
  <c r="AM139"/>
  <c r="AN139"/>
  <c r="AL139"/>
  <c r="AK139"/>
  <c r="AA139"/>
  <c r="AM138"/>
  <c r="AL138"/>
  <c r="AA138"/>
  <c r="AC138"/>
  <c r="AM137"/>
  <c r="AL137"/>
  <c r="AA137"/>
  <c r="AK149"/>
  <c r="AJ150"/>
  <c r="Q165"/>
  <c r="AS143"/>
  <c r="AK138"/>
  <c r="AJ138"/>
  <c r="AC140"/>
  <c r="AJ140"/>
  <c r="W165"/>
  <c r="U165"/>
  <c r="S165"/>
  <c r="AK140"/>
  <c r="K165"/>
  <c r="I165"/>
  <c r="G165"/>
  <c r="AC149"/>
  <c r="AA141"/>
  <c r="AK141"/>
  <c r="AK142"/>
  <c r="AJ142"/>
  <c r="O165"/>
  <c r="AN141"/>
  <c r="AK137"/>
  <c r="AC137"/>
  <c r="AJ137"/>
  <c r="AN137"/>
  <c r="AL143"/>
  <c r="AM143"/>
  <c r="AN143"/>
  <c r="AM136"/>
  <c r="AL136"/>
  <c r="AC161"/>
  <c r="AA161"/>
  <c r="AJ149"/>
  <c r="AA163"/>
  <c r="AC141"/>
  <c r="AC163"/>
  <c r="AN136"/>
  <c r="AA136"/>
  <c r="AM135"/>
  <c r="AL135"/>
  <c r="AA135"/>
  <c r="AC135"/>
  <c r="AK135"/>
  <c r="AJ135"/>
  <c r="AJ141"/>
  <c r="AN135"/>
  <c r="AA143"/>
  <c r="AK136"/>
  <c r="AC136"/>
  <c r="AJ136"/>
  <c r="AM133"/>
  <c r="AN133"/>
  <c r="AL133"/>
  <c r="AK133"/>
  <c r="AJ133"/>
  <c r="AC133"/>
  <c r="AM132"/>
  <c r="AN132"/>
  <c r="AL132"/>
  <c r="AK132"/>
  <c r="AA132"/>
  <c r="AC132"/>
  <c r="AJ132"/>
  <c r="AM131"/>
  <c r="AL131"/>
  <c r="AK131"/>
  <c r="AJ131"/>
  <c r="AC131"/>
  <c r="AM129"/>
  <c r="AN129"/>
  <c r="AL129"/>
  <c r="AK129"/>
  <c r="AC129"/>
  <c r="AJ129"/>
  <c r="AH128"/>
  <c r="AM127"/>
  <c r="AL127"/>
  <c r="AA127"/>
  <c r="AM126"/>
  <c r="AL126"/>
  <c r="AA126"/>
  <c r="AC126"/>
  <c r="AK127"/>
  <c r="AN127"/>
  <c r="AK126"/>
  <c r="AJ126"/>
  <c r="AN131"/>
  <c r="AA165"/>
  <c r="Y165"/>
  <c r="AK143"/>
  <c r="AC143"/>
  <c r="X126"/>
  <c r="J126"/>
  <c r="H126"/>
  <c r="F126"/>
  <c r="AM124"/>
  <c r="AL124"/>
  <c r="AA124"/>
  <c r="AM123"/>
  <c r="AL123"/>
  <c r="AA123"/>
  <c r="AC123"/>
  <c r="AM122"/>
  <c r="AL122"/>
  <c r="AC122"/>
  <c r="AA122"/>
  <c r="AM121"/>
  <c r="AL121"/>
  <c r="AA121"/>
  <c r="AM120"/>
  <c r="AL120"/>
  <c r="AA120"/>
  <c r="AM119"/>
  <c r="AL119"/>
  <c r="AA119"/>
  <c r="AC119"/>
  <c r="AM118"/>
  <c r="AL118"/>
  <c r="AA118"/>
  <c r="AC118"/>
  <c r="AM117"/>
  <c r="AL117"/>
  <c r="AA117"/>
  <c r="AM116"/>
  <c r="AL116"/>
  <c r="AA116"/>
  <c r="AC116"/>
  <c r="AH115"/>
  <c r="W115"/>
  <c r="Q115"/>
  <c r="AS115"/>
  <c r="O115"/>
  <c r="M115"/>
  <c r="K115"/>
  <c r="I115"/>
  <c r="G115"/>
  <c r="E115"/>
  <c r="C115"/>
  <c r="AM114"/>
  <c r="AL114"/>
  <c r="AA114"/>
  <c r="AC114"/>
  <c r="Y115"/>
  <c r="AL103"/>
  <c r="AA103"/>
  <c r="AM102"/>
  <c r="AL102"/>
  <c r="AA102"/>
  <c r="AC102"/>
  <c r="AM101"/>
  <c r="AL101"/>
  <c r="AA101"/>
  <c r="AM100"/>
  <c r="AL100"/>
  <c r="AA100"/>
  <c r="AC100"/>
  <c r="AM99"/>
  <c r="AL99"/>
  <c r="AA99"/>
  <c r="AM98"/>
  <c r="AL98"/>
  <c r="AA98"/>
  <c r="U115"/>
  <c r="AL97"/>
  <c r="AM96"/>
  <c r="AL96"/>
  <c r="AA96"/>
  <c r="AC96"/>
  <c r="AM95"/>
  <c r="AL95"/>
  <c r="AA95"/>
  <c r="AM94"/>
  <c r="AL94"/>
  <c r="AK94"/>
  <c r="AA94"/>
  <c r="AC94"/>
  <c r="AH93"/>
  <c r="Y93"/>
  <c r="W93"/>
  <c r="U93"/>
  <c r="S93"/>
  <c r="Q93"/>
  <c r="AS93"/>
  <c r="O93"/>
  <c r="M93"/>
  <c r="K93"/>
  <c r="I93"/>
  <c r="G93"/>
  <c r="E93"/>
  <c r="C93"/>
  <c r="AM92"/>
  <c r="AL92"/>
  <c r="AA92"/>
  <c r="AM91"/>
  <c r="AL91"/>
  <c r="AA91"/>
  <c r="AC91"/>
  <c r="AM90"/>
  <c r="AL90"/>
  <c r="AA90"/>
  <c r="AC90"/>
  <c r="AM89"/>
  <c r="AL89"/>
  <c r="AA89"/>
  <c r="AC89"/>
  <c r="AM88"/>
  <c r="AL88"/>
  <c r="AA88"/>
  <c r="AC88"/>
  <c r="AM87"/>
  <c r="AL87"/>
  <c r="AA87"/>
  <c r="AM86"/>
  <c r="AL86"/>
  <c r="AA86"/>
  <c r="AC86"/>
  <c r="AM85"/>
  <c r="AL85"/>
  <c r="AA85"/>
  <c r="AM84"/>
  <c r="AL84"/>
  <c r="AA84"/>
  <c r="AC84"/>
  <c r="AM83"/>
  <c r="AL83"/>
  <c r="AA83"/>
  <c r="AM82"/>
  <c r="AL82"/>
  <c r="AA82"/>
  <c r="AC82"/>
  <c r="AM81"/>
  <c r="AL81"/>
  <c r="AA81"/>
  <c r="AM80"/>
  <c r="AL80"/>
  <c r="AA80"/>
  <c r="AC80"/>
  <c r="AM79"/>
  <c r="AL79"/>
  <c r="AA79"/>
  <c r="AC79"/>
  <c r="AM78"/>
  <c r="AL78"/>
  <c r="AA78"/>
  <c r="AC78"/>
  <c r="AM77"/>
  <c r="AL77"/>
  <c r="AA77"/>
  <c r="AH76"/>
  <c r="AS76"/>
  <c r="AM69"/>
  <c r="AL69"/>
  <c r="AA69"/>
  <c r="AC69"/>
  <c r="AM68"/>
  <c r="AL68"/>
  <c r="AA68"/>
  <c r="AM67"/>
  <c r="AL67"/>
  <c r="AA67"/>
  <c r="AM66"/>
  <c r="AL66"/>
  <c r="AA66"/>
  <c r="AM65"/>
  <c r="AL65"/>
  <c r="AA65"/>
  <c r="AM64"/>
  <c r="AL64"/>
  <c r="AA64"/>
  <c r="AM63"/>
  <c r="AL63"/>
  <c r="AA63"/>
  <c r="AM62"/>
  <c r="AL62"/>
  <c r="AA62"/>
  <c r="AM61"/>
  <c r="AL61"/>
  <c r="AA61"/>
  <c r="AM60"/>
  <c r="AL60"/>
  <c r="AA60"/>
  <c r="AM59"/>
  <c r="AL59"/>
  <c r="AA59"/>
  <c r="R59"/>
  <c r="P59"/>
  <c r="N59"/>
  <c r="L59"/>
  <c r="H59"/>
  <c r="AM58"/>
  <c r="AL58"/>
  <c r="AA58"/>
  <c r="AM57"/>
  <c r="AL57"/>
  <c r="AA57"/>
  <c r="AM56"/>
  <c r="AL56"/>
  <c r="AA56"/>
  <c r="AM55"/>
  <c r="AL55"/>
  <c r="AA55"/>
  <c r="AM54"/>
  <c r="AL54"/>
  <c r="AA54"/>
  <c r="AM53"/>
  <c r="AL53"/>
  <c r="AA53"/>
  <c r="AM52"/>
  <c r="AL52"/>
  <c r="AA52"/>
  <c r="AM51"/>
  <c r="AL51"/>
  <c r="AA51"/>
  <c r="AM50"/>
  <c r="AL50"/>
  <c r="AA50"/>
  <c r="AM49"/>
  <c r="AN49"/>
  <c r="AL49"/>
  <c r="AA49"/>
  <c r="AC49"/>
  <c r="AM48"/>
  <c r="AN48"/>
  <c r="AL48"/>
  <c r="AA48"/>
  <c r="AM47"/>
  <c r="AL47"/>
  <c r="AA47"/>
  <c r="AM46"/>
  <c r="AL46"/>
  <c r="AA46"/>
  <c r="AM45"/>
  <c r="AL45"/>
  <c r="AA45"/>
  <c r="AM44"/>
  <c r="AL44"/>
  <c r="AA44"/>
  <c r="AM43"/>
  <c r="AL43"/>
  <c r="AA43"/>
  <c r="AM42"/>
  <c r="AL42"/>
  <c r="AA42"/>
  <c r="Y41"/>
  <c r="W41"/>
  <c r="U41"/>
  <c r="S41"/>
  <c r="Q41"/>
  <c r="AS41"/>
  <c r="O41"/>
  <c r="M41"/>
  <c r="K41"/>
  <c r="I41"/>
  <c r="G41"/>
  <c r="E41"/>
  <c r="C41"/>
  <c r="AM40"/>
  <c r="AN40"/>
  <c r="AL40"/>
  <c r="AA40"/>
  <c r="AK40"/>
  <c r="AM39"/>
  <c r="AN39"/>
  <c r="AL39"/>
  <c r="AK39"/>
  <c r="AJ39"/>
  <c r="AA39"/>
  <c r="AC39"/>
  <c r="AM38"/>
  <c r="AN38"/>
  <c r="AL38"/>
  <c r="AA38"/>
  <c r="AK38"/>
  <c r="AN114"/>
  <c r="C115" i="10"/>
  <c r="AK50" i="24"/>
  <c r="AJ38"/>
  <c r="AC38"/>
  <c r="AC40"/>
  <c r="AJ40"/>
  <c r="AA41"/>
  <c r="AC41"/>
  <c r="AJ41"/>
  <c r="AK69"/>
  <c r="AJ116"/>
  <c r="AK95"/>
  <c r="AK96"/>
  <c r="AJ114"/>
  <c r="AC50"/>
  <c r="AJ50"/>
  <c r="AK48"/>
  <c r="AK49"/>
  <c r="AA76"/>
  <c r="AK47"/>
  <c r="AJ69"/>
  <c r="AK118"/>
  <c r="AJ118"/>
  <c r="AK100"/>
  <c r="AK81"/>
  <c r="AK89"/>
  <c r="AJ89"/>
  <c r="AK54"/>
  <c r="AK58"/>
  <c r="AK60"/>
  <c r="AK46"/>
  <c r="AK44"/>
  <c r="AN121"/>
  <c r="AK90"/>
  <c r="AK62"/>
  <c r="AK92"/>
  <c r="AK65"/>
  <c r="AK57"/>
  <c r="AM41"/>
  <c r="AK64"/>
  <c r="AM103"/>
  <c r="AN103"/>
  <c r="AM104"/>
  <c r="AN104"/>
  <c r="AJ49"/>
  <c r="AC92"/>
  <c r="AJ92"/>
  <c r="AJ94"/>
  <c r="AJ96"/>
  <c r="AM97"/>
  <c r="AN97"/>
  <c r="AL104"/>
  <c r="S115"/>
  <c r="AM115"/>
  <c r="AN115"/>
  <c r="AA97"/>
  <c r="AC98"/>
  <c r="AJ98"/>
  <c r="AA104"/>
  <c r="AC104"/>
  <c r="AA105"/>
  <c r="AC105"/>
  <c r="AK114"/>
  <c r="AK61"/>
  <c r="AK63"/>
  <c r="AK101"/>
  <c r="AK122"/>
  <c r="AK123"/>
  <c r="AJ123"/>
  <c r="AK124"/>
  <c r="AL41"/>
  <c r="AK67"/>
  <c r="AK99"/>
  <c r="AK102"/>
  <c r="AJ102"/>
  <c r="AK116"/>
  <c r="AJ122"/>
  <c r="AK80"/>
  <c r="AK84"/>
  <c r="AJ84"/>
  <c r="AJ80"/>
  <c r="AK86"/>
  <c r="AK77"/>
  <c r="AJ90"/>
  <c r="AN92"/>
  <c r="AN95"/>
  <c r="AN122"/>
  <c r="AN82"/>
  <c r="AK82"/>
  <c r="AJ82"/>
  <c r="AK52"/>
  <c r="AN52"/>
  <c r="AK120"/>
  <c r="AN120"/>
  <c r="AK119"/>
  <c r="AN119"/>
  <c r="AJ100"/>
  <c r="AN100"/>
  <c r="AN102"/>
  <c r="AK98"/>
  <c r="AK103"/>
  <c r="AJ91"/>
  <c r="AK91"/>
  <c r="AJ88"/>
  <c r="AK88"/>
  <c r="AK87"/>
  <c r="AN87"/>
  <c r="AK85"/>
  <c r="AN85"/>
  <c r="AK83"/>
  <c r="AN83"/>
  <c r="AJ78"/>
  <c r="AK78"/>
  <c r="AK68"/>
  <c r="AN68"/>
  <c r="AN69"/>
  <c r="AK66"/>
  <c r="AK56"/>
  <c r="AK55"/>
  <c r="AN53"/>
  <c r="AN51"/>
  <c r="AN42"/>
  <c r="AJ143"/>
  <c r="AN55"/>
  <c r="AN56"/>
  <c r="AK53"/>
  <c r="AN101"/>
  <c r="AN88"/>
  <c r="AL93"/>
  <c r="AK51"/>
  <c r="AK45"/>
  <c r="AK43"/>
  <c r="AN43"/>
  <c r="AK59"/>
  <c r="AN59"/>
  <c r="AC165"/>
  <c r="AK121"/>
  <c r="AC120"/>
  <c r="AJ119"/>
  <c r="AK117"/>
  <c r="AN117"/>
  <c r="AN91"/>
  <c r="AA93"/>
  <c r="AJ86"/>
  <c r="AK79"/>
  <c r="AJ79"/>
  <c r="AM93"/>
  <c r="AN93"/>
  <c r="AN79"/>
  <c r="AN78"/>
  <c r="AL76"/>
  <c r="AN45"/>
  <c r="AC42"/>
  <c r="AK42"/>
  <c r="AM76"/>
  <c r="AN76"/>
  <c r="O35"/>
  <c r="M35"/>
  <c r="K35"/>
  <c r="AM34"/>
  <c r="AL34"/>
  <c r="AC34"/>
  <c r="AA34"/>
  <c r="AM33"/>
  <c r="AN33"/>
  <c r="AL33"/>
  <c r="AA33"/>
  <c r="AK33"/>
  <c r="AM32"/>
  <c r="AL32"/>
  <c r="AA32"/>
  <c r="AM31"/>
  <c r="AN31"/>
  <c r="AL31"/>
  <c r="AA31"/>
  <c r="AC31"/>
  <c r="AM30"/>
  <c r="AL30"/>
  <c r="AA30"/>
  <c r="AC30"/>
  <c r="AM29"/>
  <c r="AN29"/>
  <c r="AL29"/>
  <c r="AA29"/>
  <c r="AM28"/>
  <c r="AL28"/>
  <c r="AA28"/>
  <c r="AM26"/>
  <c r="AL26"/>
  <c r="AM25"/>
  <c r="AL25"/>
  <c r="AM24"/>
  <c r="AN24"/>
  <c r="AL24"/>
  <c r="AA24"/>
  <c r="AC24"/>
  <c r="AM23"/>
  <c r="AN23"/>
  <c r="AL23"/>
  <c r="AA23"/>
  <c r="AC23"/>
  <c r="AM22"/>
  <c r="AN22"/>
  <c r="AL22"/>
  <c r="AA22"/>
  <c r="AC22"/>
  <c r="O21"/>
  <c r="M21"/>
  <c r="K21"/>
  <c r="AM20"/>
  <c r="AN20"/>
  <c r="AL20"/>
  <c r="AA20"/>
  <c r="AC20"/>
  <c r="AM19"/>
  <c r="AL19"/>
  <c r="AA19"/>
  <c r="AC19"/>
  <c r="AN18"/>
  <c r="AM18"/>
  <c r="AL18"/>
  <c r="AA18"/>
  <c r="AK18"/>
  <c r="G17"/>
  <c r="E17"/>
  <c r="E21"/>
  <c r="C17"/>
  <c r="Y15"/>
  <c r="W15"/>
  <c r="U15"/>
  <c r="S15"/>
  <c r="Q15"/>
  <c r="AS15"/>
  <c r="O15"/>
  <c r="M15"/>
  <c r="K15"/>
  <c r="I15"/>
  <c r="AL15"/>
  <c r="G15"/>
  <c r="E15"/>
  <c r="C15"/>
  <c r="AN14"/>
  <c r="AM14"/>
  <c r="AL14"/>
  <c r="AC14"/>
  <c r="AA14"/>
  <c r="AK14"/>
  <c r="AM13"/>
  <c r="AN13"/>
  <c r="AL13"/>
  <c r="AA13"/>
  <c r="AA15"/>
  <c r="Q12"/>
  <c r="O12"/>
  <c r="M12"/>
  <c r="N93"/>
  <c r="K12"/>
  <c r="I12"/>
  <c r="G12"/>
  <c r="E12"/>
  <c r="C12"/>
  <c r="AM11"/>
  <c r="AL11"/>
  <c r="AA11"/>
  <c r="AC11"/>
  <c r="R11"/>
  <c r="P11"/>
  <c r="N11"/>
  <c r="L11"/>
  <c r="J11"/>
  <c r="H11"/>
  <c r="F11"/>
  <c r="AL10"/>
  <c r="AA10"/>
  <c r="AC10"/>
  <c r="R10"/>
  <c r="P10"/>
  <c r="N10"/>
  <c r="L10"/>
  <c r="J10"/>
  <c r="H10"/>
  <c r="F10"/>
  <c r="AM9"/>
  <c r="AL9"/>
  <c r="AA9"/>
  <c r="P9"/>
  <c r="N9"/>
  <c r="L9"/>
  <c r="J9"/>
  <c r="H9"/>
  <c r="F9"/>
  <c r="AM8"/>
  <c r="AL8"/>
  <c r="AA8"/>
  <c r="AC8"/>
  <c r="R8"/>
  <c r="P8"/>
  <c r="N8"/>
  <c r="L8"/>
  <c r="J8"/>
  <c r="H8"/>
  <c r="F8"/>
  <c r="AM7"/>
  <c r="AN7"/>
  <c r="AL7"/>
  <c r="AK28"/>
  <c r="AK41"/>
  <c r="AK15"/>
  <c r="AK31"/>
  <c r="AK32"/>
  <c r="AK34"/>
  <c r="K36"/>
  <c r="K157"/>
  <c r="AJ14"/>
  <c r="AK22"/>
  <c r="AJ11"/>
  <c r="AK24"/>
  <c r="AK29"/>
  <c r="AC18"/>
  <c r="AJ18"/>
  <c r="AK10"/>
  <c r="D73"/>
  <c r="D71"/>
  <c r="D75"/>
  <c r="D72"/>
  <c r="D70"/>
  <c r="D76"/>
  <c r="H73"/>
  <c r="H71"/>
  <c r="H76"/>
  <c r="H75"/>
  <c r="H72"/>
  <c r="H70"/>
  <c r="L75"/>
  <c r="L72"/>
  <c r="L70"/>
  <c r="L73"/>
  <c r="L71"/>
  <c r="L76"/>
  <c r="P76"/>
  <c r="P75"/>
  <c r="P72"/>
  <c r="P70"/>
  <c r="P73"/>
  <c r="P71"/>
  <c r="N17"/>
  <c r="P19"/>
  <c r="N23"/>
  <c r="N25"/>
  <c r="P26"/>
  <c r="H28"/>
  <c r="P28"/>
  <c r="H30"/>
  <c r="P32"/>
  <c r="H33"/>
  <c r="P33"/>
  <c r="P115"/>
  <c r="F32"/>
  <c r="F73"/>
  <c r="F71"/>
  <c r="F75"/>
  <c r="F72"/>
  <c r="F70"/>
  <c r="F76"/>
  <c r="J115"/>
  <c r="J75"/>
  <c r="J72"/>
  <c r="J70"/>
  <c r="J73"/>
  <c r="J71"/>
  <c r="J76"/>
  <c r="N32"/>
  <c r="N75"/>
  <c r="N72"/>
  <c r="N70"/>
  <c r="N42"/>
  <c r="N44"/>
  <c r="N73"/>
  <c r="N71"/>
  <c r="N43"/>
  <c r="N45"/>
  <c r="N76"/>
  <c r="R73"/>
  <c r="R71"/>
  <c r="AS12"/>
  <c r="R75"/>
  <c r="R72"/>
  <c r="R70"/>
  <c r="R76"/>
  <c r="O16"/>
  <c r="I17"/>
  <c r="P17"/>
  <c r="J19"/>
  <c r="N26"/>
  <c r="N27"/>
  <c r="N28"/>
  <c r="N29"/>
  <c r="P30"/>
  <c r="N31"/>
  <c r="N33"/>
  <c r="AK104"/>
  <c r="AJ104"/>
  <c r="J30"/>
  <c r="J32"/>
  <c r="H26"/>
  <c r="H17"/>
  <c r="H19"/>
  <c r="H32"/>
  <c r="F28"/>
  <c r="F29"/>
  <c r="F31"/>
  <c r="F41"/>
  <c r="F23"/>
  <c r="F33"/>
  <c r="E16"/>
  <c r="F17"/>
  <c r="F25"/>
  <c r="F26"/>
  <c r="D17"/>
  <c r="AK26"/>
  <c r="AL115"/>
  <c r="AA115"/>
  <c r="F27"/>
  <c r="E35"/>
  <c r="F35"/>
  <c r="L36"/>
  <c r="F21"/>
  <c r="AC15"/>
  <c r="AJ15"/>
  <c r="AN11"/>
  <c r="D149"/>
  <c r="D142"/>
  <c r="D138"/>
  <c r="D141"/>
  <c r="D140"/>
  <c r="D139"/>
  <c r="AN138"/>
  <c r="D137"/>
  <c r="D143"/>
  <c r="D136"/>
  <c r="D135"/>
  <c r="D127"/>
  <c r="AN126"/>
  <c r="D120"/>
  <c r="D114"/>
  <c r="D105"/>
  <c r="D104"/>
  <c r="D87"/>
  <c r="AN86"/>
  <c r="D83"/>
  <c r="D78"/>
  <c r="AN77"/>
  <c r="D65"/>
  <c r="AN64"/>
  <c r="D56"/>
  <c r="D54"/>
  <c r="D47"/>
  <c r="AN46"/>
  <c r="D46"/>
  <c r="D44"/>
  <c r="D39"/>
  <c r="D38"/>
  <c r="D119"/>
  <c r="AN118"/>
  <c r="D118"/>
  <c r="D116"/>
  <c r="D103"/>
  <c r="D102"/>
  <c r="D97"/>
  <c r="AN96"/>
  <c r="D96"/>
  <c r="D95"/>
  <c r="AN94"/>
  <c r="D94"/>
  <c r="D86"/>
  <c r="D82"/>
  <c r="AN81"/>
  <c r="D81"/>
  <c r="AN80"/>
  <c r="D77"/>
  <c r="D69"/>
  <c r="D55"/>
  <c r="AN54"/>
  <c r="D53"/>
  <c r="D50"/>
  <c r="D48"/>
  <c r="AN47"/>
  <c r="D45"/>
  <c r="AN44"/>
  <c r="D43"/>
  <c r="D41"/>
  <c r="D40"/>
  <c r="D100"/>
  <c r="AN99"/>
  <c r="D80"/>
  <c r="D63"/>
  <c r="AN62"/>
  <c r="D58"/>
  <c r="AN57"/>
  <c r="D49"/>
  <c r="D91"/>
  <c r="AN90"/>
  <c r="D121"/>
  <c r="D115"/>
  <c r="D101"/>
  <c r="D99"/>
  <c r="AN98"/>
  <c r="D67"/>
  <c r="AN66"/>
  <c r="D124"/>
  <c r="AN123"/>
  <c r="D117"/>
  <c r="AN116"/>
  <c r="D90"/>
  <c r="AN89"/>
  <c r="D88"/>
  <c r="D84"/>
  <c r="D64"/>
  <c r="AN63"/>
  <c r="D51"/>
  <c r="AN50"/>
  <c r="D98"/>
  <c r="D89"/>
  <c r="D85"/>
  <c r="AN84"/>
  <c r="D68"/>
  <c r="AN67"/>
  <c r="D66"/>
  <c r="AN65"/>
  <c r="D61"/>
  <c r="AN60"/>
  <c r="D52"/>
  <c r="D42"/>
  <c r="AN41"/>
  <c r="D92"/>
  <c r="D79"/>
  <c r="D62"/>
  <c r="AN61"/>
  <c r="D60"/>
  <c r="D59"/>
  <c r="AN58"/>
  <c r="D57"/>
  <c r="H149"/>
  <c r="H141"/>
  <c r="H140"/>
  <c r="H139"/>
  <c r="H142"/>
  <c r="H138"/>
  <c r="H137"/>
  <c r="H143"/>
  <c r="H136"/>
  <c r="H135"/>
  <c r="H127"/>
  <c r="H117"/>
  <c r="H101"/>
  <c r="H100"/>
  <c r="H89"/>
  <c r="H85"/>
  <c r="H80"/>
  <c r="H68"/>
  <c r="H67"/>
  <c r="H60"/>
  <c r="H58"/>
  <c r="H52"/>
  <c r="H42"/>
  <c r="H120"/>
  <c r="H124"/>
  <c r="H121"/>
  <c r="H99"/>
  <c r="H98"/>
  <c r="H92"/>
  <c r="H91"/>
  <c r="H90"/>
  <c r="H88"/>
  <c r="H84"/>
  <c r="H79"/>
  <c r="H66"/>
  <c r="H64"/>
  <c r="H63"/>
  <c r="H62"/>
  <c r="H61"/>
  <c r="H57"/>
  <c r="H51"/>
  <c r="H49"/>
  <c r="H41"/>
  <c r="H118"/>
  <c r="H103"/>
  <c r="H97"/>
  <c r="H95"/>
  <c r="H115"/>
  <c r="H102"/>
  <c r="H96"/>
  <c r="H94"/>
  <c r="H116"/>
  <c r="H105"/>
  <c r="H104"/>
  <c r="H81"/>
  <c r="H78"/>
  <c r="H56"/>
  <c r="H55"/>
  <c r="H114"/>
  <c r="H87"/>
  <c r="H86"/>
  <c r="H83"/>
  <c r="H82"/>
  <c r="H69"/>
  <c r="H54"/>
  <c r="H53"/>
  <c r="H48"/>
  <c r="H44"/>
  <c r="H43"/>
  <c r="H39"/>
  <c r="H38"/>
  <c r="H119"/>
  <c r="H65"/>
  <c r="H50"/>
  <c r="H40"/>
  <c r="H77"/>
  <c r="H46"/>
  <c r="H45"/>
  <c r="H47"/>
  <c r="P126"/>
  <c r="P149"/>
  <c r="P141"/>
  <c r="P140"/>
  <c r="P139"/>
  <c r="P137"/>
  <c r="P143"/>
  <c r="P142"/>
  <c r="P138"/>
  <c r="P136"/>
  <c r="P135"/>
  <c r="P127"/>
  <c r="P117"/>
  <c r="P101"/>
  <c r="P100"/>
  <c r="P89"/>
  <c r="P85"/>
  <c r="P80"/>
  <c r="P68"/>
  <c r="P67"/>
  <c r="P60"/>
  <c r="P58"/>
  <c r="P52"/>
  <c r="P42"/>
  <c r="P120"/>
  <c r="P124"/>
  <c r="P121"/>
  <c r="P99"/>
  <c r="P98"/>
  <c r="P92"/>
  <c r="P91"/>
  <c r="P90"/>
  <c r="P88"/>
  <c r="P84"/>
  <c r="P79"/>
  <c r="P66"/>
  <c r="P64"/>
  <c r="P63"/>
  <c r="P62"/>
  <c r="P61"/>
  <c r="P57"/>
  <c r="P51"/>
  <c r="P49"/>
  <c r="P41"/>
  <c r="P119"/>
  <c r="P102"/>
  <c r="P96"/>
  <c r="P94"/>
  <c r="P65"/>
  <c r="P50"/>
  <c r="P40"/>
  <c r="P95"/>
  <c r="P87"/>
  <c r="P86"/>
  <c r="P83"/>
  <c r="P69"/>
  <c r="P54"/>
  <c r="P116"/>
  <c r="P105"/>
  <c r="P104"/>
  <c r="P93"/>
  <c r="P81"/>
  <c r="P78"/>
  <c r="P77"/>
  <c r="P56"/>
  <c r="P55"/>
  <c r="P47"/>
  <c r="P46"/>
  <c r="P45"/>
  <c r="P118"/>
  <c r="P103"/>
  <c r="P97"/>
  <c r="P114"/>
  <c r="P82"/>
  <c r="P53"/>
  <c r="P48"/>
  <c r="P39"/>
  <c r="P43"/>
  <c r="P38"/>
  <c r="P44"/>
  <c r="L22"/>
  <c r="D24"/>
  <c r="AK30"/>
  <c r="D34"/>
  <c r="L34"/>
  <c r="AK20"/>
  <c r="G21"/>
  <c r="D23"/>
  <c r="L25"/>
  <c r="L27"/>
  <c r="L29"/>
  <c r="AJ30"/>
  <c r="D31"/>
  <c r="AN30"/>
  <c r="L31"/>
  <c r="Z9"/>
  <c r="AK11"/>
  <c r="M16"/>
  <c r="M128"/>
  <c r="M144"/>
  <c r="L17"/>
  <c r="F19"/>
  <c r="N19"/>
  <c r="AJ20"/>
  <c r="H22"/>
  <c r="P22"/>
  <c r="AJ22"/>
  <c r="J23"/>
  <c r="H24"/>
  <c r="P24"/>
  <c r="AJ24"/>
  <c r="J25"/>
  <c r="D26"/>
  <c r="L26"/>
  <c r="D28"/>
  <c r="L28"/>
  <c r="J29"/>
  <c r="F30"/>
  <c r="N30"/>
  <c r="J31"/>
  <c r="D33"/>
  <c r="AN32"/>
  <c r="L33"/>
  <c r="H34"/>
  <c r="P34"/>
  <c r="AJ34"/>
  <c r="AK97"/>
  <c r="L126"/>
  <c r="L139"/>
  <c r="L142"/>
  <c r="L138"/>
  <c r="L149"/>
  <c r="L141"/>
  <c r="L140"/>
  <c r="L143"/>
  <c r="L137"/>
  <c r="L136"/>
  <c r="L135"/>
  <c r="L127"/>
  <c r="L120"/>
  <c r="L114"/>
  <c r="L105"/>
  <c r="L104"/>
  <c r="L87"/>
  <c r="L83"/>
  <c r="L78"/>
  <c r="L65"/>
  <c r="L56"/>
  <c r="L54"/>
  <c r="L47"/>
  <c r="L46"/>
  <c r="L44"/>
  <c r="L39"/>
  <c r="L40"/>
  <c r="L119"/>
  <c r="L118"/>
  <c r="L116"/>
  <c r="L103"/>
  <c r="L102"/>
  <c r="L97"/>
  <c r="L96"/>
  <c r="L95"/>
  <c r="L94"/>
  <c r="L86"/>
  <c r="L82"/>
  <c r="L81"/>
  <c r="L77"/>
  <c r="L69"/>
  <c r="L55"/>
  <c r="L53"/>
  <c r="L50"/>
  <c r="L48"/>
  <c r="L45"/>
  <c r="L43"/>
  <c r="L41"/>
  <c r="L38"/>
  <c r="L121"/>
  <c r="L98"/>
  <c r="L91"/>
  <c r="L89"/>
  <c r="L85"/>
  <c r="L68"/>
  <c r="L66"/>
  <c r="L61"/>
  <c r="L52"/>
  <c r="L42"/>
  <c r="L63"/>
  <c r="L49"/>
  <c r="L117"/>
  <c r="L90"/>
  <c r="L88"/>
  <c r="L51"/>
  <c r="L115"/>
  <c r="L101"/>
  <c r="L99"/>
  <c r="L92"/>
  <c r="L79"/>
  <c r="L67"/>
  <c r="L62"/>
  <c r="L60"/>
  <c r="L57"/>
  <c r="L124"/>
  <c r="L100"/>
  <c r="L93"/>
  <c r="L80"/>
  <c r="L58"/>
  <c r="L84"/>
  <c r="L64"/>
  <c r="J142"/>
  <c r="J138"/>
  <c r="J149"/>
  <c r="J141"/>
  <c r="J140"/>
  <c r="J139"/>
  <c r="J143"/>
  <c r="J137"/>
  <c r="J136"/>
  <c r="J135"/>
  <c r="J127"/>
  <c r="J119"/>
  <c r="J118"/>
  <c r="J116"/>
  <c r="J103"/>
  <c r="J102"/>
  <c r="J97"/>
  <c r="J96"/>
  <c r="J95"/>
  <c r="J94"/>
  <c r="J86"/>
  <c r="J82"/>
  <c r="J81"/>
  <c r="J77"/>
  <c r="J69"/>
  <c r="J55"/>
  <c r="J53"/>
  <c r="J50"/>
  <c r="J48"/>
  <c r="J45"/>
  <c r="J43"/>
  <c r="J40"/>
  <c r="J38"/>
  <c r="J124"/>
  <c r="J121"/>
  <c r="J117"/>
  <c r="J101"/>
  <c r="J100"/>
  <c r="J89"/>
  <c r="J85"/>
  <c r="J80"/>
  <c r="J68"/>
  <c r="J67"/>
  <c r="J60"/>
  <c r="J58"/>
  <c r="J52"/>
  <c r="J42"/>
  <c r="J105"/>
  <c r="J104"/>
  <c r="J99"/>
  <c r="J92"/>
  <c r="J79"/>
  <c r="J78"/>
  <c r="J62"/>
  <c r="J57"/>
  <c r="J56"/>
  <c r="J47"/>
  <c r="J46"/>
  <c r="J87"/>
  <c r="J84"/>
  <c r="J64"/>
  <c r="J54"/>
  <c r="J44"/>
  <c r="J39"/>
  <c r="J98"/>
  <c r="J91"/>
  <c r="J66"/>
  <c r="J61"/>
  <c r="J63"/>
  <c r="J59"/>
  <c r="J49"/>
  <c r="J120"/>
  <c r="J114"/>
  <c r="J90"/>
  <c r="J88"/>
  <c r="J83"/>
  <c r="J51"/>
  <c r="J65"/>
  <c r="J41"/>
  <c r="F143"/>
  <c r="F142"/>
  <c r="F138"/>
  <c r="F149"/>
  <c r="F141"/>
  <c r="F140"/>
  <c r="F139"/>
  <c r="F137"/>
  <c r="F136"/>
  <c r="F135"/>
  <c r="F127"/>
  <c r="F124"/>
  <c r="F121"/>
  <c r="F99"/>
  <c r="F98"/>
  <c r="F92"/>
  <c r="F91"/>
  <c r="F90"/>
  <c r="F88"/>
  <c r="F84"/>
  <c r="F79"/>
  <c r="F66"/>
  <c r="F64"/>
  <c r="F63"/>
  <c r="F62"/>
  <c r="F61"/>
  <c r="F59"/>
  <c r="F57"/>
  <c r="F51"/>
  <c r="F49"/>
  <c r="F120"/>
  <c r="F114"/>
  <c r="F105"/>
  <c r="F104"/>
  <c r="F87"/>
  <c r="F83"/>
  <c r="F78"/>
  <c r="F65"/>
  <c r="F56"/>
  <c r="F54"/>
  <c r="F47"/>
  <c r="F46"/>
  <c r="F44"/>
  <c r="F39"/>
  <c r="F101"/>
  <c r="F86"/>
  <c r="F82"/>
  <c r="F69"/>
  <c r="F67"/>
  <c r="F60"/>
  <c r="F53"/>
  <c r="F48"/>
  <c r="F43"/>
  <c r="F38"/>
  <c r="F81"/>
  <c r="F77"/>
  <c r="F118"/>
  <c r="F103"/>
  <c r="F97"/>
  <c r="F89"/>
  <c r="F85"/>
  <c r="F119"/>
  <c r="F102"/>
  <c r="F100"/>
  <c r="F96"/>
  <c r="F94"/>
  <c r="F80"/>
  <c r="F58"/>
  <c r="F50"/>
  <c r="F40"/>
  <c r="F117"/>
  <c r="F116"/>
  <c r="F93"/>
  <c r="F55"/>
  <c r="F45"/>
  <c r="F95"/>
  <c r="F68"/>
  <c r="F52"/>
  <c r="F42"/>
  <c r="N126"/>
  <c r="N138"/>
  <c r="N141"/>
  <c r="N140"/>
  <c r="N137"/>
  <c r="N142"/>
  <c r="N149"/>
  <c r="N139"/>
  <c r="N143"/>
  <c r="N136"/>
  <c r="N135"/>
  <c r="N127"/>
  <c r="N124"/>
  <c r="N121"/>
  <c r="N99"/>
  <c r="N98"/>
  <c r="N92"/>
  <c r="N91"/>
  <c r="N90"/>
  <c r="N88"/>
  <c r="N84"/>
  <c r="N79"/>
  <c r="N66"/>
  <c r="N64"/>
  <c r="N63"/>
  <c r="N62"/>
  <c r="N61"/>
  <c r="N57"/>
  <c r="N51"/>
  <c r="N49"/>
  <c r="N39"/>
  <c r="N120"/>
  <c r="N114"/>
  <c r="N105"/>
  <c r="N104"/>
  <c r="N87"/>
  <c r="N83"/>
  <c r="N78"/>
  <c r="N65"/>
  <c r="N56"/>
  <c r="N54"/>
  <c r="N47"/>
  <c r="N46"/>
  <c r="N117"/>
  <c r="N116"/>
  <c r="N81"/>
  <c r="N77"/>
  <c r="N55"/>
  <c r="N82"/>
  <c r="N53"/>
  <c r="N41"/>
  <c r="N38"/>
  <c r="N119"/>
  <c r="N102"/>
  <c r="N118"/>
  <c r="N103"/>
  <c r="N97"/>
  <c r="N95"/>
  <c r="N89"/>
  <c r="N85"/>
  <c r="N68"/>
  <c r="N52"/>
  <c r="N101"/>
  <c r="N86"/>
  <c r="N69"/>
  <c r="N67"/>
  <c r="N60"/>
  <c r="N48"/>
  <c r="N100"/>
  <c r="N96"/>
  <c r="N94"/>
  <c r="N80"/>
  <c r="N58"/>
  <c r="N50"/>
  <c r="N40"/>
  <c r="L21"/>
  <c r="D22"/>
  <c r="L24"/>
  <c r="AK13"/>
  <c r="I16"/>
  <c r="C21"/>
  <c r="J22"/>
  <c r="L23"/>
  <c r="J24"/>
  <c r="D25"/>
  <c r="D29"/>
  <c r="AN28"/>
  <c r="J34"/>
  <c r="J93"/>
  <c r="AC13"/>
  <c r="AJ13"/>
  <c r="C16"/>
  <c r="C128"/>
  <c r="C144"/>
  <c r="D144"/>
  <c r="G16"/>
  <c r="G128"/>
  <c r="G144"/>
  <c r="K16"/>
  <c r="J17"/>
  <c r="D19"/>
  <c r="L19"/>
  <c r="I21"/>
  <c r="F22"/>
  <c r="N22"/>
  <c r="H23"/>
  <c r="P23"/>
  <c r="AK23"/>
  <c r="AJ23"/>
  <c r="F24"/>
  <c r="N24"/>
  <c r="H25"/>
  <c r="P25"/>
  <c r="J26"/>
  <c r="P27"/>
  <c r="J28"/>
  <c r="H29"/>
  <c r="P29"/>
  <c r="D30"/>
  <c r="L30"/>
  <c r="H31"/>
  <c r="P31"/>
  <c r="AJ31"/>
  <c r="D32"/>
  <c r="L32"/>
  <c r="J33"/>
  <c r="F34"/>
  <c r="N34"/>
  <c r="L35"/>
  <c r="N144"/>
  <c r="F115"/>
  <c r="D93"/>
  <c r="N115"/>
  <c r="H93"/>
  <c r="O36"/>
  <c r="AN19"/>
  <c r="AK93"/>
  <c r="AC9"/>
  <c r="AJ8"/>
  <c r="AK9"/>
  <c r="R31"/>
  <c r="AK25"/>
  <c r="AN25"/>
  <c r="AN9"/>
  <c r="AK8"/>
  <c r="AN8"/>
  <c r="Q16"/>
  <c r="R30"/>
  <c r="R28"/>
  <c r="R19"/>
  <c r="R126"/>
  <c r="R137"/>
  <c r="R143"/>
  <c r="R141"/>
  <c r="R140"/>
  <c r="R139"/>
  <c r="R138"/>
  <c r="R149"/>
  <c r="R142"/>
  <c r="R135"/>
  <c r="R136"/>
  <c r="R127"/>
  <c r="R124"/>
  <c r="R115"/>
  <c r="R114"/>
  <c r="R105"/>
  <c r="R102"/>
  <c r="R93"/>
  <c r="R91"/>
  <c r="R87"/>
  <c r="R83"/>
  <c r="R82"/>
  <c r="R80"/>
  <c r="R77"/>
  <c r="R63"/>
  <c r="R62"/>
  <c r="R50"/>
  <c r="R46"/>
  <c r="R45"/>
  <c r="R44"/>
  <c r="R43"/>
  <c r="R42"/>
  <c r="R38"/>
  <c r="R121"/>
  <c r="R120"/>
  <c r="R103"/>
  <c r="R98"/>
  <c r="R96"/>
  <c r="R95"/>
  <c r="R94"/>
  <c r="R88"/>
  <c r="R85"/>
  <c r="R84"/>
  <c r="R81"/>
  <c r="R78"/>
  <c r="R55"/>
  <c r="R54"/>
  <c r="R53"/>
  <c r="R51"/>
  <c r="R86"/>
  <c r="R48"/>
  <c r="R39"/>
  <c r="R119"/>
  <c r="R118"/>
  <c r="R117"/>
  <c r="R104"/>
  <c r="R101"/>
  <c r="R90"/>
  <c r="R89"/>
  <c r="R79"/>
  <c r="R67"/>
  <c r="R66"/>
  <c r="R65"/>
  <c r="R64"/>
  <c r="R49"/>
  <c r="R41"/>
  <c r="R61"/>
  <c r="R60"/>
  <c r="R52"/>
  <c r="R116"/>
  <c r="R100"/>
  <c r="R99"/>
  <c r="R97"/>
  <c r="R92"/>
  <c r="R69"/>
  <c r="R68"/>
  <c r="R58"/>
  <c r="R57"/>
  <c r="R56"/>
  <c r="R47"/>
  <c r="R40"/>
  <c r="R17"/>
  <c r="R22"/>
  <c r="R25"/>
  <c r="R26"/>
  <c r="R29"/>
  <c r="R34"/>
  <c r="R23"/>
  <c r="R24"/>
  <c r="R32"/>
  <c r="R33"/>
  <c r="P35"/>
  <c r="AK19"/>
  <c r="P21"/>
  <c r="AJ120"/>
  <c r="AC93"/>
  <c r="AJ93"/>
  <c r="AK76"/>
  <c r="AJ42"/>
  <c r="M36"/>
  <c r="N35"/>
  <c r="AJ19"/>
  <c r="N21"/>
  <c r="AA7"/>
  <c r="AK7"/>
  <c r="Z7"/>
  <c r="T7"/>
  <c r="R7"/>
  <c r="P7"/>
  <c r="N7"/>
  <c r="L7"/>
  <c r="J7"/>
  <c r="H7"/>
  <c r="F7"/>
  <c r="AM6"/>
  <c r="AN6"/>
  <c r="AL6"/>
  <c r="AI6"/>
  <c r="AA6"/>
  <c r="AC6"/>
  <c r="R6"/>
  <c r="P6"/>
  <c r="N6"/>
  <c r="L6"/>
  <c r="J6"/>
  <c r="H6"/>
  <c r="F6"/>
  <c r="AL5"/>
  <c r="AH5"/>
  <c r="AI151" i="23"/>
  <c r="AH151"/>
  <c r="AC151"/>
  <c r="AI150"/>
  <c r="AA150"/>
  <c r="AI149"/>
  <c r="AH149"/>
  <c r="AC149"/>
  <c r="AI147"/>
  <c r="AH147"/>
  <c r="AC147"/>
  <c r="S144"/>
  <c r="Q144"/>
  <c r="Q6" i="25" s="1"/>
  <c r="O144" i="23"/>
  <c r="O144" i="10" s="1"/>
  <c r="M144" i="23"/>
  <c r="M6" i="25" s="1"/>
  <c r="K144" i="23"/>
  <c r="I144"/>
  <c r="I6" i="25" s="1"/>
  <c r="G144" i="23"/>
  <c r="G144" i="10" s="1"/>
  <c r="E144" i="23"/>
  <c r="C144"/>
  <c r="AI143"/>
  <c r="AA143"/>
  <c r="AI141"/>
  <c r="AA141"/>
  <c r="AI140"/>
  <c r="AA140"/>
  <c r="AI139"/>
  <c r="AA139"/>
  <c r="AC139"/>
  <c r="AI138"/>
  <c r="AC138"/>
  <c r="AI137"/>
  <c r="AC137"/>
  <c r="AI136"/>
  <c r="AA136"/>
  <c r="AC136"/>
  <c r="AI134"/>
  <c r="AH134"/>
  <c r="AC134"/>
  <c r="AI133"/>
  <c r="AA133"/>
  <c r="AI132"/>
  <c r="AH132"/>
  <c r="AC132"/>
  <c r="AI130"/>
  <c r="AH130"/>
  <c r="AC130"/>
  <c r="AI128"/>
  <c r="AI127"/>
  <c r="AI125"/>
  <c r="AI124"/>
  <c r="AI123"/>
  <c r="AI122"/>
  <c r="AI121"/>
  <c r="AC121"/>
  <c r="AI120"/>
  <c r="AI119"/>
  <c r="AI117"/>
  <c r="AI116"/>
  <c r="AI107"/>
  <c r="AI105"/>
  <c r="AI104"/>
  <c r="AI103"/>
  <c r="AI102"/>
  <c r="AI101"/>
  <c r="AI99"/>
  <c r="AI98"/>
  <c r="AI97"/>
  <c r="AI96"/>
  <c r="AI95"/>
  <c r="AI94"/>
  <c r="Y93"/>
  <c r="Y7" i="25" s="1"/>
  <c r="W93" i="23"/>
  <c r="W7" i="25" s="1"/>
  <c r="U93" i="23"/>
  <c r="U7" i="25" s="1"/>
  <c r="S93" i="23"/>
  <c r="S7" i="25" s="1"/>
  <c r="Q93" i="23"/>
  <c r="Q7" i="25" s="1"/>
  <c r="O93" i="23"/>
  <c r="O7" i="25" s="1"/>
  <c r="M93" i="23"/>
  <c r="M7" i="25" s="1"/>
  <c r="K93" i="23"/>
  <c r="K7" i="25" s="1"/>
  <c r="I93" i="23"/>
  <c r="I7" i="25" s="1"/>
  <c r="G93" i="23"/>
  <c r="G7" i="25" s="1"/>
  <c r="E93" i="23"/>
  <c r="E7" i="25" s="1"/>
  <c r="C93" i="23"/>
  <c r="C7" i="25" s="1"/>
  <c r="AI92" i="23"/>
  <c r="AI91"/>
  <c r="AI90"/>
  <c r="AH90" s="1"/>
  <c r="AI89"/>
  <c r="AC89"/>
  <c r="AI88"/>
  <c r="AI87"/>
  <c r="AC87"/>
  <c r="AI86"/>
  <c r="AI85"/>
  <c r="AI84"/>
  <c r="AI83"/>
  <c r="AC83"/>
  <c r="AI82"/>
  <c r="AI81"/>
  <c r="AI80"/>
  <c r="AI79"/>
  <c r="AC79"/>
  <c r="AI78"/>
  <c r="AC77"/>
  <c r="S6" i="25"/>
  <c r="S144" i="10"/>
  <c r="K6" i="25"/>
  <c r="K144" i="10"/>
  <c r="C144"/>
  <c r="C6" i="25"/>
  <c r="E144" i="10"/>
  <c r="E6" i="25"/>
  <c r="AH150" i="23"/>
  <c r="AH133"/>
  <c r="AH140"/>
  <c r="AH141"/>
  <c r="AH95"/>
  <c r="AH107"/>
  <c r="AH94"/>
  <c r="AH99"/>
  <c r="AH116"/>
  <c r="N125" i="24"/>
  <c r="N128"/>
  <c r="AJ6"/>
  <c r="AH124" i="23"/>
  <c r="AH136"/>
  <c r="AH139"/>
  <c r="AC140"/>
  <c r="AH143"/>
  <c r="AC116"/>
  <c r="AC150"/>
  <c r="AH101"/>
  <c r="K37" i="24"/>
  <c r="L37"/>
  <c r="K156"/>
  <c r="F16"/>
  <c r="P16"/>
  <c r="O156"/>
  <c r="H125"/>
  <c r="Q156"/>
  <c r="AS16"/>
  <c r="AS125"/>
  <c r="D125"/>
  <c r="AN124"/>
  <c r="D128"/>
  <c r="M37"/>
  <c r="N37"/>
  <c r="M157"/>
  <c r="E36"/>
  <c r="F36"/>
  <c r="AH96" i="23"/>
  <c r="AH89"/>
  <c r="O37" i="24"/>
  <c r="O157"/>
  <c r="AH122" i="23"/>
  <c r="AH88"/>
  <c r="AK115" i="24"/>
  <c r="AH128" i="23"/>
  <c r="AH104"/>
  <c r="AH78"/>
  <c r="AH69"/>
  <c r="AH80"/>
  <c r="AH84"/>
  <c r="AC92"/>
  <c r="AH98"/>
  <c r="AH92"/>
  <c r="AH103"/>
  <c r="AH119"/>
  <c r="AH123"/>
  <c r="AC124"/>
  <c r="AH125"/>
  <c r="AC128"/>
  <c r="AH137"/>
  <c r="AA144"/>
  <c r="AI142"/>
  <c r="AH142" s="1"/>
  <c r="U144"/>
  <c r="AC119"/>
  <c r="AC125"/>
  <c r="AC141"/>
  <c r="Y144"/>
  <c r="Y144" i="10" s="1"/>
  <c r="AJ9" i="24"/>
  <c r="X59"/>
  <c r="X10"/>
  <c r="X9"/>
  <c r="V9"/>
  <c r="T9"/>
  <c r="R9"/>
  <c r="X8"/>
  <c r="X11"/>
  <c r="W12"/>
  <c r="H21"/>
  <c r="AH10"/>
  <c r="AH9"/>
  <c r="AI9"/>
  <c r="AI8"/>
  <c r="AI11"/>
  <c r="J21"/>
  <c r="T59"/>
  <c r="T8"/>
  <c r="T11"/>
  <c r="T10"/>
  <c r="S12"/>
  <c r="J125"/>
  <c r="J16"/>
  <c r="AA5"/>
  <c r="AC5"/>
  <c r="AD11"/>
  <c r="T6"/>
  <c r="AK6"/>
  <c r="X7"/>
  <c r="H16"/>
  <c r="V59"/>
  <c r="U12"/>
  <c r="V8"/>
  <c r="V11"/>
  <c r="V10"/>
  <c r="Z59"/>
  <c r="Z11"/>
  <c r="Z8"/>
  <c r="Z10"/>
  <c r="Y12"/>
  <c r="D16"/>
  <c r="D21"/>
  <c r="L16"/>
  <c r="N16"/>
  <c r="X6"/>
  <c r="V6"/>
  <c r="AM5"/>
  <c r="AN5"/>
  <c r="Z6"/>
  <c r="V7"/>
  <c r="AI7"/>
  <c r="P36"/>
  <c r="AI115" i="23"/>
  <c r="AH82"/>
  <c r="AH97"/>
  <c r="AH127"/>
  <c r="AH117"/>
  <c r="AH120"/>
  <c r="AH105"/>
  <c r="AH102"/>
  <c r="AC90"/>
  <c r="AH85"/>
  <c r="AH83"/>
  <c r="AH79"/>
  <c r="AC78"/>
  <c r="Q21" i="24"/>
  <c r="AS21"/>
  <c r="R16"/>
  <c r="AH91" i="23"/>
  <c r="AH138"/>
  <c r="AH121"/>
  <c r="N36" i="24"/>
  <c r="AH87" i="23"/>
  <c r="AH86"/>
  <c r="AC85"/>
  <c r="AC82"/>
  <c r="AH81"/>
  <c r="AC81"/>
  <c r="AA93"/>
  <c r="AK68"/>
  <c r="AI68"/>
  <c r="AI67"/>
  <c r="AI66"/>
  <c r="AI65"/>
  <c r="AC65"/>
  <c r="AI64"/>
  <c r="AI63"/>
  <c r="AI62"/>
  <c r="AC62"/>
  <c r="AI61"/>
  <c r="AI60"/>
  <c r="AI59"/>
  <c r="R59"/>
  <c r="P59"/>
  <c r="N59"/>
  <c r="L59"/>
  <c r="H59"/>
  <c r="AI58"/>
  <c r="AI57"/>
  <c r="AI56"/>
  <c r="AI55"/>
  <c r="AI54"/>
  <c r="AI53"/>
  <c r="AI52"/>
  <c r="AI51"/>
  <c r="AI50"/>
  <c r="AI49"/>
  <c r="AI48"/>
  <c r="AI47"/>
  <c r="AI46"/>
  <c r="AI45"/>
  <c r="AC45"/>
  <c r="AI44"/>
  <c r="AI43"/>
  <c r="AI42"/>
  <c r="AC42"/>
  <c r="Y41"/>
  <c r="W41"/>
  <c r="U41"/>
  <c r="S41"/>
  <c r="Q41"/>
  <c r="O41"/>
  <c r="M41"/>
  <c r="K41"/>
  <c r="I41"/>
  <c r="G41"/>
  <c r="E41"/>
  <c r="C41"/>
  <c r="AI40"/>
  <c r="AA40"/>
  <c r="AC40"/>
  <c r="AI39"/>
  <c r="AA39"/>
  <c r="AI38"/>
  <c r="AA38"/>
  <c r="Y6" i="25"/>
  <c r="U144" i="10"/>
  <c r="U6" i="25"/>
  <c r="AH60" i="23"/>
  <c r="AH64"/>
  <c r="AA41"/>
  <c r="AC41"/>
  <c r="AH38"/>
  <c r="AC38"/>
  <c r="AH39"/>
  <c r="AI41"/>
  <c r="AH41"/>
  <c r="AH48"/>
  <c r="AH63"/>
  <c r="AH67"/>
  <c r="AH61"/>
  <c r="T73" i="24"/>
  <c r="T71"/>
  <c r="T76"/>
  <c r="T75"/>
  <c r="T72"/>
  <c r="T70"/>
  <c r="O128"/>
  <c r="O130"/>
  <c r="P130"/>
  <c r="P125"/>
  <c r="E128"/>
  <c r="F125"/>
  <c r="Z73"/>
  <c r="Z71"/>
  <c r="Z75"/>
  <c r="Z72"/>
  <c r="Z70"/>
  <c r="Z76"/>
  <c r="V76"/>
  <c r="V75"/>
  <c r="V72"/>
  <c r="V70"/>
  <c r="V26"/>
  <c r="V73"/>
  <c r="V71"/>
  <c r="V25"/>
  <c r="V27"/>
  <c r="X73"/>
  <c r="X71"/>
  <c r="X75"/>
  <c r="X72"/>
  <c r="X70"/>
  <c r="X76"/>
  <c r="K128"/>
  <c r="L125"/>
  <c r="P37"/>
  <c r="E37"/>
  <c r="AC142" i="23"/>
  <c r="AD6" i="24"/>
  <c r="AB7"/>
  <c r="AJ5"/>
  <c r="AB8"/>
  <c r="AD8"/>
  <c r="AB9"/>
  <c r="AD9"/>
  <c r="AH40" i="23"/>
  <c r="AH44"/>
  <c r="AC48"/>
  <c r="AH49"/>
  <c r="AC50"/>
  <c r="AH52"/>
  <c r="AH54"/>
  <c r="AC58"/>
  <c r="AC59"/>
  <c r="AH59"/>
  <c r="AC60"/>
  <c r="AC61"/>
  <c r="AH65"/>
  <c r="AC67"/>
  <c r="AH50"/>
  <c r="AH58"/>
  <c r="AC63"/>
  <c r="AC64"/>
  <c r="T126" i="24"/>
  <c r="T142"/>
  <c r="T138"/>
  <c r="T143"/>
  <c r="T141"/>
  <c r="T140"/>
  <c r="T139"/>
  <c r="T137"/>
  <c r="T136"/>
  <c r="T135"/>
  <c r="T127"/>
  <c r="T119"/>
  <c r="T118"/>
  <c r="T116"/>
  <c r="T102"/>
  <c r="T96"/>
  <c r="T95"/>
  <c r="T94"/>
  <c r="T86"/>
  <c r="T82"/>
  <c r="T81"/>
  <c r="T77"/>
  <c r="T69"/>
  <c r="T55"/>
  <c r="T53"/>
  <c r="T50"/>
  <c r="T48"/>
  <c r="T45"/>
  <c r="T43"/>
  <c r="T40"/>
  <c r="T38"/>
  <c r="T124"/>
  <c r="T121"/>
  <c r="T117"/>
  <c r="T101"/>
  <c r="T100"/>
  <c r="T97"/>
  <c r="T89"/>
  <c r="T85"/>
  <c r="T80"/>
  <c r="T68"/>
  <c r="T67"/>
  <c r="T60"/>
  <c r="T58"/>
  <c r="T52"/>
  <c r="T42"/>
  <c r="T114"/>
  <c r="T90"/>
  <c r="T88"/>
  <c r="T87"/>
  <c r="T84"/>
  <c r="T83"/>
  <c r="T64"/>
  <c r="T54"/>
  <c r="T51"/>
  <c r="T44"/>
  <c r="T39"/>
  <c r="T92"/>
  <c r="T79"/>
  <c r="T56"/>
  <c r="T46"/>
  <c r="T120"/>
  <c r="T98"/>
  <c r="T91"/>
  <c r="T66"/>
  <c r="T65"/>
  <c r="T61"/>
  <c r="T99"/>
  <c r="T78"/>
  <c r="T62"/>
  <c r="T57"/>
  <c r="T47"/>
  <c r="T63"/>
  <c r="T49"/>
  <c r="T103"/>
  <c r="T33"/>
  <c r="T28"/>
  <c r="T26"/>
  <c r="T34"/>
  <c r="T24"/>
  <c r="T22"/>
  <c r="T41"/>
  <c r="T93"/>
  <c r="T104"/>
  <c r="T105"/>
  <c r="T31"/>
  <c r="T29"/>
  <c r="T25"/>
  <c r="T23"/>
  <c r="S16"/>
  <c r="T32"/>
  <c r="T30"/>
  <c r="T19"/>
  <c r="AL12"/>
  <c r="AM12"/>
  <c r="AN12"/>
  <c r="T115"/>
  <c r="F37"/>
  <c r="AN26"/>
  <c r="D27"/>
  <c r="C35"/>
  <c r="Z140"/>
  <c r="Z139"/>
  <c r="Z137"/>
  <c r="Z142"/>
  <c r="Z141"/>
  <c r="Z138"/>
  <c r="Z149"/>
  <c r="Z143"/>
  <c r="Z136"/>
  <c r="Z135"/>
  <c r="Z127"/>
  <c r="Z126"/>
  <c r="Z117"/>
  <c r="Z101"/>
  <c r="Z100"/>
  <c r="Z89"/>
  <c r="Z85"/>
  <c r="Z80"/>
  <c r="Z68"/>
  <c r="Z67"/>
  <c r="Z60"/>
  <c r="Z58"/>
  <c r="Z52"/>
  <c r="Z42"/>
  <c r="Z120"/>
  <c r="Z124"/>
  <c r="Z121"/>
  <c r="Z99"/>
  <c r="Z98"/>
  <c r="Z92"/>
  <c r="Z91"/>
  <c r="Z90"/>
  <c r="Z88"/>
  <c r="Z84"/>
  <c r="Z79"/>
  <c r="Z66"/>
  <c r="Z64"/>
  <c r="Z63"/>
  <c r="Z62"/>
  <c r="Z61"/>
  <c r="Z57"/>
  <c r="Z51"/>
  <c r="Z49"/>
  <c r="Z118"/>
  <c r="Z95"/>
  <c r="Z65"/>
  <c r="Z41"/>
  <c r="Z116"/>
  <c r="Z105"/>
  <c r="Z97"/>
  <c r="Z78"/>
  <c r="Z77"/>
  <c r="Z56"/>
  <c r="Z114"/>
  <c r="Z87"/>
  <c r="Z86"/>
  <c r="Z83"/>
  <c r="Z82"/>
  <c r="Z69"/>
  <c r="Z54"/>
  <c r="Z53"/>
  <c r="Z48"/>
  <c r="Z44"/>
  <c r="Z43"/>
  <c r="Z39"/>
  <c r="Z38"/>
  <c r="Z119"/>
  <c r="Z102"/>
  <c r="Z96"/>
  <c r="Z94"/>
  <c r="Z50"/>
  <c r="Z40"/>
  <c r="Z104"/>
  <c r="Z81"/>
  <c r="Z55"/>
  <c r="Z47"/>
  <c r="Z45"/>
  <c r="Z46"/>
  <c r="Z103"/>
  <c r="Z31"/>
  <c r="Z29"/>
  <c r="Z25"/>
  <c r="Z23"/>
  <c r="Z30"/>
  <c r="Z19"/>
  <c r="Z33"/>
  <c r="Z26"/>
  <c r="Z115"/>
  <c r="Z34"/>
  <c r="Z24"/>
  <c r="Z22"/>
  <c r="Z32"/>
  <c r="Z28"/>
  <c r="Y17"/>
  <c r="Z17"/>
  <c r="Y16"/>
  <c r="Z93"/>
  <c r="V126"/>
  <c r="V140"/>
  <c r="V141"/>
  <c r="V149"/>
  <c r="V142"/>
  <c r="V138"/>
  <c r="V139"/>
  <c r="V137"/>
  <c r="V143"/>
  <c r="V136"/>
  <c r="V135"/>
  <c r="V127"/>
  <c r="V120"/>
  <c r="V114"/>
  <c r="V87"/>
  <c r="V83"/>
  <c r="V78"/>
  <c r="V65"/>
  <c r="V56"/>
  <c r="V54"/>
  <c r="V47"/>
  <c r="V46"/>
  <c r="V44"/>
  <c r="V39"/>
  <c r="V119"/>
  <c r="V118"/>
  <c r="V116"/>
  <c r="V102"/>
  <c r="V96"/>
  <c r="V95"/>
  <c r="V94"/>
  <c r="V86"/>
  <c r="V82"/>
  <c r="V81"/>
  <c r="V77"/>
  <c r="V69"/>
  <c r="V55"/>
  <c r="V53"/>
  <c r="V50"/>
  <c r="V48"/>
  <c r="V45"/>
  <c r="V43"/>
  <c r="V40"/>
  <c r="V38"/>
  <c r="V105"/>
  <c r="V104"/>
  <c r="V100"/>
  <c r="V80"/>
  <c r="V63"/>
  <c r="V58"/>
  <c r="V49"/>
  <c r="V91"/>
  <c r="V124"/>
  <c r="V101"/>
  <c r="V99"/>
  <c r="V79"/>
  <c r="V67"/>
  <c r="V60"/>
  <c r="V57"/>
  <c r="V121"/>
  <c r="V117"/>
  <c r="V90"/>
  <c r="V88"/>
  <c r="V84"/>
  <c r="V64"/>
  <c r="V51"/>
  <c r="V115"/>
  <c r="V98"/>
  <c r="V89"/>
  <c r="V85"/>
  <c r="V68"/>
  <c r="V66"/>
  <c r="V61"/>
  <c r="V52"/>
  <c r="V42"/>
  <c r="V92"/>
  <c r="V62"/>
  <c r="V41"/>
  <c r="V32"/>
  <c r="V30"/>
  <c r="V19"/>
  <c r="V97"/>
  <c r="V24"/>
  <c r="U16"/>
  <c r="V93"/>
  <c r="V103"/>
  <c r="V33"/>
  <c r="V28"/>
  <c r="V31"/>
  <c r="V29"/>
  <c r="V23"/>
  <c r="V34"/>
  <c r="V22"/>
  <c r="J27"/>
  <c r="I35"/>
  <c r="AI10"/>
  <c r="AJ10"/>
  <c r="H27"/>
  <c r="G35"/>
  <c r="G36"/>
  <c r="X149"/>
  <c r="X137"/>
  <c r="X142"/>
  <c r="X138"/>
  <c r="X140"/>
  <c r="X139"/>
  <c r="X143"/>
  <c r="X141"/>
  <c r="X136"/>
  <c r="X135"/>
  <c r="X127"/>
  <c r="X124"/>
  <c r="X121"/>
  <c r="X99"/>
  <c r="X98"/>
  <c r="X92"/>
  <c r="X91"/>
  <c r="X90"/>
  <c r="X88"/>
  <c r="X84"/>
  <c r="X79"/>
  <c r="X66"/>
  <c r="X64"/>
  <c r="X63"/>
  <c r="X62"/>
  <c r="X61"/>
  <c r="X57"/>
  <c r="X51"/>
  <c r="X49"/>
  <c r="X120"/>
  <c r="X114"/>
  <c r="X103"/>
  <c r="X97"/>
  <c r="X87"/>
  <c r="X83"/>
  <c r="X78"/>
  <c r="X65"/>
  <c r="X56"/>
  <c r="X54"/>
  <c r="X47"/>
  <c r="X46"/>
  <c r="X44"/>
  <c r="X39"/>
  <c r="X101"/>
  <c r="X86"/>
  <c r="X82"/>
  <c r="X69"/>
  <c r="X67"/>
  <c r="X60"/>
  <c r="X53"/>
  <c r="X48"/>
  <c r="X43"/>
  <c r="X38"/>
  <c r="X81"/>
  <c r="X77"/>
  <c r="X118"/>
  <c r="X85"/>
  <c r="X68"/>
  <c r="X119"/>
  <c r="X102"/>
  <c r="X100"/>
  <c r="X96"/>
  <c r="X94"/>
  <c r="X80"/>
  <c r="X58"/>
  <c r="X50"/>
  <c r="X40"/>
  <c r="X117"/>
  <c r="X116"/>
  <c r="X55"/>
  <c r="X45"/>
  <c r="X95"/>
  <c r="X89"/>
  <c r="X52"/>
  <c r="X42"/>
  <c r="X104"/>
  <c r="X115"/>
  <c r="X34"/>
  <c r="X24"/>
  <c r="X22"/>
  <c r="X105"/>
  <c r="X33"/>
  <c r="W17"/>
  <c r="X31"/>
  <c r="X93"/>
  <c r="X32"/>
  <c r="X30"/>
  <c r="X19"/>
  <c r="W16"/>
  <c r="X41"/>
  <c r="X28"/>
  <c r="X26"/>
  <c r="X29"/>
  <c r="X25"/>
  <c r="X23"/>
  <c r="AB10"/>
  <c r="AK5"/>
  <c r="AD10"/>
  <c r="AB11"/>
  <c r="AB6"/>
  <c r="AH51" i="23"/>
  <c r="AH115"/>
  <c r="AH68"/>
  <c r="AH62"/>
  <c r="AH57"/>
  <c r="AH47"/>
  <c r="Q35" i="24"/>
  <c r="R27"/>
  <c r="R125"/>
  <c r="R21"/>
  <c r="AC144" i="23"/>
  <c r="AH55"/>
  <c r="AH66"/>
  <c r="AC66"/>
  <c r="AH53"/>
  <c r="AC93"/>
  <c r="AH56"/>
  <c r="AH46"/>
  <c r="AH45"/>
  <c r="AH43"/>
  <c r="AH42"/>
  <c r="O35"/>
  <c r="M35"/>
  <c r="K35"/>
  <c r="I35"/>
  <c r="G35"/>
  <c r="E35"/>
  <c r="C35"/>
  <c r="AI34"/>
  <c r="AA34"/>
  <c r="AC34"/>
  <c r="AI33"/>
  <c r="AA33"/>
  <c r="AC33"/>
  <c r="AI32"/>
  <c r="AA32"/>
  <c r="AC32"/>
  <c r="AI31"/>
  <c r="AA31"/>
  <c r="AI30"/>
  <c r="AA30"/>
  <c r="AI29"/>
  <c r="AA29"/>
  <c r="AC29"/>
  <c r="AI28"/>
  <c r="AA28"/>
  <c r="AI26"/>
  <c r="AA26"/>
  <c r="AI25"/>
  <c r="AA25"/>
  <c r="AI24"/>
  <c r="AA24"/>
  <c r="AI23"/>
  <c r="AA23"/>
  <c r="AC23"/>
  <c r="AI22"/>
  <c r="AA22"/>
  <c r="AC22"/>
  <c r="O134" i="24"/>
  <c r="O145"/>
  <c r="O151"/>
  <c r="O172"/>
  <c r="E130"/>
  <c r="F130"/>
  <c r="AH24" i="23"/>
  <c r="AH22"/>
  <c r="AH29"/>
  <c r="AH32"/>
  <c r="AH34"/>
  <c r="AH23"/>
  <c r="E144" i="24"/>
  <c r="F144"/>
  <c r="F128"/>
  <c r="O144"/>
  <c r="P128"/>
  <c r="K144"/>
  <c r="L144"/>
  <c r="L128"/>
  <c r="K130"/>
  <c r="Q36"/>
  <c r="AS36"/>
  <c r="AS35"/>
  <c r="AH25" i="23"/>
  <c r="AH26"/>
  <c r="AH28"/>
  <c r="AH30"/>
  <c r="AH31"/>
  <c r="AC24"/>
  <c r="AC26"/>
  <c r="AC28"/>
  <c r="AC30"/>
  <c r="AH33"/>
  <c r="V17" i="24"/>
  <c r="W21"/>
  <c r="H36"/>
  <c r="G37"/>
  <c r="H35"/>
  <c r="J35"/>
  <c r="I36"/>
  <c r="Z16"/>
  <c r="AN34"/>
  <c r="D35"/>
  <c r="C36"/>
  <c r="S21"/>
  <c r="AM17"/>
  <c r="AN17"/>
  <c r="AL17"/>
  <c r="AA17"/>
  <c r="T17"/>
  <c r="U21"/>
  <c r="V21"/>
  <c r="T16"/>
  <c r="AM16"/>
  <c r="AN16"/>
  <c r="AL16"/>
  <c r="X16"/>
  <c r="V16"/>
  <c r="U35"/>
  <c r="X17"/>
  <c r="Y21"/>
  <c r="R35"/>
  <c r="Z27"/>
  <c r="P151"/>
  <c r="P147"/>
  <c r="AI20" i="23"/>
  <c r="AA20"/>
  <c r="AC20"/>
  <c r="AI19"/>
  <c r="AA19"/>
  <c r="AC19"/>
  <c r="AI18"/>
  <c r="AA18"/>
  <c r="Y15"/>
  <c r="W15"/>
  <c r="U15"/>
  <c r="S15"/>
  <c r="Q15"/>
  <c r="O15"/>
  <c r="M15"/>
  <c r="K15"/>
  <c r="I15"/>
  <c r="G15"/>
  <c r="E15"/>
  <c r="C15"/>
  <c r="AI14"/>
  <c r="AA14"/>
  <c r="AC14"/>
  <c r="AI13"/>
  <c r="AA13"/>
  <c r="Q12"/>
  <c r="O12"/>
  <c r="P118"/>
  <c r="M12"/>
  <c r="K12"/>
  <c r="I12"/>
  <c r="J118"/>
  <c r="G12"/>
  <c r="H118"/>
  <c r="E12"/>
  <c r="F118"/>
  <c r="C12"/>
  <c r="D118"/>
  <c r="AI11"/>
  <c r="AA11"/>
  <c r="R11"/>
  <c r="P11"/>
  <c r="N11"/>
  <c r="L11"/>
  <c r="J11"/>
  <c r="H11"/>
  <c r="F11"/>
  <c r="D11"/>
  <c r="AI10"/>
  <c r="AA10"/>
  <c r="R10"/>
  <c r="P10"/>
  <c r="N10"/>
  <c r="L10"/>
  <c r="J10"/>
  <c r="H10"/>
  <c r="F10"/>
  <c r="D10"/>
  <c r="R118"/>
  <c r="R117"/>
  <c r="N57"/>
  <c r="N118"/>
  <c r="L43"/>
  <c r="L118"/>
  <c r="F115"/>
  <c r="J115"/>
  <c r="N115"/>
  <c r="R115"/>
  <c r="D115"/>
  <c r="H115"/>
  <c r="L115"/>
  <c r="P115"/>
  <c r="AA15"/>
  <c r="I21"/>
  <c r="I36"/>
  <c r="I3" i="25"/>
  <c r="G21" i="23"/>
  <c r="G36" s="1"/>
  <c r="O21"/>
  <c r="O36" s="1"/>
  <c r="E21"/>
  <c r="E36" s="1"/>
  <c r="M21"/>
  <c r="AC13"/>
  <c r="D74"/>
  <c r="C21"/>
  <c r="C36" s="1"/>
  <c r="K21"/>
  <c r="F119"/>
  <c r="F125"/>
  <c r="F128"/>
  <c r="F117"/>
  <c r="F122"/>
  <c r="F116"/>
  <c r="F121"/>
  <c r="F127"/>
  <c r="F120"/>
  <c r="O159" i="24"/>
  <c r="P145"/>
  <c r="P134"/>
  <c r="E134"/>
  <c r="AH20" i="23"/>
  <c r="AH11"/>
  <c r="AC11"/>
  <c r="AH10"/>
  <c r="L130" i="24"/>
  <c r="K134"/>
  <c r="O158"/>
  <c r="P144"/>
  <c r="R75" i="23"/>
  <c r="R72"/>
  <c r="R70"/>
  <c r="R52"/>
  <c r="R54"/>
  <c r="R56"/>
  <c r="R73"/>
  <c r="R71"/>
  <c r="R51"/>
  <c r="R53"/>
  <c r="R55"/>
  <c r="R57"/>
  <c r="P35"/>
  <c r="P75"/>
  <c r="P72"/>
  <c r="P70"/>
  <c r="P73"/>
  <c r="P71"/>
  <c r="N75"/>
  <c r="N72"/>
  <c r="N70"/>
  <c r="N73"/>
  <c r="N71"/>
  <c r="L75"/>
  <c r="L72"/>
  <c r="L70"/>
  <c r="L73"/>
  <c r="L71"/>
  <c r="J35"/>
  <c r="J75"/>
  <c r="J72"/>
  <c r="J70"/>
  <c r="J73"/>
  <c r="J71"/>
  <c r="I16"/>
  <c r="H75"/>
  <c r="H72"/>
  <c r="H70"/>
  <c r="H73"/>
  <c r="H71"/>
  <c r="F75"/>
  <c r="F72"/>
  <c r="F70"/>
  <c r="F73"/>
  <c r="F71"/>
  <c r="E16"/>
  <c r="D35"/>
  <c r="D73"/>
  <c r="D71"/>
  <c r="D75"/>
  <c r="D72"/>
  <c r="D70"/>
  <c r="D138"/>
  <c r="D76"/>
  <c r="Q157" i="24"/>
  <c r="Q37"/>
  <c r="AS37"/>
  <c r="R36"/>
  <c r="F16" i="23"/>
  <c r="H142"/>
  <c r="H140"/>
  <c r="H139"/>
  <c r="H138"/>
  <c r="H136"/>
  <c r="H128"/>
  <c r="H127"/>
  <c r="H121"/>
  <c r="H120"/>
  <c r="H116"/>
  <c r="H150"/>
  <c r="H143"/>
  <c r="H141"/>
  <c r="H137"/>
  <c r="H125"/>
  <c r="H122"/>
  <c r="H119"/>
  <c r="H117"/>
  <c r="H92"/>
  <c r="H91"/>
  <c r="H90"/>
  <c r="H88"/>
  <c r="H87"/>
  <c r="H86"/>
  <c r="H85"/>
  <c r="H84"/>
  <c r="H83"/>
  <c r="H82"/>
  <c r="H81"/>
  <c r="H80"/>
  <c r="H89"/>
  <c r="H79"/>
  <c r="H78"/>
  <c r="H77"/>
  <c r="H76"/>
  <c r="H69"/>
  <c r="H144"/>
  <c r="H67"/>
  <c r="H66"/>
  <c r="H62"/>
  <c r="H61"/>
  <c r="H60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93"/>
  <c r="H68"/>
  <c r="H65"/>
  <c r="H64"/>
  <c r="H63"/>
  <c r="H40"/>
  <c r="H39"/>
  <c r="H38"/>
  <c r="H34"/>
  <c r="H32"/>
  <c r="H31"/>
  <c r="H29"/>
  <c r="H23"/>
  <c r="H22"/>
  <c r="H33"/>
  <c r="H30"/>
  <c r="H28"/>
  <c r="H27"/>
  <c r="H26"/>
  <c r="H25"/>
  <c r="H24"/>
  <c r="L142"/>
  <c r="L140"/>
  <c r="L139"/>
  <c r="L138"/>
  <c r="L136"/>
  <c r="L128"/>
  <c r="L127"/>
  <c r="L121"/>
  <c r="L120"/>
  <c r="L116"/>
  <c r="L150"/>
  <c r="L143"/>
  <c r="L141"/>
  <c r="L137"/>
  <c r="L125"/>
  <c r="L122"/>
  <c r="L119"/>
  <c r="L117"/>
  <c r="L93"/>
  <c r="L92"/>
  <c r="L91"/>
  <c r="L90"/>
  <c r="L88"/>
  <c r="L87"/>
  <c r="L86"/>
  <c r="L85"/>
  <c r="L84"/>
  <c r="L83"/>
  <c r="L82"/>
  <c r="L81"/>
  <c r="L80"/>
  <c r="L77"/>
  <c r="L69"/>
  <c r="L89"/>
  <c r="L79"/>
  <c r="L78"/>
  <c r="L76"/>
  <c r="L144"/>
  <c r="L67"/>
  <c r="L66"/>
  <c r="L62"/>
  <c r="L61"/>
  <c r="L60"/>
  <c r="L58"/>
  <c r="L57"/>
  <c r="L56"/>
  <c r="L55"/>
  <c r="L54"/>
  <c r="L53"/>
  <c r="L52"/>
  <c r="L51"/>
  <c r="L50"/>
  <c r="L49"/>
  <c r="L48"/>
  <c r="L47"/>
  <c r="L46"/>
  <c r="L45"/>
  <c r="L44"/>
  <c r="L42"/>
  <c r="L41"/>
  <c r="L68"/>
  <c r="L65"/>
  <c r="L64"/>
  <c r="L63"/>
  <c r="L40"/>
  <c r="L39"/>
  <c r="L38"/>
  <c r="L34"/>
  <c r="L32"/>
  <c r="L31"/>
  <c r="L29"/>
  <c r="L23"/>
  <c r="L22"/>
  <c r="L33"/>
  <c r="L30"/>
  <c r="L28"/>
  <c r="L26"/>
  <c r="L25"/>
  <c r="L24"/>
  <c r="J21"/>
  <c r="K36"/>
  <c r="AA9"/>
  <c r="AC9"/>
  <c r="AH14"/>
  <c r="AI15"/>
  <c r="AH15" s="1"/>
  <c r="C16"/>
  <c r="C126"/>
  <c r="C126" i="10"/>
  <c r="G16" i="23"/>
  <c r="G126" s="1"/>
  <c r="K16"/>
  <c r="K126"/>
  <c r="K126" i="10"/>
  <c r="O16" i="23"/>
  <c r="O126"/>
  <c r="O126" i="10"/>
  <c r="D17" i="23"/>
  <c r="AH18"/>
  <c r="F19"/>
  <c r="J19"/>
  <c r="P19"/>
  <c r="D21"/>
  <c r="L35"/>
  <c r="D142"/>
  <c r="D140"/>
  <c r="D139"/>
  <c r="D136"/>
  <c r="D128"/>
  <c r="D127"/>
  <c r="D121"/>
  <c r="D120"/>
  <c r="D116"/>
  <c r="D150"/>
  <c r="D143"/>
  <c r="D141"/>
  <c r="D137"/>
  <c r="D125"/>
  <c r="D122"/>
  <c r="D119"/>
  <c r="D117"/>
  <c r="D92"/>
  <c r="D91"/>
  <c r="D90"/>
  <c r="D88"/>
  <c r="D87"/>
  <c r="D86"/>
  <c r="D85"/>
  <c r="D84"/>
  <c r="D83"/>
  <c r="D82"/>
  <c r="D81"/>
  <c r="D80"/>
  <c r="D77"/>
  <c r="D89"/>
  <c r="D79"/>
  <c r="D78"/>
  <c r="D69"/>
  <c r="D93"/>
  <c r="D67"/>
  <c r="D66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144"/>
  <c r="D68"/>
  <c r="D65"/>
  <c r="D64"/>
  <c r="D63"/>
  <c r="D40"/>
  <c r="D39"/>
  <c r="D38"/>
  <c r="D34"/>
  <c r="D32"/>
  <c r="D31"/>
  <c r="D29"/>
  <c r="D23"/>
  <c r="D22"/>
  <c r="D33"/>
  <c r="D30"/>
  <c r="D28"/>
  <c r="D26"/>
  <c r="D25"/>
  <c r="D24"/>
  <c r="P150"/>
  <c r="P143"/>
  <c r="P141"/>
  <c r="P137"/>
  <c r="P125"/>
  <c r="P122"/>
  <c r="P119"/>
  <c r="P117"/>
  <c r="P148"/>
  <c r="P142"/>
  <c r="P140"/>
  <c r="P139"/>
  <c r="P138"/>
  <c r="P136"/>
  <c r="P128"/>
  <c r="P127"/>
  <c r="P121"/>
  <c r="P120"/>
  <c r="P116"/>
  <c r="P89"/>
  <c r="P79"/>
  <c r="P78"/>
  <c r="P92"/>
  <c r="P91"/>
  <c r="P90"/>
  <c r="P88"/>
  <c r="P87"/>
  <c r="P86"/>
  <c r="P85"/>
  <c r="P84"/>
  <c r="P83"/>
  <c r="P82"/>
  <c r="P81"/>
  <c r="P80"/>
  <c r="P77"/>
  <c r="P69"/>
  <c r="P93"/>
  <c r="P68"/>
  <c r="P65"/>
  <c r="P64"/>
  <c r="P63"/>
  <c r="P39"/>
  <c r="P144"/>
  <c r="P76"/>
  <c r="P67"/>
  <c r="P66"/>
  <c r="P62"/>
  <c r="P61"/>
  <c r="P60"/>
  <c r="P58"/>
  <c r="P57"/>
  <c r="P56"/>
  <c r="P55"/>
  <c r="P54"/>
  <c r="P53"/>
  <c r="P52"/>
  <c r="P51"/>
  <c r="P50"/>
  <c r="P49"/>
  <c r="P48"/>
  <c r="P47"/>
  <c r="P46"/>
  <c r="P45"/>
  <c r="P44"/>
  <c r="P43"/>
  <c r="P42"/>
  <c r="P40"/>
  <c r="P38"/>
  <c r="P33"/>
  <c r="P30"/>
  <c r="P28"/>
  <c r="P26"/>
  <c r="P25"/>
  <c r="P24"/>
  <c r="P22"/>
  <c r="P41"/>
  <c r="P34"/>
  <c r="P32"/>
  <c r="P31"/>
  <c r="P29"/>
  <c r="P23"/>
  <c r="F150"/>
  <c r="F143"/>
  <c r="F141"/>
  <c r="F137"/>
  <c r="F142"/>
  <c r="F140"/>
  <c r="F139"/>
  <c r="F138"/>
  <c r="F136"/>
  <c r="F89"/>
  <c r="F79"/>
  <c r="F78"/>
  <c r="F92"/>
  <c r="F91"/>
  <c r="F90"/>
  <c r="F88"/>
  <c r="F87"/>
  <c r="F86"/>
  <c r="F85"/>
  <c r="F84"/>
  <c r="F83"/>
  <c r="F82"/>
  <c r="F81"/>
  <c r="F80"/>
  <c r="F77"/>
  <c r="F69"/>
  <c r="F76"/>
  <c r="F144"/>
  <c r="F68"/>
  <c r="F65"/>
  <c r="F64"/>
  <c r="F63"/>
  <c r="F41"/>
  <c r="F39"/>
  <c r="F93"/>
  <c r="F67"/>
  <c r="F66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0"/>
  <c r="F38"/>
  <c r="F33"/>
  <c r="F30"/>
  <c r="F28"/>
  <c r="F27"/>
  <c r="D27"/>
  <c r="F26"/>
  <c r="F25"/>
  <c r="F24"/>
  <c r="F22"/>
  <c r="F34"/>
  <c r="F32"/>
  <c r="F31"/>
  <c r="F29"/>
  <c r="F23"/>
  <c r="J150"/>
  <c r="J143"/>
  <c r="J141"/>
  <c r="J137"/>
  <c r="J125"/>
  <c r="J122"/>
  <c r="J119"/>
  <c r="J117"/>
  <c r="J142"/>
  <c r="J140"/>
  <c r="J139"/>
  <c r="J138"/>
  <c r="J136"/>
  <c r="J128"/>
  <c r="J127"/>
  <c r="J121"/>
  <c r="J120"/>
  <c r="J116"/>
  <c r="J89"/>
  <c r="J79"/>
  <c r="J78"/>
  <c r="J92"/>
  <c r="J91"/>
  <c r="J90"/>
  <c r="J88"/>
  <c r="J87"/>
  <c r="J86"/>
  <c r="J85"/>
  <c r="J84"/>
  <c r="J83"/>
  <c r="J82"/>
  <c r="J81"/>
  <c r="J80"/>
  <c r="J77"/>
  <c r="J69"/>
  <c r="J76"/>
  <c r="J68"/>
  <c r="J65"/>
  <c r="J64"/>
  <c r="J63"/>
  <c r="J41"/>
  <c r="J40"/>
  <c r="J93"/>
  <c r="J144"/>
  <c r="J67"/>
  <c r="J66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39"/>
  <c r="J38"/>
  <c r="J33"/>
  <c r="J30"/>
  <c r="J28"/>
  <c r="J27"/>
  <c r="J26"/>
  <c r="J25"/>
  <c r="J24"/>
  <c r="J34"/>
  <c r="J32"/>
  <c r="J31"/>
  <c r="J29"/>
  <c r="J23"/>
  <c r="J22"/>
  <c r="R19"/>
  <c r="AI9"/>
  <c r="AH13"/>
  <c r="F17"/>
  <c r="D19"/>
  <c r="H19"/>
  <c r="L19"/>
  <c r="J36"/>
  <c r="L21"/>
  <c r="F35"/>
  <c r="P21"/>
  <c r="H35"/>
  <c r="S128" i="24"/>
  <c r="T125"/>
  <c r="AM125"/>
  <c r="AN125"/>
  <c r="AL125"/>
  <c r="AA125"/>
  <c r="E145"/>
  <c r="F134"/>
  <c r="J36"/>
  <c r="I37"/>
  <c r="Z21"/>
  <c r="U128"/>
  <c r="V125"/>
  <c r="W128"/>
  <c r="X125"/>
  <c r="AC17"/>
  <c r="AK17"/>
  <c r="AA21"/>
  <c r="Y128"/>
  <c r="Z125"/>
  <c r="G130"/>
  <c r="H37"/>
  <c r="T21"/>
  <c r="AM21"/>
  <c r="AN21"/>
  <c r="AL21"/>
  <c r="V35"/>
  <c r="W35"/>
  <c r="W36"/>
  <c r="X36"/>
  <c r="D36"/>
  <c r="C37"/>
  <c r="X27"/>
  <c r="Y35"/>
  <c r="Z35"/>
  <c r="X21"/>
  <c r="Q16" i="23"/>
  <c r="R143"/>
  <c r="R139"/>
  <c r="R137"/>
  <c r="R122"/>
  <c r="R121"/>
  <c r="R116"/>
  <c r="R93"/>
  <c r="R92"/>
  <c r="R88"/>
  <c r="R79"/>
  <c r="R78"/>
  <c r="R77"/>
  <c r="R69"/>
  <c r="R136"/>
  <c r="R127"/>
  <c r="R84"/>
  <c r="R80"/>
  <c r="R150"/>
  <c r="R141"/>
  <c r="R85"/>
  <c r="R76"/>
  <c r="R148"/>
  <c r="R144"/>
  <c r="R140"/>
  <c r="R138"/>
  <c r="R120"/>
  <c r="R91"/>
  <c r="R89"/>
  <c r="R87"/>
  <c r="R83"/>
  <c r="R86"/>
  <c r="R82"/>
  <c r="R142"/>
  <c r="R128"/>
  <c r="R125"/>
  <c r="R119"/>
  <c r="R90"/>
  <c r="R81"/>
  <c r="R66"/>
  <c r="R61"/>
  <c r="R58"/>
  <c r="R48"/>
  <c r="R46"/>
  <c r="R44"/>
  <c r="R40"/>
  <c r="R60"/>
  <c r="R47"/>
  <c r="R68"/>
  <c r="R63"/>
  <c r="R62"/>
  <c r="R49"/>
  <c r="R45"/>
  <c r="R43"/>
  <c r="R42"/>
  <c r="R41"/>
  <c r="R64"/>
  <c r="R50"/>
  <c r="R38"/>
  <c r="R67"/>
  <c r="R65"/>
  <c r="R39"/>
  <c r="R34"/>
  <c r="R33"/>
  <c r="R24"/>
  <c r="R31"/>
  <c r="R28"/>
  <c r="R26"/>
  <c r="R25"/>
  <c r="R22"/>
  <c r="R32"/>
  <c r="R23"/>
  <c r="R30"/>
  <c r="R29"/>
  <c r="R17"/>
  <c r="AH19"/>
  <c r="M36"/>
  <c r="M3" i="25"/>
  <c r="N143" i="23"/>
  <c r="N142"/>
  <c r="N136"/>
  <c r="N128"/>
  <c r="N127"/>
  <c r="N87"/>
  <c r="N86"/>
  <c r="N79"/>
  <c r="N78"/>
  <c r="N141"/>
  <c r="N139"/>
  <c r="N125"/>
  <c r="N116"/>
  <c r="N93"/>
  <c r="N88"/>
  <c r="N81"/>
  <c r="N150"/>
  <c r="N144"/>
  <c r="N121"/>
  <c r="N82"/>
  <c r="N122"/>
  <c r="N120"/>
  <c r="N92"/>
  <c r="N91"/>
  <c r="N85"/>
  <c r="N84"/>
  <c r="N83"/>
  <c r="N77"/>
  <c r="N69"/>
  <c r="N76"/>
  <c r="N140"/>
  <c r="N138"/>
  <c r="N137"/>
  <c r="N89"/>
  <c r="N80"/>
  <c r="N119"/>
  <c r="N117"/>
  <c r="N90"/>
  <c r="N65"/>
  <c r="N64"/>
  <c r="N63"/>
  <c r="N62"/>
  <c r="N61"/>
  <c r="N60"/>
  <c r="N58"/>
  <c r="N56"/>
  <c r="N55"/>
  <c r="N54"/>
  <c r="N53"/>
  <c r="N52"/>
  <c r="N51"/>
  <c r="N50"/>
  <c r="N48"/>
  <c r="N47"/>
  <c r="N42"/>
  <c r="N68"/>
  <c r="N43"/>
  <c r="N40"/>
  <c r="N38"/>
  <c r="N46"/>
  <c r="N49"/>
  <c r="N41"/>
  <c r="N67"/>
  <c r="N66"/>
  <c r="N45"/>
  <c r="N44"/>
  <c r="N39"/>
  <c r="N34"/>
  <c r="N32"/>
  <c r="N31"/>
  <c r="N29"/>
  <c r="N27"/>
  <c r="L27"/>
  <c r="N23"/>
  <c r="N22"/>
  <c r="N25"/>
  <c r="N24"/>
  <c r="N35"/>
  <c r="N30"/>
  <c r="N28"/>
  <c r="N33"/>
  <c r="N26"/>
  <c r="N21"/>
  <c r="M16"/>
  <c r="M126"/>
  <c r="M126" i="10"/>
  <c r="N17" i="23"/>
  <c r="N19"/>
  <c r="AI8"/>
  <c r="AA8"/>
  <c r="R8"/>
  <c r="P8"/>
  <c r="N8"/>
  <c r="L8"/>
  <c r="J8"/>
  <c r="H8"/>
  <c r="F8"/>
  <c r="D8"/>
  <c r="AI7"/>
  <c r="AA7"/>
  <c r="AC7"/>
  <c r="R7"/>
  <c r="P7"/>
  <c r="N7"/>
  <c r="L7"/>
  <c r="J7"/>
  <c r="H7"/>
  <c r="F7"/>
  <c r="D7"/>
  <c r="AI6"/>
  <c r="AA6"/>
  <c r="R6"/>
  <c r="P6"/>
  <c r="N6"/>
  <c r="L6"/>
  <c r="J6"/>
  <c r="H6"/>
  <c r="F6"/>
  <c r="D6"/>
  <c r="E2" i="25"/>
  <c r="E126" i="23"/>
  <c r="E126" i="10"/>
  <c r="Q2" i="25"/>
  <c r="Q126" i="23"/>
  <c r="Q126" i="10"/>
  <c r="I2" i="25"/>
  <c r="I126" i="23"/>
  <c r="I126" i="10"/>
  <c r="M129" i="23"/>
  <c r="M2" i="25"/>
  <c r="G2"/>
  <c r="D126" i="23"/>
  <c r="C2" i="25"/>
  <c r="K129" i="23"/>
  <c r="K2" i="25"/>
  <c r="L126" i="23"/>
  <c r="L36"/>
  <c r="K3" i="25"/>
  <c r="O2"/>
  <c r="H21" i="23"/>
  <c r="P17"/>
  <c r="L17"/>
  <c r="J17"/>
  <c r="H17"/>
  <c r="F21"/>
  <c r="P16"/>
  <c r="J16"/>
  <c r="C129"/>
  <c r="C129" i="10"/>
  <c r="N126" i="23"/>
  <c r="I37"/>
  <c r="J37"/>
  <c r="AH6"/>
  <c r="AH7"/>
  <c r="L134" i="24"/>
  <c r="K145"/>
  <c r="X35"/>
  <c r="R37"/>
  <c r="AH9" i="23"/>
  <c r="AH8"/>
  <c r="X59"/>
  <c r="X11"/>
  <c r="W12"/>
  <c r="X118"/>
  <c r="X10"/>
  <c r="V59"/>
  <c r="U12"/>
  <c r="V118"/>
  <c r="V10"/>
  <c r="V11"/>
  <c r="Z59"/>
  <c r="Y12"/>
  <c r="Z118"/>
  <c r="Z10"/>
  <c r="Z11"/>
  <c r="H16"/>
  <c r="AI5"/>
  <c r="V6"/>
  <c r="Z6"/>
  <c r="T7"/>
  <c r="X7"/>
  <c r="V8"/>
  <c r="Z8"/>
  <c r="T59"/>
  <c r="T11"/>
  <c r="T10"/>
  <c r="S12"/>
  <c r="K37"/>
  <c r="L16"/>
  <c r="D16"/>
  <c r="AA5"/>
  <c r="AC5"/>
  <c r="AD11"/>
  <c r="T6"/>
  <c r="X6"/>
  <c r="V7"/>
  <c r="Z7"/>
  <c r="T8"/>
  <c r="X8"/>
  <c r="Z128" i="24"/>
  <c r="Y144"/>
  <c r="C130"/>
  <c r="D37"/>
  <c r="V128"/>
  <c r="U144"/>
  <c r="G134"/>
  <c r="H130"/>
  <c r="J37"/>
  <c r="AK125"/>
  <c r="AC125"/>
  <c r="AA128"/>
  <c r="T128"/>
  <c r="S144"/>
  <c r="AC21"/>
  <c r="AK21"/>
  <c r="X128"/>
  <c r="W144"/>
  <c r="E147"/>
  <c r="E151"/>
  <c r="F145"/>
  <c r="Y36"/>
  <c r="Q21" i="23"/>
  <c r="R16"/>
  <c r="N36"/>
  <c r="N16"/>
  <c r="M145"/>
  <c r="M4" i="25" s="1"/>
  <c r="M129" i="10"/>
  <c r="N129" i="23"/>
  <c r="T53"/>
  <c r="T118"/>
  <c r="K145"/>
  <c r="L145" s="1"/>
  <c r="K129" i="10"/>
  <c r="L129" i="23"/>
  <c r="T115"/>
  <c r="X115"/>
  <c r="Z114"/>
  <c r="Z113"/>
  <c r="Z112"/>
  <c r="Z111"/>
  <c r="Z110"/>
  <c r="Z109"/>
  <c r="Z108"/>
  <c r="Z107"/>
  <c r="Z106"/>
  <c r="Z105"/>
  <c r="Z104"/>
  <c r="Z103"/>
  <c r="Z101"/>
  <c r="Z100"/>
  <c r="Z99"/>
  <c r="Z98"/>
  <c r="Z97"/>
  <c r="Z96"/>
  <c r="Z95"/>
  <c r="Z94"/>
  <c r="Z102"/>
  <c r="Z115"/>
  <c r="V115"/>
  <c r="C145"/>
  <c r="D129"/>
  <c r="I129"/>
  <c r="J126"/>
  <c r="O129"/>
  <c r="P126"/>
  <c r="T80"/>
  <c r="T84"/>
  <c r="T88"/>
  <c r="T92"/>
  <c r="T85"/>
  <c r="T79"/>
  <c r="T83"/>
  <c r="T87"/>
  <c r="T91"/>
  <c r="T89"/>
  <c r="T78"/>
  <c r="T82"/>
  <c r="T86"/>
  <c r="T90"/>
  <c r="T77"/>
  <c r="T81"/>
  <c r="F126"/>
  <c r="E129"/>
  <c r="E129" i="10"/>
  <c r="AB59" i="23"/>
  <c r="AD7"/>
  <c r="AJ125" i="24"/>
  <c r="K147"/>
  <c r="K151"/>
  <c r="L145"/>
  <c r="Z75" i="23"/>
  <c r="Z72"/>
  <c r="Z70"/>
  <c r="Z73"/>
  <c r="Z71"/>
  <c r="AB6"/>
  <c r="X75"/>
  <c r="X72"/>
  <c r="X70"/>
  <c r="X73"/>
  <c r="X71"/>
  <c r="V75"/>
  <c r="V72"/>
  <c r="V70"/>
  <c r="V73"/>
  <c r="V71"/>
  <c r="AB10"/>
  <c r="T75"/>
  <c r="T72"/>
  <c r="T70"/>
  <c r="T73"/>
  <c r="T71"/>
  <c r="AB8"/>
  <c r="AB9"/>
  <c r="AB11"/>
  <c r="AD59"/>
  <c r="AB7"/>
  <c r="AH5"/>
  <c r="AA12"/>
  <c r="AB118"/>
  <c r="AD9"/>
  <c r="K131"/>
  <c r="K131" i="10" s="1"/>
  <c r="L131" s="1"/>
  <c r="L37" i="23"/>
  <c r="Z143"/>
  <c r="Z141"/>
  <c r="Z137"/>
  <c r="Z125"/>
  <c r="Z122"/>
  <c r="Z119"/>
  <c r="Z117"/>
  <c r="Z150"/>
  <c r="Z140"/>
  <c r="Z139"/>
  <c r="Z138"/>
  <c r="Z136"/>
  <c r="Z128"/>
  <c r="Z127"/>
  <c r="Z121"/>
  <c r="Z120"/>
  <c r="Z116"/>
  <c r="Z89"/>
  <c r="Z79"/>
  <c r="Z78"/>
  <c r="Z92"/>
  <c r="Z91"/>
  <c r="Z90"/>
  <c r="Z88"/>
  <c r="Z87"/>
  <c r="Z86"/>
  <c r="Z85"/>
  <c r="Z84"/>
  <c r="Z83"/>
  <c r="Z82"/>
  <c r="Z81"/>
  <c r="Z80"/>
  <c r="Z77"/>
  <c r="Z69"/>
  <c r="Z68"/>
  <c r="Z65"/>
  <c r="Z64"/>
  <c r="Z63"/>
  <c r="Z41"/>
  <c r="Z39"/>
  <c r="Z76"/>
  <c r="Z93"/>
  <c r="Z142"/>
  <c r="Z67"/>
  <c r="Z66"/>
  <c r="Z62"/>
  <c r="Z61"/>
  <c r="Z60"/>
  <c r="Z58"/>
  <c r="Z57"/>
  <c r="Z56"/>
  <c r="Z55"/>
  <c r="Z54"/>
  <c r="Z53"/>
  <c r="Z52"/>
  <c r="Z51"/>
  <c r="Z50"/>
  <c r="Z49"/>
  <c r="Z48"/>
  <c r="Z47"/>
  <c r="Z46"/>
  <c r="Z45"/>
  <c r="Z44"/>
  <c r="Z43"/>
  <c r="Z42"/>
  <c r="Z40"/>
  <c r="Z38"/>
  <c r="Z144"/>
  <c r="Z33"/>
  <c r="Z30"/>
  <c r="Z28"/>
  <c r="Z26"/>
  <c r="Z25"/>
  <c r="Z24"/>
  <c r="Z22"/>
  <c r="Z34"/>
  <c r="Z32"/>
  <c r="Z31"/>
  <c r="Z29"/>
  <c r="Z23"/>
  <c r="Z19"/>
  <c r="Y16"/>
  <c r="Y126"/>
  <c r="V143"/>
  <c r="V141"/>
  <c r="V137"/>
  <c r="V125"/>
  <c r="V122"/>
  <c r="V119"/>
  <c r="V117"/>
  <c r="V150"/>
  <c r="V140"/>
  <c r="V139"/>
  <c r="V138"/>
  <c r="V136"/>
  <c r="V128"/>
  <c r="V127"/>
  <c r="V121"/>
  <c r="V120"/>
  <c r="V116"/>
  <c r="V89"/>
  <c r="V79"/>
  <c r="V78"/>
  <c r="V92"/>
  <c r="V91"/>
  <c r="V90"/>
  <c r="V88"/>
  <c r="V87"/>
  <c r="V86"/>
  <c r="V85"/>
  <c r="V84"/>
  <c r="V83"/>
  <c r="V82"/>
  <c r="V81"/>
  <c r="V80"/>
  <c r="V77"/>
  <c r="V69"/>
  <c r="V76"/>
  <c r="V93"/>
  <c r="V142"/>
  <c r="V68"/>
  <c r="V65"/>
  <c r="V64"/>
  <c r="V63"/>
  <c r="V41"/>
  <c r="V39"/>
  <c r="V67"/>
  <c r="V66"/>
  <c r="V62"/>
  <c r="V61"/>
  <c r="V60"/>
  <c r="V58"/>
  <c r="V57"/>
  <c r="V56"/>
  <c r="V55"/>
  <c r="V54"/>
  <c r="V53"/>
  <c r="V52"/>
  <c r="V51"/>
  <c r="V50"/>
  <c r="V49"/>
  <c r="V48"/>
  <c r="V47"/>
  <c r="V46"/>
  <c r="V45"/>
  <c r="V44"/>
  <c r="V43"/>
  <c r="V42"/>
  <c r="V40"/>
  <c r="V38"/>
  <c r="V33"/>
  <c r="V30"/>
  <c r="V28"/>
  <c r="V26"/>
  <c r="V25"/>
  <c r="V24"/>
  <c r="V144"/>
  <c r="V34"/>
  <c r="V32"/>
  <c r="V31"/>
  <c r="V29"/>
  <c r="V23"/>
  <c r="V22"/>
  <c r="U21"/>
  <c r="U16"/>
  <c r="U126"/>
  <c r="T142"/>
  <c r="T140"/>
  <c r="T139"/>
  <c r="T138"/>
  <c r="T136"/>
  <c r="T128"/>
  <c r="T127"/>
  <c r="T121"/>
  <c r="T120"/>
  <c r="T116"/>
  <c r="T143"/>
  <c r="T141"/>
  <c r="T137"/>
  <c r="T125"/>
  <c r="T122"/>
  <c r="T119"/>
  <c r="T117"/>
  <c r="T69"/>
  <c r="T93"/>
  <c r="T76"/>
  <c r="T67"/>
  <c r="T66"/>
  <c r="T62"/>
  <c r="T61"/>
  <c r="T60"/>
  <c r="T58"/>
  <c r="T57"/>
  <c r="T56"/>
  <c r="T55"/>
  <c r="T54"/>
  <c r="T52"/>
  <c r="T51"/>
  <c r="T50"/>
  <c r="T49"/>
  <c r="T48"/>
  <c r="T47"/>
  <c r="T46"/>
  <c r="T45"/>
  <c r="T44"/>
  <c r="T43"/>
  <c r="T42"/>
  <c r="T41"/>
  <c r="T144"/>
  <c r="T68"/>
  <c r="T65"/>
  <c r="T64"/>
  <c r="T63"/>
  <c r="T40"/>
  <c r="T39"/>
  <c r="T38"/>
  <c r="T34"/>
  <c r="T32"/>
  <c r="T31"/>
  <c r="T29"/>
  <c r="T23"/>
  <c r="T22"/>
  <c r="T33"/>
  <c r="T30"/>
  <c r="T28"/>
  <c r="T26"/>
  <c r="T25"/>
  <c r="T24"/>
  <c r="T19"/>
  <c r="S16"/>
  <c r="S126"/>
  <c r="S126" i="10"/>
  <c r="AI12" i="23"/>
  <c r="X150"/>
  <c r="X140"/>
  <c r="X139"/>
  <c r="X138"/>
  <c r="X136"/>
  <c r="X128"/>
  <c r="X127"/>
  <c r="X121"/>
  <c r="X120"/>
  <c r="X116"/>
  <c r="X143"/>
  <c r="X141"/>
  <c r="X137"/>
  <c r="X125"/>
  <c r="X122"/>
  <c r="X119"/>
  <c r="X117"/>
  <c r="X92"/>
  <c r="X91"/>
  <c r="X90"/>
  <c r="X88"/>
  <c r="X87"/>
  <c r="X86"/>
  <c r="X85"/>
  <c r="X84"/>
  <c r="X83"/>
  <c r="X82"/>
  <c r="X81"/>
  <c r="X80"/>
  <c r="X77"/>
  <c r="X69"/>
  <c r="X89"/>
  <c r="X79"/>
  <c r="X78"/>
  <c r="X67"/>
  <c r="X66"/>
  <c r="X62"/>
  <c r="X61"/>
  <c r="X60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93"/>
  <c r="X76"/>
  <c r="X142"/>
  <c r="X68"/>
  <c r="X65"/>
  <c r="X64"/>
  <c r="X63"/>
  <c r="X40"/>
  <c r="X39"/>
  <c r="X38"/>
  <c r="X34"/>
  <c r="X32"/>
  <c r="X31"/>
  <c r="X29"/>
  <c r="X23"/>
  <c r="X22"/>
  <c r="X33"/>
  <c r="X30"/>
  <c r="X28"/>
  <c r="X26"/>
  <c r="X25"/>
  <c r="X24"/>
  <c r="X19"/>
  <c r="W16"/>
  <c r="W126"/>
  <c r="E152" i="24"/>
  <c r="F151"/>
  <c r="T144"/>
  <c r="V144"/>
  <c r="X144"/>
  <c r="Z144"/>
  <c r="G145"/>
  <c r="H134"/>
  <c r="C134"/>
  <c r="D130"/>
  <c r="Z36"/>
  <c r="Y37"/>
  <c r="AC128"/>
  <c r="AJ128"/>
  <c r="AA144"/>
  <c r="AC144"/>
  <c r="Q129" i="23"/>
  <c r="Q129" i="10"/>
  <c r="R126" i="23"/>
  <c r="R21"/>
  <c r="O129" i="10"/>
  <c r="I131" i="23"/>
  <c r="I135" s="1"/>
  <c r="I129" i="10"/>
  <c r="Y126"/>
  <c r="Y2" i="25"/>
  <c r="W126" i="10"/>
  <c r="W2" i="25"/>
  <c r="U126" i="10"/>
  <c r="U2" i="25"/>
  <c r="D145" i="23"/>
  <c r="C4" i="25"/>
  <c r="C145" i="10"/>
  <c r="K4" i="25"/>
  <c r="K5" s="1"/>
  <c r="K145" i="10"/>
  <c r="S2" i="25"/>
  <c r="AB112" i="23"/>
  <c r="AB111"/>
  <c r="AB108"/>
  <c r="AB107"/>
  <c r="AB104"/>
  <c r="AB103"/>
  <c r="AB100"/>
  <c r="AB99"/>
  <c r="AB94"/>
  <c r="AB97"/>
  <c r="AB98"/>
  <c r="AB106"/>
  <c r="AB114"/>
  <c r="AB96"/>
  <c r="AB101"/>
  <c r="AB105"/>
  <c r="AB109"/>
  <c r="AB113"/>
  <c r="AB102"/>
  <c r="AB110"/>
  <c r="AB95"/>
  <c r="AB115"/>
  <c r="AB136"/>
  <c r="AB74"/>
  <c r="AB50"/>
  <c r="AA16"/>
  <c r="AC16"/>
  <c r="AD16" s="1"/>
  <c r="AB68"/>
  <c r="E145"/>
  <c r="F129"/>
  <c r="O145"/>
  <c r="P129"/>
  <c r="I145"/>
  <c r="I145" i="10" s="1"/>
  <c r="J129" i="23"/>
  <c r="AB121"/>
  <c r="AB33"/>
  <c r="AB85"/>
  <c r="AB41"/>
  <c r="AB82"/>
  <c r="AB117"/>
  <c r="AB30"/>
  <c r="AB61"/>
  <c r="AB92"/>
  <c r="AB39"/>
  <c r="AB52"/>
  <c r="AB141"/>
  <c r="AB137"/>
  <c r="AB79"/>
  <c r="AB44"/>
  <c r="AB58"/>
  <c r="AB139"/>
  <c r="AB144"/>
  <c r="AB87"/>
  <c r="AB22"/>
  <c r="AB32"/>
  <c r="AB38"/>
  <c r="AB48"/>
  <c r="AB56"/>
  <c r="AB65"/>
  <c r="AB116"/>
  <c r="AB83"/>
  <c r="AB122"/>
  <c r="AB24"/>
  <c r="AB29"/>
  <c r="AB47"/>
  <c r="AB66"/>
  <c r="AB54"/>
  <c r="AB63"/>
  <c r="AB81"/>
  <c r="AB69"/>
  <c r="AH12"/>
  <c r="AB127"/>
  <c r="K159" i="24"/>
  <c r="L151"/>
  <c r="K158"/>
  <c r="L147"/>
  <c r="AB75" i="23"/>
  <c r="AB72"/>
  <c r="AB70"/>
  <c r="AB73"/>
  <c r="AB71"/>
  <c r="AC12"/>
  <c r="AD118"/>
  <c r="AB19"/>
  <c r="AB25"/>
  <c r="AB23"/>
  <c r="AB28"/>
  <c r="AB26"/>
  <c r="AB31"/>
  <c r="AB34"/>
  <c r="AB40"/>
  <c r="AB42"/>
  <c r="AB46"/>
  <c r="AB43"/>
  <c r="AB45"/>
  <c r="AB125"/>
  <c r="AB67"/>
  <c r="AB49"/>
  <c r="AB51"/>
  <c r="AB53"/>
  <c r="AB57"/>
  <c r="AB60"/>
  <c r="AB62"/>
  <c r="AB64"/>
  <c r="AB119"/>
  <c r="AB80"/>
  <c r="AB88"/>
  <c r="AB138"/>
  <c r="AB140"/>
  <c r="AB150"/>
  <c r="AB77"/>
  <c r="AB84"/>
  <c r="AB91"/>
  <c r="AB93"/>
  <c r="AB120"/>
  <c r="AB142"/>
  <c r="AB90"/>
  <c r="AB89"/>
  <c r="AB78"/>
  <c r="AB86"/>
  <c r="AB128"/>
  <c r="AB143"/>
  <c r="X16"/>
  <c r="S21"/>
  <c r="T17"/>
  <c r="AI17"/>
  <c r="AA17"/>
  <c r="V21"/>
  <c r="Z16"/>
  <c r="Y21"/>
  <c r="AI21" s="1"/>
  <c r="Z17"/>
  <c r="L131"/>
  <c r="K135"/>
  <c r="K135" i="10" s="1"/>
  <c r="L135" s="1"/>
  <c r="V17" i="23"/>
  <c r="W21"/>
  <c r="X17"/>
  <c r="T16"/>
  <c r="AI16"/>
  <c r="AH16" s="1"/>
  <c r="V16"/>
  <c r="H145" i="24"/>
  <c r="G147"/>
  <c r="F147"/>
  <c r="Y130"/>
  <c r="Z37"/>
  <c r="C145"/>
  <c r="D134"/>
  <c r="Q145" i="23"/>
  <c r="Q145" i="10" s="1"/>
  <c r="R145" s="1"/>
  <c r="R129" i="23"/>
  <c r="AC151" i="10"/>
  <c r="J131" i="23"/>
  <c r="I131" i="10"/>
  <c r="AA2" i="25"/>
  <c r="O4"/>
  <c r="O145" i="10"/>
  <c r="F145" i="23"/>
  <c r="E145" i="10"/>
  <c r="E4" i="25"/>
  <c r="AD108" i="23"/>
  <c r="AD104"/>
  <c r="AD98"/>
  <c r="AD102"/>
  <c r="AD106"/>
  <c r="AD110"/>
  <c r="AD114"/>
  <c r="AD100"/>
  <c r="AD112"/>
  <c r="AD95"/>
  <c r="AD99"/>
  <c r="AD103"/>
  <c r="AD107"/>
  <c r="AD111"/>
  <c r="AD97"/>
  <c r="AD113"/>
  <c r="AD105"/>
  <c r="AD94"/>
  <c r="AD96"/>
  <c r="AD109"/>
  <c r="AD101"/>
  <c r="AD115"/>
  <c r="AD121"/>
  <c r="P145"/>
  <c r="AD78"/>
  <c r="AD67"/>
  <c r="AD32"/>
  <c r="AD128"/>
  <c r="AD23"/>
  <c r="AD79"/>
  <c r="AD40"/>
  <c r="AD77"/>
  <c r="AD61"/>
  <c r="AD137"/>
  <c r="AD24"/>
  <c r="AD64"/>
  <c r="AD144"/>
  <c r="AD82"/>
  <c r="AD19"/>
  <c r="AD28"/>
  <c r="AD33"/>
  <c r="AD58"/>
  <c r="AD140"/>
  <c r="AD42"/>
  <c r="AD50"/>
  <c r="AD38"/>
  <c r="AD89"/>
  <c r="AD141"/>
  <c r="AD85"/>
  <c r="AD119"/>
  <c r="AD29"/>
  <c r="AD34"/>
  <c r="AD22"/>
  <c r="AD26"/>
  <c r="AD30"/>
  <c r="AD48"/>
  <c r="AD60"/>
  <c r="AD63"/>
  <c r="AD45"/>
  <c r="AD66"/>
  <c r="AD93"/>
  <c r="AD62"/>
  <c r="AD65"/>
  <c r="AD41"/>
  <c r="AD87"/>
  <c r="AD125"/>
  <c r="AD83"/>
  <c r="AD142"/>
  <c r="AD81"/>
  <c r="AD116"/>
  <c r="AD139"/>
  <c r="AD150"/>
  <c r="AD136"/>
  <c r="AD92"/>
  <c r="AD90"/>
  <c r="AD75"/>
  <c r="AD73"/>
  <c r="AD71"/>
  <c r="AD72"/>
  <c r="AD70"/>
  <c r="AD138"/>
  <c r="S129"/>
  <c r="S129" i="10"/>
  <c r="X21" i="23"/>
  <c r="Y129"/>
  <c r="Y129" i="10"/>
  <c r="Z126" i="23"/>
  <c r="AC17"/>
  <c r="AA21"/>
  <c r="AC21" s="1"/>
  <c r="AD21" s="1"/>
  <c r="AB17"/>
  <c r="W129"/>
  <c r="W129" i="10"/>
  <c r="X126" i="23"/>
  <c r="T126"/>
  <c r="U129"/>
  <c r="U129" i="10"/>
  <c r="V126" i="23"/>
  <c r="Z21"/>
  <c r="T21"/>
  <c r="Y134" i="24"/>
  <c r="Z130"/>
  <c r="C147"/>
  <c r="D147"/>
  <c r="D145"/>
  <c r="G151"/>
  <c r="AB16" i="23"/>
  <c r="Y162" i="10"/>
  <c r="W162"/>
  <c r="U162"/>
  <c r="S162"/>
  <c r="Q162"/>
  <c r="O162"/>
  <c r="M162"/>
  <c r="K162"/>
  <c r="I162"/>
  <c r="G162"/>
  <c r="E162"/>
  <c r="AC149"/>
  <c r="AF151"/>
  <c r="AE151"/>
  <c r="C162"/>
  <c r="AF150"/>
  <c r="AF149"/>
  <c r="AE149"/>
  <c r="C151" i="24"/>
  <c r="C159"/>
  <c r="X129" i="23"/>
  <c r="AD17"/>
  <c r="Z129"/>
  <c r="Y145"/>
  <c r="Y145" i="10" s="1"/>
  <c r="Z145" s="1"/>
  <c r="T129" i="23"/>
  <c r="S145"/>
  <c r="S145" i="10" s="1"/>
  <c r="T145" s="1"/>
  <c r="D148" i="23"/>
  <c r="V129"/>
  <c r="U145"/>
  <c r="U4" i="25" s="1"/>
  <c r="U5" s="1"/>
  <c r="L148" i="23"/>
  <c r="Y145" i="24"/>
  <c r="Z134"/>
  <c r="G159"/>
  <c r="E159"/>
  <c r="H151"/>
  <c r="AA150" i="10"/>
  <c r="AC147"/>
  <c r="AA162"/>
  <c r="AE150"/>
  <c r="AF147"/>
  <c r="AE147"/>
  <c r="C153" i="24"/>
  <c r="E153"/>
  <c r="D151"/>
  <c r="Z145"/>
  <c r="Y147"/>
  <c r="F148" i="23"/>
  <c r="C155" i="24"/>
  <c r="Z147"/>
  <c r="E155"/>
  <c r="G153"/>
  <c r="G155"/>
  <c r="Y151"/>
  <c r="Y159"/>
  <c r="Z151"/>
  <c r="AF143" i="10"/>
  <c r="AA143"/>
  <c r="AE143"/>
  <c r="AC143"/>
  <c r="Q164"/>
  <c r="I164"/>
  <c r="AF136"/>
  <c r="AF137"/>
  <c r="AF138"/>
  <c r="AF139"/>
  <c r="AF140"/>
  <c r="AF141"/>
  <c r="AA140"/>
  <c r="AA139"/>
  <c r="AA136"/>
  <c r="E164"/>
  <c r="E166"/>
  <c r="M164"/>
  <c r="U164"/>
  <c r="U166"/>
  <c r="AA138"/>
  <c r="AA137"/>
  <c r="AA141"/>
  <c r="C164"/>
  <c r="C166"/>
  <c r="G164"/>
  <c r="K164"/>
  <c r="K166"/>
  <c r="O164"/>
  <c r="S164"/>
  <c r="S166"/>
  <c r="W164"/>
  <c r="AE141"/>
  <c r="AE138"/>
  <c r="AE137"/>
  <c r="AC136"/>
  <c r="AE136"/>
  <c r="AC140"/>
  <c r="AE140"/>
  <c r="AC139"/>
  <c r="AE139"/>
  <c r="AC137"/>
  <c r="AC141"/>
  <c r="AC134"/>
  <c r="AC132"/>
  <c r="AF133"/>
  <c r="AF134"/>
  <c r="AE134"/>
  <c r="AF132"/>
  <c r="AE132"/>
  <c r="AA133"/>
  <c r="AC130"/>
  <c r="AE133"/>
  <c r="AF130"/>
  <c r="AE130"/>
  <c r="AC133"/>
  <c r="C117"/>
  <c r="Y116"/>
  <c r="W116"/>
  <c r="U116"/>
  <c r="S116"/>
  <c r="Q116"/>
  <c r="O116"/>
  <c r="M116"/>
  <c r="K116"/>
  <c r="I116"/>
  <c r="G116"/>
  <c r="E116"/>
  <c r="C116"/>
  <c r="Y115"/>
  <c r="W115"/>
  <c r="U115"/>
  <c r="S115"/>
  <c r="Q115"/>
  <c r="O115"/>
  <c r="M115"/>
  <c r="K115"/>
  <c r="I115"/>
  <c r="G115"/>
  <c r="E115"/>
  <c r="C107"/>
  <c r="C106"/>
  <c r="C105"/>
  <c r="C104"/>
  <c r="AA104"/>
  <c r="C103"/>
  <c r="AA103"/>
  <c r="C102"/>
  <c r="C101"/>
  <c r="Y99"/>
  <c r="W99"/>
  <c r="U99"/>
  <c r="S99"/>
  <c r="Q99"/>
  <c r="O99"/>
  <c r="M99"/>
  <c r="K99"/>
  <c r="I99"/>
  <c r="G99"/>
  <c r="E99"/>
  <c r="C99"/>
  <c r="Y98"/>
  <c r="W98"/>
  <c r="U98"/>
  <c r="S98"/>
  <c r="Q98"/>
  <c r="O98"/>
  <c r="M98"/>
  <c r="K98"/>
  <c r="I98"/>
  <c r="G98"/>
  <c r="E98"/>
  <c r="C98"/>
  <c r="Y97"/>
  <c r="W97"/>
  <c r="U97"/>
  <c r="S97"/>
  <c r="Q97"/>
  <c r="O97"/>
  <c r="M97"/>
  <c r="K97"/>
  <c r="I97"/>
  <c r="G97"/>
  <c r="E97"/>
  <c r="C97"/>
  <c r="Y96"/>
  <c r="W96"/>
  <c r="U96"/>
  <c r="S96"/>
  <c r="Q96"/>
  <c r="O96"/>
  <c r="M96"/>
  <c r="K96"/>
  <c r="I96"/>
  <c r="G96"/>
  <c r="E96"/>
  <c r="C96"/>
  <c r="Y95"/>
  <c r="W95"/>
  <c r="U95"/>
  <c r="S95"/>
  <c r="Q95"/>
  <c r="O95"/>
  <c r="M95"/>
  <c r="K95"/>
  <c r="I95"/>
  <c r="G95"/>
  <c r="E95"/>
  <c r="C95"/>
  <c r="Y94"/>
  <c r="W94"/>
  <c r="U94"/>
  <c r="S94"/>
  <c r="Q94"/>
  <c r="O94"/>
  <c r="M94"/>
  <c r="K94"/>
  <c r="I94"/>
  <c r="G94"/>
  <c r="E94"/>
  <c r="C94"/>
  <c r="Y93"/>
  <c r="Q93"/>
  <c r="K93"/>
  <c r="I93"/>
  <c r="Y92"/>
  <c r="W92"/>
  <c r="U92"/>
  <c r="S92"/>
  <c r="Q92"/>
  <c r="O92"/>
  <c r="M92"/>
  <c r="K92"/>
  <c r="I92"/>
  <c r="G92"/>
  <c r="E92"/>
  <c r="C92"/>
  <c r="Y91"/>
  <c r="W91"/>
  <c r="U91"/>
  <c r="S91"/>
  <c r="Q91"/>
  <c r="O91"/>
  <c r="M91"/>
  <c r="K91"/>
  <c r="I91"/>
  <c r="G91"/>
  <c r="E91"/>
  <c r="C91"/>
  <c r="AA102"/>
  <c r="AA106"/>
  <c r="AA101"/>
  <c r="AA105"/>
  <c r="AA107"/>
  <c r="AF92"/>
  <c r="AF95"/>
  <c r="AF96"/>
  <c r="AF97"/>
  <c r="AF98"/>
  <c r="AF99"/>
  <c r="AF101"/>
  <c r="AF102"/>
  <c r="AF103"/>
  <c r="AF104"/>
  <c r="AF105"/>
  <c r="AF107"/>
  <c r="AF115"/>
  <c r="AF116"/>
  <c r="AF117"/>
  <c r="AF119"/>
  <c r="AF120"/>
  <c r="AF121"/>
  <c r="AF122"/>
  <c r="AF123"/>
  <c r="AF124"/>
  <c r="AF125"/>
  <c r="AF94"/>
  <c r="AF127"/>
  <c r="AF128"/>
  <c r="AA95"/>
  <c r="AA116"/>
  <c r="AA123"/>
  <c r="AA124"/>
  <c r="AA117"/>
  <c r="AA128"/>
  <c r="AA99"/>
  <c r="AA122"/>
  <c r="AA121"/>
  <c r="AA91"/>
  <c r="AA97"/>
  <c r="AA92"/>
  <c r="AA96"/>
  <c r="AA94"/>
  <c r="AA98"/>
  <c r="AA120"/>
  <c r="AA119"/>
  <c r="AA125"/>
  <c r="AA127"/>
  <c r="Y90"/>
  <c r="W90"/>
  <c r="U90"/>
  <c r="S90"/>
  <c r="Q90"/>
  <c r="O90"/>
  <c r="M90"/>
  <c r="K90"/>
  <c r="I90"/>
  <c r="G90"/>
  <c r="E90"/>
  <c r="C90"/>
  <c r="Y89"/>
  <c r="W89"/>
  <c r="U89"/>
  <c r="S89"/>
  <c r="Q89"/>
  <c r="O89"/>
  <c r="M89"/>
  <c r="K89"/>
  <c r="I89"/>
  <c r="G89"/>
  <c r="E89"/>
  <c r="C89"/>
  <c r="Y88"/>
  <c r="W88"/>
  <c r="U88"/>
  <c r="S88"/>
  <c r="Q88"/>
  <c r="O88"/>
  <c r="M88"/>
  <c r="K88"/>
  <c r="I88"/>
  <c r="G88"/>
  <c r="C88"/>
  <c r="Y87"/>
  <c r="W87"/>
  <c r="U87"/>
  <c r="S87"/>
  <c r="Q87"/>
  <c r="O87"/>
  <c r="M87"/>
  <c r="K87"/>
  <c r="I87"/>
  <c r="G87"/>
  <c r="E87"/>
  <c r="C87"/>
  <c r="Y86"/>
  <c r="W86"/>
  <c r="U86"/>
  <c r="S86"/>
  <c r="Q86"/>
  <c r="O86"/>
  <c r="M86"/>
  <c r="K86"/>
  <c r="I86"/>
  <c r="G86"/>
  <c r="E86"/>
  <c r="C86"/>
  <c r="Y85"/>
  <c r="W85"/>
  <c r="U85"/>
  <c r="S85"/>
  <c r="Q85"/>
  <c r="O85"/>
  <c r="M85"/>
  <c r="K85"/>
  <c r="I85"/>
  <c r="G85"/>
  <c r="E85"/>
  <c r="C85"/>
  <c r="Y84"/>
  <c r="W84"/>
  <c r="U84"/>
  <c r="S84"/>
  <c r="Q84"/>
  <c r="O84"/>
  <c r="M84"/>
  <c r="K84"/>
  <c r="I84"/>
  <c r="G84"/>
  <c r="E84"/>
  <c r="C84"/>
  <c r="Y83"/>
  <c r="W83"/>
  <c r="U83"/>
  <c r="S83"/>
  <c r="Q83"/>
  <c r="O83"/>
  <c r="M83"/>
  <c r="K83"/>
  <c r="I83"/>
  <c r="G83"/>
  <c r="E83"/>
  <c r="C83"/>
  <c r="Y82"/>
  <c r="W82"/>
  <c r="U82"/>
  <c r="S82"/>
  <c r="Q82"/>
  <c r="O82"/>
  <c r="M82"/>
  <c r="K82"/>
  <c r="I82"/>
  <c r="G82"/>
  <c r="E82"/>
  <c r="C82"/>
  <c r="Y81"/>
  <c r="W81"/>
  <c r="U81"/>
  <c r="S81"/>
  <c r="Q81"/>
  <c r="O81"/>
  <c r="M81"/>
  <c r="K81"/>
  <c r="I81"/>
  <c r="G81"/>
  <c r="E81"/>
  <c r="C81"/>
  <c r="Y80"/>
  <c r="W80"/>
  <c r="U80"/>
  <c r="S80"/>
  <c r="Q80"/>
  <c r="O80"/>
  <c r="M80"/>
  <c r="K80"/>
  <c r="I80"/>
  <c r="G80"/>
  <c r="E80"/>
  <c r="C80"/>
  <c r="Y79"/>
  <c r="W79"/>
  <c r="U79"/>
  <c r="S79"/>
  <c r="Q79"/>
  <c r="O79"/>
  <c r="M79"/>
  <c r="K79"/>
  <c r="I79"/>
  <c r="G79"/>
  <c r="E79"/>
  <c r="C79"/>
  <c r="Y78"/>
  <c r="W78"/>
  <c r="U78"/>
  <c r="S78"/>
  <c r="Q78"/>
  <c r="O78"/>
  <c r="M78"/>
  <c r="K78"/>
  <c r="I78"/>
  <c r="G78"/>
  <c r="E78"/>
  <c r="C78"/>
  <c r="Y77"/>
  <c r="W77"/>
  <c r="U77"/>
  <c r="S77"/>
  <c r="Q77"/>
  <c r="O77"/>
  <c r="M77"/>
  <c r="K77"/>
  <c r="I77"/>
  <c r="G77"/>
  <c r="E77"/>
  <c r="C77"/>
  <c r="AE125"/>
  <c r="AE94"/>
  <c r="AC128"/>
  <c r="AE128"/>
  <c r="AC124"/>
  <c r="AE124"/>
  <c r="AE103"/>
  <c r="AE104"/>
  <c r="AE98"/>
  <c r="AE97"/>
  <c r="AE122"/>
  <c r="AC99"/>
  <c r="AE99"/>
  <c r="AE107"/>
  <c r="AE119"/>
  <c r="AE120"/>
  <c r="AE92"/>
  <c r="AE121"/>
  <c r="AC105"/>
  <c r="AE105"/>
  <c r="AC116"/>
  <c r="AE116"/>
  <c r="AE127"/>
  <c r="AE101"/>
  <c r="AE102"/>
  <c r="AE96"/>
  <c r="AE117"/>
  <c r="AC123"/>
  <c r="AE123"/>
  <c r="AC95"/>
  <c r="AE95"/>
  <c r="AF77"/>
  <c r="AF78"/>
  <c r="AF79"/>
  <c r="AF80"/>
  <c r="AF81"/>
  <c r="AF82"/>
  <c r="AF83"/>
  <c r="AF84"/>
  <c r="AF85"/>
  <c r="AF86"/>
  <c r="AF87"/>
  <c r="AF88"/>
  <c r="AF89"/>
  <c r="AF90"/>
  <c r="AA90"/>
  <c r="AA82"/>
  <c r="AA83"/>
  <c r="AA79"/>
  <c r="AA78"/>
  <c r="AA87"/>
  <c r="AA86"/>
  <c r="AC96"/>
  <c r="AC103"/>
  <c r="AC119"/>
  <c r="AC102"/>
  <c r="AA89"/>
  <c r="AA88"/>
  <c r="AC107"/>
  <c r="AA115"/>
  <c r="AC94"/>
  <c r="AC92"/>
  <c r="AC125"/>
  <c r="AC101"/>
  <c r="AC98"/>
  <c r="AC97"/>
  <c r="AA77"/>
  <c r="AA81"/>
  <c r="AA85"/>
  <c r="AA80"/>
  <c r="AA84"/>
  <c r="M76"/>
  <c r="K76"/>
  <c r="G76"/>
  <c r="E76"/>
  <c r="Y69"/>
  <c r="W69"/>
  <c r="AC115"/>
  <c r="AE115"/>
  <c r="AE86"/>
  <c r="AC82"/>
  <c r="AE82"/>
  <c r="AE88"/>
  <c r="AE89"/>
  <c r="AE78"/>
  <c r="AE80"/>
  <c r="AE81"/>
  <c r="AE85"/>
  <c r="AE84"/>
  <c r="AE77"/>
  <c r="AE87"/>
  <c r="AE79"/>
  <c r="AE83"/>
  <c r="AE90"/>
  <c r="AC89"/>
  <c r="AA93"/>
  <c r="AC80"/>
  <c r="AC81"/>
  <c r="U69"/>
  <c r="S69"/>
  <c r="Q69"/>
  <c r="O69"/>
  <c r="M69"/>
  <c r="K69"/>
  <c r="I69"/>
  <c r="G69"/>
  <c r="E69"/>
  <c r="C69"/>
  <c r="Y68"/>
  <c r="W68"/>
  <c r="U68"/>
  <c r="S68"/>
  <c r="Q68"/>
  <c r="O68"/>
  <c r="M68"/>
  <c r="K68"/>
  <c r="I68"/>
  <c r="G68"/>
  <c r="E68"/>
  <c r="C68"/>
  <c r="Y67"/>
  <c r="W67"/>
  <c r="U67"/>
  <c r="S67"/>
  <c r="Q67"/>
  <c r="O67"/>
  <c r="M67"/>
  <c r="K67"/>
  <c r="I67"/>
  <c r="G67"/>
  <c r="E67"/>
  <c r="C67"/>
  <c r="Y66"/>
  <c r="W66"/>
  <c r="U66"/>
  <c r="S66"/>
  <c r="Q66"/>
  <c r="O66"/>
  <c r="M66"/>
  <c r="K66"/>
  <c r="I66"/>
  <c r="G66"/>
  <c r="E66"/>
  <c r="C66"/>
  <c r="Y65"/>
  <c r="W65"/>
  <c r="U65"/>
  <c r="S65"/>
  <c r="Q65"/>
  <c r="O65"/>
  <c r="M65"/>
  <c r="K65"/>
  <c r="I65"/>
  <c r="G65"/>
  <c r="E65"/>
  <c r="C65"/>
  <c r="Y64"/>
  <c r="W64"/>
  <c r="U64"/>
  <c r="S64"/>
  <c r="Q64"/>
  <c r="O64"/>
  <c r="M64"/>
  <c r="K64"/>
  <c r="I64"/>
  <c r="G64"/>
  <c r="E64"/>
  <c r="C64"/>
  <c r="Y63"/>
  <c r="W63"/>
  <c r="U63"/>
  <c r="S63"/>
  <c r="Q63"/>
  <c r="O63"/>
  <c r="M63"/>
  <c r="K63"/>
  <c r="I63"/>
  <c r="G63"/>
  <c r="E63"/>
  <c r="C63"/>
  <c r="Y62"/>
  <c r="W62"/>
  <c r="U62"/>
  <c r="S62"/>
  <c r="Q62"/>
  <c r="O62"/>
  <c r="M62"/>
  <c r="K62"/>
  <c r="I62"/>
  <c r="G62"/>
  <c r="E62"/>
  <c r="C62"/>
  <c r="Y61"/>
  <c r="W61"/>
  <c r="U61"/>
  <c r="S61"/>
  <c r="Q61"/>
  <c r="O61"/>
  <c r="M61"/>
  <c r="K61"/>
  <c r="I61"/>
  <c r="G61"/>
  <c r="E61"/>
  <c r="C61"/>
  <c r="Y60"/>
  <c r="W60"/>
  <c r="U60"/>
  <c r="S60"/>
  <c r="Q60"/>
  <c r="O60"/>
  <c r="M60"/>
  <c r="K60"/>
  <c r="I60"/>
  <c r="G60"/>
  <c r="E60"/>
  <c r="C60"/>
  <c r="Y59"/>
  <c r="W59"/>
  <c r="U59"/>
  <c r="S59"/>
  <c r="Q59"/>
  <c r="O59"/>
  <c r="M59"/>
  <c r="K59"/>
  <c r="I59"/>
  <c r="G59"/>
  <c r="E59"/>
  <c r="C59"/>
  <c r="Y58"/>
  <c r="W58"/>
  <c r="U58"/>
  <c r="S58"/>
  <c r="Q58"/>
  <c r="O58"/>
  <c r="M58"/>
  <c r="K58"/>
  <c r="I58"/>
  <c r="G58"/>
  <c r="E58"/>
  <c r="C58"/>
  <c r="Y57"/>
  <c r="W57"/>
  <c r="U57"/>
  <c r="S57"/>
  <c r="Q57"/>
  <c r="O57"/>
  <c r="M57"/>
  <c r="K57"/>
  <c r="I57"/>
  <c r="G57"/>
  <c r="E57"/>
  <c r="C57"/>
  <c r="Y56"/>
  <c r="W56"/>
  <c r="U56"/>
  <c r="S56"/>
  <c r="Q56"/>
  <c r="O56"/>
  <c r="M56"/>
  <c r="K56"/>
  <c r="I56"/>
  <c r="G56"/>
  <c r="E56"/>
  <c r="C56"/>
  <c r="Y55"/>
  <c r="W55"/>
  <c r="U55"/>
  <c r="S55"/>
  <c r="Q55"/>
  <c r="O55"/>
  <c r="M55"/>
  <c r="K55"/>
  <c r="I55"/>
  <c r="G55"/>
  <c r="E55"/>
  <c r="C55"/>
  <c r="Y54"/>
  <c r="W54"/>
  <c r="U54"/>
  <c r="S54"/>
  <c r="Q54"/>
  <c r="O54"/>
  <c r="M54"/>
  <c r="K54"/>
  <c r="I54"/>
  <c r="G54"/>
  <c r="E54"/>
  <c r="C54"/>
  <c r="Y53"/>
  <c r="W53"/>
  <c r="U53"/>
  <c r="S53"/>
  <c r="Q53"/>
  <c r="O53"/>
  <c r="M53"/>
  <c r="K53"/>
  <c r="I53"/>
  <c r="G53"/>
  <c r="E53"/>
  <c r="C53"/>
  <c r="Y52"/>
  <c r="W52"/>
  <c r="U52"/>
  <c r="S52"/>
  <c r="Q52"/>
  <c r="O52"/>
  <c r="M52"/>
  <c r="K52"/>
  <c r="I52"/>
  <c r="G52"/>
  <c r="E52"/>
  <c r="C52"/>
  <c r="Y51"/>
  <c r="W51"/>
  <c r="U51"/>
  <c r="S51"/>
  <c r="Q51"/>
  <c r="O51"/>
  <c r="M51"/>
  <c r="K51"/>
  <c r="I51"/>
  <c r="G51"/>
  <c r="E51"/>
  <c r="C51"/>
  <c r="Y50"/>
  <c r="W50"/>
  <c r="U50"/>
  <c r="S50"/>
  <c r="Q50"/>
  <c r="O50"/>
  <c r="M50"/>
  <c r="K50"/>
  <c r="I50"/>
  <c r="G50"/>
  <c r="E50"/>
  <c r="C50"/>
  <c r="Y49"/>
  <c r="W49"/>
  <c r="U49"/>
  <c r="S49"/>
  <c r="Q49"/>
  <c r="O49"/>
  <c r="M49"/>
  <c r="K49"/>
  <c r="I49"/>
  <c r="G49"/>
  <c r="E49"/>
  <c r="C49"/>
  <c r="Y48"/>
  <c r="W48"/>
  <c r="U48"/>
  <c r="S48"/>
  <c r="Q48"/>
  <c r="O48"/>
  <c r="M48"/>
  <c r="K48"/>
  <c r="I48"/>
  <c r="G48"/>
  <c r="E48"/>
  <c r="C48"/>
  <c r="Y47"/>
  <c r="W47"/>
  <c r="U47"/>
  <c r="S47"/>
  <c r="Q47"/>
  <c r="O47"/>
  <c r="M47"/>
  <c r="K47"/>
  <c r="I47"/>
  <c r="G47"/>
  <c r="E47"/>
  <c r="C47"/>
  <c r="Y46"/>
  <c r="W46"/>
  <c r="U46"/>
  <c r="S46"/>
  <c r="Q46"/>
  <c r="O46"/>
  <c r="M46"/>
  <c r="N46" s="1"/>
  <c r="K46"/>
  <c r="I46"/>
  <c r="G46"/>
  <c r="E46"/>
  <c r="C46"/>
  <c r="Y45"/>
  <c r="W45"/>
  <c r="U45"/>
  <c r="S45"/>
  <c r="Q45"/>
  <c r="O45"/>
  <c r="M45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A54"/>
  <c r="AA58"/>
  <c r="AA50"/>
  <c r="AA63"/>
  <c r="AA67"/>
  <c r="AA47"/>
  <c r="AA59"/>
  <c r="AA66"/>
  <c r="AA62"/>
  <c r="AA55"/>
  <c r="AA51"/>
  <c r="AA49"/>
  <c r="AA53"/>
  <c r="AA60"/>
  <c r="AA64"/>
  <c r="AA69"/>
  <c r="AA57"/>
  <c r="AA61"/>
  <c r="AA65"/>
  <c r="AA48"/>
  <c r="AA52"/>
  <c r="AA56"/>
  <c r="AA68"/>
  <c r="K45"/>
  <c r="I45"/>
  <c r="G45"/>
  <c r="E45"/>
  <c r="C45"/>
  <c r="Y44"/>
  <c r="W44"/>
  <c r="U44"/>
  <c r="S44"/>
  <c r="Q44"/>
  <c r="O44"/>
  <c r="M44"/>
  <c r="K44"/>
  <c r="I44"/>
  <c r="G44"/>
  <c r="E44"/>
  <c r="C44"/>
  <c r="Y43"/>
  <c r="W43"/>
  <c r="U43"/>
  <c r="S43"/>
  <c r="Q43"/>
  <c r="O43"/>
  <c r="M43"/>
  <c r="K43"/>
  <c r="I43"/>
  <c r="G43"/>
  <c r="E43"/>
  <c r="C43"/>
  <c r="Y42"/>
  <c r="W42"/>
  <c r="U42"/>
  <c r="S42"/>
  <c r="Q42"/>
  <c r="O42"/>
  <c r="M42"/>
  <c r="K42"/>
  <c r="I42"/>
  <c r="G42"/>
  <c r="E42"/>
  <c r="C42"/>
  <c r="Y40"/>
  <c r="W40"/>
  <c r="U40"/>
  <c r="S40"/>
  <c r="Q40"/>
  <c r="O40"/>
  <c r="M40"/>
  <c r="K40"/>
  <c r="I40"/>
  <c r="G40"/>
  <c r="E40"/>
  <c r="C40"/>
  <c r="Y39"/>
  <c r="W39"/>
  <c r="U39"/>
  <c r="S39"/>
  <c r="Q39"/>
  <c r="O39"/>
  <c r="M39"/>
  <c r="K39"/>
  <c r="I39"/>
  <c r="G39"/>
  <c r="E39"/>
  <c r="C39"/>
  <c r="Y38"/>
  <c r="W38"/>
  <c r="U38"/>
  <c r="S38"/>
  <c r="Q38"/>
  <c r="O38"/>
  <c r="M38"/>
  <c r="K38"/>
  <c r="I38"/>
  <c r="G38"/>
  <c r="E38"/>
  <c r="C38"/>
  <c r="AE48"/>
  <c r="AE69"/>
  <c r="AE62"/>
  <c r="AE54"/>
  <c r="AE68"/>
  <c r="AE52"/>
  <c r="AE57"/>
  <c r="AE49"/>
  <c r="AE59"/>
  <c r="AE50"/>
  <c r="AE58"/>
  <c r="AE56"/>
  <c r="AE61"/>
  <c r="AE60"/>
  <c r="AE53"/>
  <c r="AE55"/>
  <c r="AE47"/>
  <c r="AC63"/>
  <c r="AE63"/>
  <c r="AF39"/>
  <c r="AF42"/>
  <c r="AF43"/>
  <c r="AF44"/>
  <c r="AF45"/>
  <c r="AE65"/>
  <c r="AE64"/>
  <c r="AE51"/>
  <c r="AE66"/>
  <c r="AC67"/>
  <c r="AE67"/>
  <c r="AF38"/>
  <c r="AF40"/>
  <c r="AC58"/>
  <c r="AC54"/>
  <c r="AA44"/>
  <c r="AA39"/>
  <c r="AA43"/>
  <c r="AA45"/>
  <c r="AC69"/>
  <c r="AC49"/>
  <c r="AC48"/>
  <c r="AA38"/>
  <c r="AA40"/>
  <c r="AC64"/>
  <c r="AC61"/>
  <c r="AC60"/>
  <c r="AA42"/>
  <c r="I37"/>
  <c r="AE42"/>
  <c r="AC44"/>
  <c r="AE44"/>
  <c r="AE40"/>
  <c r="AE43"/>
  <c r="AC39"/>
  <c r="AE39"/>
  <c r="AE38"/>
  <c r="AE45"/>
  <c r="AC38"/>
  <c r="AA41"/>
  <c r="I36"/>
  <c r="O35"/>
  <c r="M35"/>
  <c r="K35"/>
  <c r="I35"/>
  <c r="G35"/>
  <c r="E35"/>
  <c r="C35"/>
  <c r="Y34"/>
  <c r="W34"/>
  <c r="U34"/>
  <c r="S34"/>
  <c r="Q34"/>
  <c r="O34"/>
  <c r="M34"/>
  <c r="K34"/>
  <c r="I34"/>
  <c r="G34"/>
  <c r="E34"/>
  <c r="C34"/>
  <c r="Y33"/>
  <c r="W33"/>
  <c r="U33"/>
  <c r="S33"/>
  <c r="Q33"/>
  <c r="O33"/>
  <c r="M33"/>
  <c r="K33"/>
  <c r="I33"/>
  <c r="G33"/>
  <c r="E33"/>
  <c r="C33"/>
  <c r="Y32"/>
  <c r="W32"/>
  <c r="U32"/>
  <c r="S32"/>
  <c r="Q32"/>
  <c r="O32"/>
  <c r="M32"/>
  <c r="K32"/>
  <c r="I32"/>
  <c r="G32"/>
  <c r="E32"/>
  <c r="C32"/>
  <c r="Y31"/>
  <c r="W31"/>
  <c r="U31"/>
  <c r="S31"/>
  <c r="Q31"/>
  <c r="O31"/>
  <c r="M31"/>
  <c r="K31"/>
  <c r="I31"/>
  <c r="G31"/>
  <c r="E31"/>
  <c r="C31"/>
  <c r="Y30"/>
  <c r="W30"/>
  <c r="U30"/>
  <c r="S30"/>
  <c r="Q30"/>
  <c r="O30"/>
  <c r="M30"/>
  <c r="K30"/>
  <c r="I30"/>
  <c r="G30"/>
  <c r="E30"/>
  <c r="C30"/>
  <c r="Y29"/>
  <c r="W29"/>
  <c r="U29"/>
  <c r="S29"/>
  <c r="Q29"/>
  <c r="O29"/>
  <c r="M29"/>
  <c r="K29"/>
  <c r="I29"/>
  <c r="G29"/>
  <c r="E29"/>
  <c r="C29"/>
  <c r="Y28"/>
  <c r="W28"/>
  <c r="U28"/>
  <c r="S28"/>
  <c r="Q28"/>
  <c r="O28"/>
  <c r="M28"/>
  <c r="K28"/>
  <c r="I28"/>
  <c r="G28"/>
  <c r="E28"/>
  <c r="C28"/>
  <c r="O27"/>
  <c r="K27"/>
  <c r="I27"/>
  <c r="G27"/>
  <c r="C27"/>
  <c r="Y26"/>
  <c r="W26"/>
  <c r="U26"/>
  <c r="S26"/>
  <c r="Q26"/>
  <c r="O26"/>
  <c r="M26"/>
  <c r="K26"/>
  <c r="I26"/>
  <c r="G26"/>
  <c r="E26"/>
  <c r="C26"/>
  <c r="Y25"/>
  <c r="W25"/>
  <c r="U25"/>
  <c r="S25"/>
  <c r="Q25"/>
  <c r="O25"/>
  <c r="M25"/>
  <c r="K25"/>
  <c r="I25"/>
  <c r="G25"/>
  <c r="E25"/>
  <c r="C25"/>
  <c r="Y24"/>
  <c r="W24"/>
  <c r="U24"/>
  <c r="S24"/>
  <c r="Q24"/>
  <c r="O24"/>
  <c r="M24"/>
  <c r="K24"/>
  <c r="I24"/>
  <c r="G24"/>
  <c r="E24"/>
  <c r="C24"/>
  <c r="Y23"/>
  <c r="W23"/>
  <c r="U23"/>
  <c r="S23"/>
  <c r="Q23"/>
  <c r="O23"/>
  <c r="M23"/>
  <c r="K23"/>
  <c r="I23"/>
  <c r="G23"/>
  <c r="E23"/>
  <c r="C23"/>
  <c r="Y22"/>
  <c r="W22"/>
  <c r="U22"/>
  <c r="S22"/>
  <c r="Q22"/>
  <c r="O22"/>
  <c r="M22"/>
  <c r="K22"/>
  <c r="I22"/>
  <c r="G22"/>
  <c r="E22"/>
  <c r="C22"/>
  <c r="Y21"/>
  <c r="W21"/>
  <c r="S21"/>
  <c r="O21"/>
  <c r="M21"/>
  <c r="I21"/>
  <c r="G21"/>
  <c r="E21"/>
  <c r="C21"/>
  <c r="Y20"/>
  <c r="W20"/>
  <c r="U20"/>
  <c r="S20"/>
  <c r="Q20"/>
  <c r="O20"/>
  <c r="M20"/>
  <c r="K20"/>
  <c r="I20"/>
  <c r="G20"/>
  <c r="E20"/>
  <c r="C20"/>
  <c r="Y19"/>
  <c r="W19"/>
  <c r="U19"/>
  <c r="S19"/>
  <c r="Q19"/>
  <c r="O19"/>
  <c r="M19"/>
  <c r="K19"/>
  <c r="I19"/>
  <c r="G19"/>
  <c r="C19"/>
  <c r="Y18"/>
  <c r="W18"/>
  <c r="U18"/>
  <c r="S18"/>
  <c r="Q18"/>
  <c r="O18"/>
  <c r="M18"/>
  <c r="K18"/>
  <c r="I18"/>
  <c r="G18"/>
  <c r="E18"/>
  <c r="C18"/>
  <c r="Y17"/>
  <c r="W17"/>
  <c r="U17"/>
  <c r="S17"/>
  <c r="Q17"/>
  <c r="O17"/>
  <c r="M17"/>
  <c r="K17"/>
  <c r="I17"/>
  <c r="G17"/>
  <c r="E17"/>
  <c r="C17"/>
  <c r="Y16"/>
  <c r="W16"/>
  <c r="U16"/>
  <c r="S16"/>
  <c r="Q16"/>
  <c r="O16"/>
  <c r="M16"/>
  <c r="K16"/>
  <c r="I16"/>
  <c r="G16"/>
  <c r="AF16" s="1"/>
  <c r="AE16" s="1"/>
  <c r="E16"/>
  <c r="C16"/>
  <c r="AF19"/>
  <c r="AF20"/>
  <c r="AF18"/>
  <c r="AF28"/>
  <c r="AF29"/>
  <c r="AF30"/>
  <c r="AF31"/>
  <c r="AF32"/>
  <c r="AF33"/>
  <c r="AF34"/>
  <c r="AF22"/>
  <c r="AF23"/>
  <c r="AF24"/>
  <c r="AF25"/>
  <c r="AF26"/>
  <c r="AA24"/>
  <c r="AA32"/>
  <c r="AA18"/>
  <c r="AA33"/>
  <c r="AA29"/>
  <c r="AA25"/>
  <c r="AA19"/>
  <c r="AA23"/>
  <c r="AA28"/>
  <c r="AA31"/>
  <c r="AA26"/>
  <c r="AA30"/>
  <c r="AA34"/>
  <c r="AA20"/>
  <c r="AA22"/>
  <c r="C15"/>
  <c r="Y14"/>
  <c r="W14"/>
  <c r="U14"/>
  <c r="S14"/>
  <c r="Q14"/>
  <c r="O14"/>
  <c r="M14"/>
  <c r="K14"/>
  <c r="I14"/>
  <c r="G14"/>
  <c r="E14"/>
  <c r="C14"/>
  <c r="Y13"/>
  <c r="W13"/>
  <c r="U13"/>
  <c r="S13"/>
  <c r="Q13"/>
  <c r="O13"/>
  <c r="M13"/>
  <c r="K13"/>
  <c r="I13"/>
  <c r="G13"/>
  <c r="E13"/>
  <c r="C13"/>
  <c r="Y12"/>
  <c r="W12"/>
  <c r="U12"/>
  <c r="S12"/>
  <c r="Q12"/>
  <c r="O12"/>
  <c r="M12"/>
  <c r="K12"/>
  <c r="I12"/>
  <c r="G12"/>
  <c r="E12"/>
  <c r="C12"/>
  <c r="Y11"/>
  <c r="W11"/>
  <c r="U11"/>
  <c r="S11"/>
  <c r="Q11"/>
  <c r="O11"/>
  <c r="M11"/>
  <c r="K11"/>
  <c r="I11"/>
  <c r="G11"/>
  <c r="E11"/>
  <c r="C11"/>
  <c r="Y10"/>
  <c r="W10"/>
  <c r="U10"/>
  <c r="S10"/>
  <c r="Q10"/>
  <c r="O10"/>
  <c r="M10"/>
  <c r="K10"/>
  <c r="I10"/>
  <c r="G10"/>
  <c r="E10"/>
  <c r="C10"/>
  <c r="Y9"/>
  <c r="W9"/>
  <c r="U9"/>
  <c r="S9"/>
  <c r="Q9"/>
  <c r="O9"/>
  <c r="M9"/>
  <c r="K9"/>
  <c r="I9"/>
  <c r="G9"/>
  <c r="E9"/>
  <c r="C9"/>
  <c r="Y8"/>
  <c r="W8"/>
  <c r="U8"/>
  <c r="S8"/>
  <c r="Q8"/>
  <c r="O8"/>
  <c r="M8"/>
  <c r="K8"/>
  <c r="I8"/>
  <c r="G8"/>
  <c r="E8"/>
  <c r="C8"/>
  <c r="Y7"/>
  <c r="W7"/>
  <c r="U7"/>
  <c r="S7"/>
  <c r="Q7"/>
  <c r="O7"/>
  <c r="M7"/>
  <c r="K7"/>
  <c r="I7"/>
  <c r="G7"/>
  <c r="E7"/>
  <c r="C7"/>
  <c r="Y6"/>
  <c r="W6"/>
  <c r="U6"/>
  <c r="S6"/>
  <c r="Q6"/>
  <c r="O6"/>
  <c r="M6"/>
  <c r="K6"/>
  <c r="I6"/>
  <c r="G6"/>
  <c r="E6"/>
  <c r="C6"/>
  <c r="Y5"/>
  <c r="Z59"/>
  <c r="W5"/>
  <c r="X59"/>
  <c r="U5"/>
  <c r="V59"/>
  <c r="S5"/>
  <c r="T59"/>
  <c r="Q5"/>
  <c r="R59"/>
  <c r="O5"/>
  <c r="P59"/>
  <c r="M5"/>
  <c r="N59"/>
  <c r="K5"/>
  <c r="L59"/>
  <c r="I5"/>
  <c r="G5"/>
  <c r="E5"/>
  <c r="C5"/>
  <c r="G33" i="16"/>
  <c r="G32"/>
  <c r="G31"/>
  <c r="G30"/>
  <c r="L25"/>
  <c r="G25"/>
  <c r="L24"/>
  <c r="G24"/>
  <c r="L23"/>
  <c r="G23"/>
  <c r="J9" i="10"/>
  <c r="Z74"/>
  <c r="Z118"/>
  <c r="X74"/>
  <c r="X118"/>
  <c r="V74"/>
  <c r="V118"/>
  <c r="T74"/>
  <c r="T118"/>
  <c r="R74"/>
  <c r="R118"/>
  <c r="P74"/>
  <c r="P118"/>
  <c r="N74"/>
  <c r="N118"/>
  <c r="L74"/>
  <c r="L118"/>
  <c r="J74"/>
  <c r="J119"/>
  <c r="J117"/>
  <c r="J118"/>
  <c r="H74"/>
  <c r="H118"/>
  <c r="D74"/>
  <c r="D118"/>
  <c r="F74"/>
  <c r="F118"/>
  <c r="F111"/>
  <c r="F107"/>
  <c r="F103"/>
  <c r="F101"/>
  <c r="F109"/>
  <c r="F102"/>
  <c r="F110"/>
  <c r="F100"/>
  <c r="F108"/>
  <c r="F105"/>
  <c r="F113"/>
  <c r="F106"/>
  <c r="F114"/>
  <c r="F104"/>
  <c r="F112"/>
  <c r="J111"/>
  <c r="J107"/>
  <c r="J103"/>
  <c r="J101"/>
  <c r="J109"/>
  <c r="J102"/>
  <c r="J110"/>
  <c r="J100"/>
  <c r="J108"/>
  <c r="J105"/>
  <c r="J113"/>
  <c r="J106"/>
  <c r="J114"/>
  <c r="J104"/>
  <c r="J112"/>
  <c r="N111"/>
  <c r="N101"/>
  <c r="N105"/>
  <c r="N109"/>
  <c r="N102"/>
  <c r="N110"/>
  <c r="N100"/>
  <c r="N108"/>
  <c r="N103"/>
  <c r="N107"/>
  <c r="N113"/>
  <c r="N106"/>
  <c r="N114"/>
  <c r="N104"/>
  <c r="N112"/>
  <c r="R112"/>
  <c r="R108"/>
  <c r="R100"/>
  <c r="R104"/>
  <c r="R110"/>
  <c r="R103"/>
  <c r="R111"/>
  <c r="R101"/>
  <c r="R109"/>
  <c r="R102"/>
  <c r="R106"/>
  <c r="R114"/>
  <c r="R107"/>
  <c r="R105"/>
  <c r="R113"/>
  <c r="V113"/>
  <c r="V105"/>
  <c r="V101"/>
  <c r="V107"/>
  <c r="V111"/>
  <c r="V106"/>
  <c r="V114"/>
  <c r="V104"/>
  <c r="V112"/>
  <c r="V103"/>
  <c r="V109"/>
  <c r="V102"/>
  <c r="V110"/>
  <c r="V100"/>
  <c r="V108"/>
  <c r="Z111"/>
  <c r="Z103"/>
  <c r="Z107"/>
  <c r="Z113"/>
  <c r="Z106"/>
  <c r="Z114"/>
  <c r="Z104"/>
  <c r="Z112"/>
  <c r="Z101"/>
  <c r="Z105"/>
  <c r="Z109"/>
  <c r="Z102"/>
  <c r="Z110"/>
  <c r="Z100"/>
  <c r="Z108"/>
  <c r="D114"/>
  <c r="D111"/>
  <c r="D109"/>
  <c r="D113"/>
  <c r="D110"/>
  <c r="D108"/>
  <c r="D100"/>
  <c r="D112"/>
  <c r="D102"/>
  <c r="D106"/>
  <c r="D101"/>
  <c r="D105"/>
  <c r="D107"/>
  <c r="H111"/>
  <c r="H107"/>
  <c r="H103"/>
  <c r="H105"/>
  <c r="H113"/>
  <c r="H102"/>
  <c r="H110"/>
  <c r="H100"/>
  <c r="H108"/>
  <c r="H101"/>
  <c r="H109"/>
  <c r="H106"/>
  <c r="H114"/>
  <c r="H104"/>
  <c r="H112"/>
  <c r="L103"/>
  <c r="L107"/>
  <c r="L111"/>
  <c r="L102"/>
  <c r="L110"/>
  <c r="L100"/>
  <c r="L108"/>
  <c r="L101"/>
  <c r="L105"/>
  <c r="L109"/>
  <c r="L113"/>
  <c r="L106"/>
  <c r="L114"/>
  <c r="L104"/>
  <c r="L112"/>
  <c r="P101"/>
  <c r="P105"/>
  <c r="P109"/>
  <c r="P113"/>
  <c r="P102"/>
  <c r="P110"/>
  <c r="P100"/>
  <c r="P108"/>
  <c r="P103"/>
  <c r="P107"/>
  <c r="P111"/>
  <c r="P106"/>
  <c r="P114"/>
  <c r="P104"/>
  <c r="P112"/>
  <c r="T100"/>
  <c r="T104"/>
  <c r="T108"/>
  <c r="T112"/>
  <c r="T105"/>
  <c r="T113"/>
  <c r="T103"/>
  <c r="T111"/>
  <c r="T102"/>
  <c r="T106"/>
  <c r="T110"/>
  <c r="T114"/>
  <c r="T101"/>
  <c r="T109"/>
  <c r="T107"/>
  <c r="X101"/>
  <c r="X103"/>
  <c r="X107"/>
  <c r="X111"/>
  <c r="X106"/>
  <c r="X114"/>
  <c r="X104"/>
  <c r="X112"/>
  <c r="X105"/>
  <c r="X109"/>
  <c r="X113"/>
  <c r="X102"/>
  <c r="X110"/>
  <c r="X100"/>
  <c r="X108"/>
  <c r="AF6"/>
  <c r="AF7"/>
  <c r="AF8"/>
  <c r="AF9"/>
  <c r="AF10"/>
  <c r="AF11"/>
  <c r="AF12"/>
  <c r="AF13"/>
  <c r="AF14"/>
  <c r="AE34"/>
  <c r="AE26"/>
  <c r="AE23"/>
  <c r="AC33"/>
  <c r="AE33"/>
  <c r="AC24"/>
  <c r="AE24"/>
  <c r="AE28"/>
  <c r="AE19"/>
  <c r="AC29"/>
  <c r="AE29"/>
  <c r="AC32"/>
  <c r="AE32"/>
  <c r="AE20"/>
  <c r="AE30"/>
  <c r="AE31"/>
  <c r="AE25"/>
  <c r="AE22"/>
  <c r="AE18"/>
  <c r="AF5"/>
  <c r="H59"/>
  <c r="Z22"/>
  <c r="Z75"/>
  <c r="Z72"/>
  <c r="Z70"/>
  <c r="Z73"/>
  <c r="Z71"/>
  <c r="X73"/>
  <c r="X71"/>
  <c r="X75"/>
  <c r="X72"/>
  <c r="X70"/>
  <c r="V23"/>
  <c r="V75"/>
  <c r="V72"/>
  <c r="V70"/>
  <c r="V73"/>
  <c r="V71"/>
  <c r="T31"/>
  <c r="T73"/>
  <c r="T71"/>
  <c r="T75"/>
  <c r="T72"/>
  <c r="T70"/>
  <c r="R16"/>
  <c r="R75"/>
  <c r="R72"/>
  <c r="R70"/>
  <c r="R73"/>
  <c r="R71"/>
  <c r="P73"/>
  <c r="P71"/>
  <c r="P75"/>
  <c r="P72"/>
  <c r="P70"/>
  <c r="N16"/>
  <c r="N75"/>
  <c r="N72"/>
  <c r="N70"/>
  <c r="N73"/>
  <c r="N71"/>
  <c r="L16"/>
  <c r="L75"/>
  <c r="L72"/>
  <c r="L70"/>
  <c r="L73"/>
  <c r="L71"/>
  <c r="J21"/>
  <c r="J73"/>
  <c r="J71"/>
  <c r="J75"/>
  <c r="J72"/>
  <c r="J70"/>
  <c r="H75"/>
  <c r="H72"/>
  <c r="H70"/>
  <c r="H73"/>
  <c r="H71"/>
  <c r="F33"/>
  <c r="F73"/>
  <c r="F71"/>
  <c r="F75"/>
  <c r="F72"/>
  <c r="F70"/>
  <c r="D16"/>
  <c r="D75"/>
  <c r="D70"/>
  <c r="D76"/>
  <c r="D71"/>
  <c r="D73"/>
  <c r="D72"/>
  <c r="J6"/>
  <c r="F8"/>
  <c r="J8"/>
  <c r="V8"/>
  <c r="J10"/>
  <c r="Z10"/>
  <c r="J22"/>
  <c r="F9"/>
  <c r="N11"/>
  <c r="V11"/>
  <c r="V25"/>
  <c r="F23"/>
  <c r="F6"/>
  <c r="J7"/>
  <c r="Z7"/>
  <c r="V17"/>
  <c r="F22"/>
  <c r="Z9"/>
  <c r="F11"/>
  <c r="Z6"/>
  <c r="Z8"/>
  <c r="AA10"/>
  <c r="L10"/>
  <c r="T10"/>
  <c r="J11"/>
  <c r="Z11"/>
  <c r="AA6"/>
  <c r="V6"/>
  <c r="X7"/>
  <c r="Z25"/>
  <c r="AA7"/>
  <c r="L7"/>
  <c r="T7"/>
  <c r="F10"/>
  <c r="N10"/>
  <c r="V10"/>
  <c r="AA11"/>
  <c r="F25"/>
  <c r="J17"/>
  <c r="F17"/>
  <c r="F35"/>
  <c r="Z16"/>
  <c r="AC18"/>
  <c r="P7"/>
  <c r="V9"/>
  <c r="Z23"/>
  <c r="F7"/>
  <c r="V7"/>
  <c r="H10"/>
  <c r="P10"/>
  <c r="X10"/>
  <c r="V22"/>
  <c r="V31"/>
  <c r="AA9"/>
  <c r="R33"/>
  <c r="R11"/>
  <c r="R9"/>
  <c r="R10"/>
  <c r="R22"/>
  <c r="R6"/>
  <c r="R7"/>
  <c r="R8"/>
  <c r="R28"/>
  <c r="R31"/>
  <c r="AA8"/>
  <c r="N28"/>
  <c r="N7"/>
  <c r="N8"/>
  <c r="N9"/>
  <c r="N33"/>
  <c r="N6"/>
  <c r="H150"/>
  <c r="H143"/>
  <c r="H139"/>
  <c r="H141"/>
  <c r="H137"/>
  <c r="H138"/>
  <c r="H136"/>
  <c r="H142"/>
  <c r="H140"/>
  <c r="H121"/>
  <c r="H116"/>
  <c r="H128"/>
  <c r="H125"/>
  <c r="H119"/>
  <c r="H95"/>
  <c r="H91"/>
  <c r="H97"/>
  <c r="H96"/>
  <c r="H117"/>
  <c r="H127"/>
  <c r="H80"/>
  <c r="H115"/>
  <c r="H92"/>
  <c r="H94"/>
  <c r="H99"/>
  <c r="H122"/>
  <c r="H87"/>
  <c r="H83"/>
  <c r="H79"/>
  <c r="H120"/>
  <c r="H98"/>
  <c r="H88"/>
  <c r="H84"/>
  <c r="H86"/>
  <c r="H81"/>
  <c r="H89"/>
  <c r="H77"/>
  <c r="H90"/>
  <c r="H85"/>
  <c r="H78"/>
  <c r="H76"/>
  <c r="H82"/>
  <c r="H67"/>
  <c r="H63"/>
  <c r="H47"/>
  <c r="H68"/>
  <c r="H60"/>
  <c r="H56"/>
  <c r="H48"/>
  <c r="H66"/>
  <c r="H55"/>
  <c r="H51"/>
  <c r="H64"/>
  <c r="H52"/>
  <c r="H50"/>
  <c r="H62"/>
  <c r="H65"/>
  <c r="H58"/>
  <c r="H61"/>
  <c r="H54"/>
  <c r="H53"/>
  <c r="H49"/>
  <c r="H57"/>
  <c r="H40"/>
  <c r="H38"/>
  <c r="H46"/>
  <c r="H43"/>
  <c r="H69"/>
  <c r="H44"/>
  <c r="H45"/>
  <c r="H39"/>
  <c r="H42"/>
  <c r="H32"/>
  <c r="H29"/>
  <c r="H24"/>
  <c r="H19"/>
  <c r="H34"/>
  <c r="H30"/>
  <c r="H27"/>
  <c r="H26"/>
  <c r="P150"/>
  <c r="P148"/>
  <c r="P143"/>
  <c r="P145"/>
  <c r="P139"/>
  <c r="P141"/>
  <c r="P137"/>
  <c r="P136"/>
  <c r="P142"/>
  <c r="P140"/>
  <c r="P138"/>
  <c r="P129"/>
  <c r="P121"/>
  <c r="P116"/>
  <c r="P128"/>
  <c r="P125"/>
  <c r="P119"/>
  <c r="P95"/>
  <c r="P91"/>
  <c r="P92"/>
  <c r="P115"/>
  <c r="P96"/>
  <c r="P127"/>
  <c r="P126"/>
  <c r="P80"/>
  <c r="P94"/>
  <c r="P122"/>
  <c r="P82"/>
  <c r="P98"/>
  <c r="P120"/>
  <c r="P97"/>
  <c r="P87"/>
  <c r="P83"/>
  <c r="P79"/>
  <c r="P99"/>
  <c r="P117"/>
  <c r="P88"/>
  <c r="P84"/>
  <c r="P90"/>
  <c r="P85"/>
  <c r="P78"/>
  <c r="P86"/>
  <c r="P89"/>
  <c r="P77"/>
  <c r="P81"/>
  <c r="P67"/>
  <c r="P63"/>
  <c r="P47"/>
  <c r="P68"/>
  <c r="P60"/>
  <c r="P56"/>
  <c r="P48"/>
  <c r="P66"/>
  <c r="P62"/>
  <c r="P55"/>
  <c r="P51"/>
  <c r="P64"/>
  <c r="P52"/>
  <c r="P46"/>
  <c r="P45"/>
  <c r="P58"/>
  <c r="P40"/>
  <c r="P38"/>
  <c r="P53"/>
  <c r="P43"/>
  <c r="P69"/>
  <c r="P49"/>
  <c r="P57"/>
  <c r="P44"/>
  <c r="P50"/>
  <c r="P65"/>
  <c r="P61"/>
  <c r="P54"/>
  <c r="P42"/>
  <c r="P39"/>
  <c r="P32"/>
  <c r="P29"/>
  <c r="P24"/>
  <c r="P19"/>
  <c r="P34"/>
  <c r="P30"/>
  <c r="P27"/>
  <c r="P26"/>
  <c r="P21"/>
  <c r="X150"/>
  <c r="X143"/>
  <c r="X139"/>
  <c r="X141"/>
  <c r="X137"/>
  <c r="X140"/>
  <c r="X138"/>
  <c r="X136"/>
  <c r="X142"/>
  <c r="X129"/>
  <c r="X121"/>
  <c r="X116"/>
  <c r="X128"/>
  <c r="X126"/>
  <c r="X125"/>
  <c r="X119"/>
  <c r="X95"/>
  <c r="X91"/>
  <c r="X115"/>
  <c r="X122"/>
  <c r="X92"/>
  <c r="X99"/>
  <c r="X80"/>
  <c r="X98"/>
  <c r="X94"/>
  <c r="X97"/>
  <c r="X127"/>
  <c r="X82"/>
  <c r="X78"/>
  <c r="X120"/>
  <c r="X87"/>
  <c r="X83"/>
  <c r="X79"/>
  <c r="X117"/>
  <c r="X96"/>
  <c r="X88"/>
  <c r="X84"/>
  <c r="X89"/>
  <c r="X77"/>
  <c r="X85"/>
  <c r="X69"/>
  <c r="X86"/>
  <c r="X81"/>
  <c r="X90"/>
  <c r="X67"/>
  <c r="X63"/>
  <c r="X47"/>
  <c r="X68"/>
  <c r="X60"/>
  <c r="X56"/>
  <c r="X48"/>
  <c r="X66"/>
  <c r="X62"/>
  <c r="X58"/>
  <c r="X54"/>
  <c r="X55"/>
  <c r="X51"/>
  <c r="X64"/>
  <c r="X52"/>
  <c r="X53"/>
  <c r="X65"/>
  <c r="X61"/>
  <c r="X40"/>
  <c r="X38"/>
  <c r="X49"/>
  <c r="X57"/>
  <c r="X43"/>
  <c r="X50"/>
  <c r="X44"/>
  <c r="X46"/>
  <c r="X45"/>
  <c r="X39"/>
  <c r="X42"/>
  <c r="X32"/>
  <c r="X29"/>
  <c r="X24"/>
  <c r="X21"/>
  <c r="X19"/>
  <c r="X34"/>
  <c r="X30"/>
  <c r="X26"/>
  <c r="AC28"/>
  <c r="F150"/>
  <c r="F148"/>
  <c r="F143"/>
  <c r="F145"/>
  <c r="F144"/>
  <c r="F141"/>
  <c r="F137"/>
  <c r="F139"/>
  <c r="F140"/>
  <c r="F142"/>
  <c r="F138"/>
  <c r="F136"/>
  <c r="F128"/>
  <c r="F125"/>
  <c r="F119"/>
  <c r="F129"/>
  <c r="F121"/>
  <c r="F116"/>
  <c r="F95"/>
  <c r="F91"/>
  <c r="F99"/>
  <c r="F120"/>
  <c r="F98"/>
  <c r="F127"/>
  <c r="F89"/>
  <c r="F81"/>
  <c r="F77"/>
  <c r="F126"/>
  <c r="F115"/>
  <c r="F97"/>
  <c r="F117"/>
  <c r="F86"/>
  <c r="F82"/>
  <c r="F78"/>
  <c r="F94"/>
  <c r="F96"/>
  <c r="F85"/>
  <c r="F92"/>
  <c r="F122"/>
  <c r="F90"/>
  <c r="F87"/>
  <c r="F88"/>
  <c r="F84"/>
  <c r="F80"/>
  <c r="F79"/>
  <c r="F83"/>
  <c r="F51"/>
  <c r="F49"/>
  <c r="F62"/>
  <c r="F58"/>
  <c r="F76"/>
  <c r="F68"/>
  <c r="F69"/>
  <c r="F65"/>
  <c r="F61"/>
  <c r="F57"/>
  <c r="F53"/>
  <c r="F66"/>
  <c r="F54"/>
  <c r="F50"/>
  <c r="F46"/>
  <c r="F48"/>
  <c r="F42"/>
  <c r="F43"/>
  <c r="F63"/>
  <c r="F56"/>
  <c r="F52"/>
  <c r="F64"/>
  <c r="F45"/>
  <c r="F60"/>
  <c r="F47"/>
  <c r="F59"/>
  <c r="F55"/>
  <c r="F67"/>
  <c r="F39"/>
  <c r="F40"/>
  <c r="F38"/>
  <c r="F44"/>
  <c r="F34"/>
  <c r="F30"/>
  <c r="F26"/>
  <c r="F32"/>
  <c r="F29"/>
  <c r="F24"/>
  <c r="F19"/>
  <c r="N150"/>
  <c r="N143"/>
  <c r="N141"/>
  <c r="N137"/>
  <c r="N139"/>
  <c r="N136"/>
  <c r="N140"/>
  <c r="N138"/>
  <c r="N142"/>
  <c r="N128"/>
  <c r="N125"/>
  <c r="N119"/>
  <c r="N129"/>
  <c r="N121"/>
  <c r="N116"/>
  <c r="N95"/>
  <c r="N91"/>
  <c r="N96"/>
  <c r="N94"/>
  <c r="N126"/>
  <c r="N115"/>
  <c r="N89"/>
  <c r="N81"/>
  <c r="N77"/>
  <c r="N97"/>
  <c r="N99"/>
  <c r="N120"/>
  <c r="N92"/>
  <c r="N82"/>
  <c r="N78"/>
  <c r="N127"/>
  <c r="N117"/>
  <c r="N122"/>
  <c r="N85"/>
  <c r="N98"/>
  <c r="N90"/>
  <c r="N86"/>
  <c r="N84"/>
  <c r="N80"/>
  <c r="N83"/>
  <c r="N87"/>
  <c r="N76"/>
  <c r="N79"/>
  <c r="N88"/>
  <c r="N51"/>
  <c r="N49"/>
  <c r="N62"/>
  <c r="N54"/>
  <c r="N50"/>
  <c r="N68"/>
  <c r="N69"/>
  <c r="N65"/>
  <c r="N61"/>
  <c r="N57"/>
  <c r="N53"/>
  <c r="N45"/>
  <c r="N66"/>
  <c r="N58"/>
  <c r="N63"/>
  <c r="N56"/>
  <c r="N52"/>
  <c r="N64"/>
  <c r="N55"/>
  <c r="N67"/>
  <c r="N60"/>
  <c r="N48"/>
  <c r="N47"/>
  <c r="N42"/>
  <c r="N43"/>
  <c r="N39"/>
  <c r="N40"/>
  <c r="N38"/>
  <c r="N44"/>
  <c r="N34"/>
  <c r="N30"/>
  <c r="N27"/>
  <c r="N26"/>
  <c r="N21"/>
  <c r="N32"/>
  <c r="N29"/>
  <c r="N24"/>
  <c r="N19"/>
  <c r="V150"/>
  <c r="V143"/>
  <c r="V144"/>
  <c r="V141"/>
  <c r="V137"/>
  <c r="V139"/>
  <c r="V136"/>
  <c r="V142"/>
  <c r="V140"/>
  <c r="V138"/>
  <c r="V128"/>
  <c r="V125"/>
  <c r="V119"/>
  <c r="V121"/>
  <c r="V116"/>
  <c r="V95"/>
  <c r="V91"/>
  <c r="V127"/>
  <c r="V117"/>
  <c r="V96"/>
  <c r="V115"/>
  <c r="V99"/>
  <c r="V89"/>
  <c r="V81"/>
  <c r="V77"/>
  <c r="V82"/>
  <c r="V78"/>
  <c r="V122"/>
  <c r="V84"/>
  <c r="V92"/>
  <c r="V120"/>
  <c r="V97"/>
  <c r="V98"/>
  <c r="V85"/>
  <c r="V94"/>
  <c r="V90"/>
  <c r="V86"/>
  <c r="V79"/>
  <c r="V80"/>
  <c r="V83"/>
  <c r="V87"/>
  <c r="V88"/>
  <c r="V51"/>
  <c r="V49"/>
  <c r="V62"/>
  <c r="V54"/>
  <c r="V50"/>
  <c r="V68"/>
  <c r="V60"/>
  <c r="V69"/>
  <c r="V65"/>
  <c r="V61"/>
  <c r="V57"/>
  <c r="V53"/>
  <c r="V45"/>
  <c r="V66"/>
  <c r="V58"/>
  <c r="V46"/>
  <c r="V48"/>
  <c r="V63"/>
  <c r="V56"/>
  <c r="V52"/>
  <c r="V64"/>
  <c r="V47"/>
  <c r="V55"/>
  <c r="V67"/>
  <c r="V40"/>
  <c r="V42"/>
  <c r="V43"/>
  <c r="V39"/>
  <c r="V38"/>
  <c r="V44"/>
  <c r="V34"/>
  <c r="V30"/>
  <c r="V26"/>
  <c r="V32"/>
  <c r="V29"/>
  <c r="V24"/>
  <c r="V19"/>
  <c r="AC20"/>
  <c r="AC30"/>
  <c r="AC31"/>
  <c r="AC23"/>
  <c r="D8"/>
  <c r="H8"/>
  <c r="L8"/>
  <c r="P8"/>
  <c r="T8"/>
  <c r="X8"/>
  <c r="H35"/>
  <c r="D33"/>
  <c r="D25"/>
  <c r="D22"/>
  <c r="H16"/>
  <c r="H31"/>
  <c r="L23"/>
  <c r="P16"/>
  <c r="X23"/>
  <c r="X28"/>
  <c r="L33"/>
  <c r="T28"/>
  <c r="P22"/>
  <c r="D17"/>
  <c r="D31"/>
  <c r="D27"/>
  <c r="P28"/>
  <c r="X17"/>
  <c r="D7"/>
  <c r="H7"/>
  <c r="D10"/>
  <c r="AA13"/>
  <c r="H33"/>
  <c r="H25"/>
  <c r="H22"/>
  <c r="H17"/>
  <c r="Z33"/>
  <c r="P31"/>
  <c r="J28"/>
  <c r="T23"/>
  <c r="N22"/>
  <c r="R17"/>
  <c r="F16"/>
  <c r="V33"/>
  <c r="J25"/>
  <c r="H21"/>
  <c r="F31"/>
  <c r="L25"/>
  <c r="T33"/>
  <c r="J31"/>
  <c r="P25"/>
  <c r="X22"/>
  <c r="L17"/>
  <c r="F28"/>
  <c r="J16"/>
  <c r="N31"/>
  <c r="D150"/>
  <c r="D143"/>
  <c r="D145"/>
  <c r="D144"/>
  <c r="D139"/>
  <c r="D141"/>
  <c r="D137"/>
  <c r="D140"/>
  <c r="D142"/>
  <c r="D136"/>
  <c r="D138"/>
  <c r="D129"/>
  <c r="D121"/>
  <c r="D116"/>
  <c r="D128"/>
  <c r="D125"/>
  <c r="D119"/>
  <c r="D91"/>
  <c r="D95"/>
  <c r="D126"/>
  <c r="D96"/>
  <c r="D98"/>
  <c r="D127"/>
  <c r="D120"/>
  <c r="D99"/>
  <c r="D103"/>
  <c r="D87"/>
  <c r="D83"/>
  <c r="D79"/>
  <c r="D88"/>
  <c r="D84"/>
  <c r="D80"/>
  <c r="D92"/>
  <c r="D115"/>
  <c r="D94"/>
  <c r="D122"/>
  <c r="D97"/>
  <c r="D104"/>
  <c r="D117"/>
  <c r="D77"/>
  <c r="D89"/>
  <c r="D82"/>
  <c r="D90"/>
  <c r="D81"/>
  <c r="D85"/>
  <c r="D78"/>
  <c r="D86"/>
  <c r="D59"/>
  <c r="D55"/>
  <c r="D51"/>
  <c r="D64"/>
  <c r="D52"/>
  <c r="D66"/>
  <c r="D67"/>
  <c r="D63"/>
  <c r="D47"/>
  <c r="D68"/>
  <c r="D60"/>
  <c r="D56"/>
  <c r="D48"/>
  <c r="D61"/>
  <c r="D50"/>
  <c r="D58"/>
  <c r="D62"/>
  <c r="D44"/>
  <c r="D49"/>
  <c r="D69"/>
  <c r="D45"/>
  <c r="D43"/>
  <c r="D57"/>
  <c r="D53"/>
  <c r="D65"/>
  <c r="D46"/>
  <c r="D54"/>
  <c r="D40"/>
  <c r="D38"/>
  <c r="D42"/>
  <c r="D39"/>
  <c r="D32"/>
  <c r="D29"/>
  <c r="D24"/>
  <c r="D19"/>
  <c r="D34"/>
  <c r="D30"/>
  <c r="D26"/>
  <c r="L150"/>
  <c r="L148"/>
  <c r="L143"/>
  <c r="L144"/>
  <c r="L145"/>
  <c r="L139"/>
  <c r="L141"/>
  <c r="L137"/>
  <c r="L142"/>
  <c r="L136"/>
  <c r="L138"/>
  <c r="L140"/>
  <c r="L129"/>
  <c r="L121"/>
  <c r="L116"/>
  <c r="L128"/>
  <c r="L125"/>
  <c r="L119"/>
  <c r="L91"/>
  <c r="L95"/>
  <c r="L122"/>
  <c r="L96"/>
  <c r="L92"/>
  <c r="L115"/>
  <c r="L94"/>
  <c r="L117"/>
  <c r="L87"/>
  <c r="L83"/>
  <c r="L79"/>
  <c r="L88"/>
  <c r="L84"/>
  <c r="L80"/>
  <c r="L127"/>
  <c r="L98"/>
  <c r="L97"/>
  <c r="L99"/>
  <c r="L120"/>
  <c r="L82"/>
  <c r="L93"/>
  <c r="L126"/>
  <c r="L77"/>
  <c r="L89"/>
  <c r="L78"/>
  <c r="L86"/>
  <c r="L81"/>
  <c r="L76"/>
  <c r="L85"/>
  <c r="L90"/>
  <c r="L55"/>
  <c r="L51"/>
  <c r="L64"/>
  <c r="L52"/>
  <c r="L66"/>
  <c r="L62"/>
  <c r="L67"/>
  <c r="L63"/>
  <c r="L47"/>
  <c r="L68"/>
  <c r="L60"/>
  <c r="L56"/>
  <c r="L48"/>
  <c r="L58"/>
  <c r="L46"/>
  <c r="L44"/>
  <c r="L50"/>
  <c r="L45"/>
  <c r="L57"/>
  <c r="L53"/>
  <c r="L65"/>
  <c r="L43"/>
  <c r="L69"/>
  <c r="L49"/>
  <c r="L61"/>
  <c r="L54"/>
  <c r="L40"/>
  <c r="L38"/>
  <c r="L39"/>
  <c r="L42"/>
  <c r="L32"/>
  <c r="L29"/>
  <c r="L24"/>
  <c r="L19"/>
  <c r="L34"/>
  <c r="L30"/>
  <c r="L27"/>
  <c r="L26"/>
  <c r="T143"/>
  <c r="T144"/>
  <c r="T139"/>
  <c r="T141"/>
  <c r="T137"/>
  <c r="T136"/>
  <c r="T138"/>
  <c r="T140"/>
  <c r="T142"/>
  <c r="T129"/>
  <c r="T121"/>
  <c r="T116"/>
  <c r="T128"/>
  <c r="T125"/>
  <c r="T119"/>
  <c r="T91"/>
  <c r="T95"/>
  <c r="T127"/>
  <c r="T99"/>
  <c r="T120"/>
  <c r="T87"/>
  <c r="T83"/>
  <c r="T79"/>
  <c r="T97"/>
  <c r="T126"/>
  <c r="T92"/>
  <c r="T88"/>
  <c r="T84"/>
  <c r="T80"/>
  <c r="T98"/>
  <c r="T117"/>
  <c r="T122"/>
  <c r="T82"/>
  <c r="T78"/>
  <c r="T115"/>
  <c r="T96"/>
  <c r="T94"/>
  <c r="T81"/>
  <c r="T77"/>
  <c r="T89"/>
  <c r="T85"/>
  <c r="T86"/>
  <c r="T90"/>
  <c r="T55"/>
  <c r="T51"/>
  <c r="T64"/>
  <c r="T52"/>
  <c r="T66"/>
  <c r="T62"/>
  <c r="T67"/>
  <c r="T63"/>
  <c r="T47"/>
  <c r="T68"/>
  <c r="T60"/>
  <c r="T56"/>
  <c r="T48"/>
  <c r="T45"/>
  <c r="T57"/>
  <c r="T53"/>
  <c r="T65"/>
  <c r="T61"/>
  <c r="T54"/>
  <c r="T50"/>
  <c r="T44"/>
  <c r="T58"/>
  <c r="T69"/>
  <c r="T49"/>
  <c r="T43"/>
  <c r="T46"/>
  <c r="T40"/>
  <c r="T38"/>
  <c r="T42"/>
  <c r="T39"/>
  <c r="T32"/>
  <c r="T29"/>
  <c r="T24"/>
  <c r="T19"/>
  <c r="T34"/>
  <c r="T30"/>
  <c r="T26"/>
  <c r="AC22"/>
  <c r="AC34"/>
  <c r="AC26"/>
  <c r="J150"/>
  <c r="J143"/>
  <c r="J141"/>
  <c r="J137"/>
  <c r="J139"/>
  <c r="J142"/>
  <c r="J140"/>
  <c r="J136"/>
  <c r="J138"/>
  <c r="J128"/>
  <c r="J125"/>
  <c r="J121"/>
  <c r="J116"/>
  <c r="J95"/>
  <c r="J91"/>
  <c r="J99"/>
  <c r="J115"/>
  <c r="J98"/>
  <c r="J92"/>
  <c r="J85"/>
  <c r="J82"/>
  <c r="J78"/>
  <c r="J96"/>
  <c r="J127"/>
  <c r="J122"/>
  <c r="J94"/>
  <c r="J97"/>
  <c r="J120"/>
  <c r="J89"/>
  <c r="J81"/>
  <c r="J77"/>
  <c r="J93"/>
  <c r="J126"/>
  <c r="J90"/>
  <c r="J86"/>
  <c r="J79"/>
  <c r="J84"/>
  <c r="J87"/>
  <c r="J80"/>
  <c r="J88"/>
  <c r="J83"/>
  <c r="J51"/>
  <c r="J69"/>
  <c r="J65"/>
  <c r="J61"/>
  <c r="J57"/>
  <c r="J53"/>
  <c r="J62"/>
  <c r="J54"/>
  <c r="J50"/>
  <c r="J68"/>
  <c r="J49"/>
  <c r="J66"/>
  <c r="J58"/>
  <c r="J46"/>
  <c r="J59"/>
  <c r="J48"/>
  <c r="J56"/>
  <c r="J64"/>
  <c r="J39"/>
  <c r="J52"/>
  <c r="J67"/>
  <c r="J63"/>
  <c r="J45"/>
  <c r="J47"/>
  <c r="J60"/>
  <c r="J42"/>
  <c r="J55"/>
  <c r="J43"/>
  <c r="J38"/>
  <c r="J44"/>
  <c r="J40"/>
  <c r="J37"/>
  <c r="J34"/>
  <c r="J30"/>
  <c r="J27"/>
  <c r="J26"/>
  <c r="J36"/>
  <c r="J32"/>
  <c r="J29"/>
  <c r="J24"/>
  <c r="J19"/>
  <c r="R150"/>
  <c r="R143"/>
  <c r="R141"/>
  <c r="R137"/>
  <c r="R139"/>
  <c r="R140"/>
  <c r="R136"/>
  <c r="R138"/>
  <c r="R142"/>
  <c r="R128"/>
  <c r="R125"/>
  <c r="R119"/>
  <c r="R121"/>
  <c r="R116"/>
  <c r="R95"/>
  <c r="R91"/>
  <c r="R99"/>
  <c r="R96"/>
  <c r="R127"/>
  <c r="R117"/>
  <c r="R126"/>
  <c r="R93"/>
  <c r="R85"/>
  <c r="R82"/>
  <c r="R78"/>
  <c r="R98"/>
  <c r="R122"/>
  <c r="R97"/>
  <c r="R92"/>
  <c r="R84"/>
  <c r="R120"/>
  <c r="R89"/>
  <c r="R81"/>
  <c r="R77"/>
  <c r="R94"/>
  <c r="R115"/>
  <c r="R90"/>
  <c r="R86"/>
  <c r="R88"/>
  <c r="R83"/>
  <c r="R80"/>
  <c r="R79"/>
  <c r="R87"/>
  <c r="R51"/>
  <c r="R69"/>
  <c r="R65"/>
  <c r="R61"/>
  <c r="R57"/>
  <c r="R53"/>
  <c r="R45"/>
  <c r="R62"/>
  <c r="R54"/>
  <c r="R50"/>
  <c r="R68"/>
  <c r="R49"/>
  <c r="R66"/>
  <c r="R58"/>
  <c r="R46"/>
  <c r="R52"/>
  <c r="R67"/>
  <c r="R63"/>
  <c r="R42"/>
  <c r="R48"/>
  <c r="R47"/>
  <c r="R60"/>
  <c r="R56"/>
  <c r="R55"/>
  <c r="R64"/>
  <c r="R43"/>
  <c r="R39"/>
  <c r="R38"/>
  <c r="R44"/>
  <c r="R40"/>
  <c r="R34"/>
  <c r="R30"/>
  <c r="R26"/>
  <c r="R32"/>
  <c r="R29"/>
  <c r="R24"/>
  <c r="R19"/>
  <c r="Z150"/>
  <c r="Z143"/>
  <c r="Z141"/>
  <c r="Z137"/>
  <c r="Z139"/>
  <c r="Z136"/>
  <c r="Z138"/>
  <c r="Z140"/>
  <c r="Z129"/>
  <c r="Z128"/>
  <c r="Z126"/>
  <c r="Z125"/>
  <c r="Z119"/>
  <c r="Z121"/>
  <c r="Z116"/>
  <c r="Z95"/>
  <c r="Z91"/>
  <c r="Z93"/>
  <c r="Z98"/>
  <c r="Z97"/>
  <c r="Z122"/>
  <c r="Z92"/>
  <c r="Z85"/>
  <c r="Z96"/>
  <c r="Z127"/>
  <c r="Z117"/>
  <c r="Z82"/>
  <c r="Z78"/>
  <c r="Z94"/>
  <c r="Z120"/>
  <c r="Z84"/>
  <c r="Z115"/>
  <c r="Z89"/>
  <c r="Z81"/>
  <c r="Z77"/>
  <c r="Z99"/>
  <c r="Z90"/>
  <c r="Z86"/>
  <c r="Z87"/>
  <c r="Z79"/>
  <c r="Z83"/>
  <c r="Z80"/>
  <c r="Z88"/>
  <c r="Z69"/>
  <c r="Z65"/>
  <c r="Z61"/>
  <c r="Z57"/>
  <c r="Z53"/>
  <c r="Z45"/>
  <c r="Z62"/>
  <c r="Z54"/>
  <c r="Z50"/>
  <c r="Z68"/>
  <c r="Z60"/>
  <c r="Z49"/>
  <c r="Z66"/>
  <c r="Z58"/>
  <c r="Z46"/>
  <c r="Z48"/>
  <c r="Z51"/>
  <c r="Z47"/>
  <c r="Z56"/>
  <c r="Z42"/>
  <c r="Z52"/>
  <c r="Z67"/>
  <c r="Z63"/>
  <c r="Z55"/>
  <c r="Z64"/>
  <c r="Z40"/>
  <c r="Z43"/>
  <c r="Z39"/>
  <c r="Z38"/>
  <c r="Z44"/>
  <c r="Z34"/>
  <c r="Z30"/>
  <c r="Z26"/>
  <c r="Z32"/>
  <c r="Z29"/>
  <c r="Z24"/>
  <c r="Z21"/>
  <c r="Z19"/>
  <c r="AA5"/>
  <c r="D6"/>
  <c r="H6"/>
  <c r="L6"/>
  <c r="P6"/>
  <c r="T6"/>
  <c r="X6"/>
  <c r="D9"/>
  <c r="H9"/>
  <c r="L9"/>
  <c r="P9"/>
  <c r="T9"/>
  <c r="X9"/>
  <c r="D11"/>
  <c r="H11"/>
  <c r="L11"/>
  <c r="P11"/>
  <c r="T11"/>
  <c r="X11"/>
  <c r="D35"/>
  <c r="X31"/>
  <c r="T25"/>
  <c r="T22"/>
  <c r="X25"/>
  <c r="T17"/>
  <c r="P23"/>
  <c r="P33"/>
  <c r="L22"/>
  <c r="T16"/>
  <c r="AA14"/>
  <c r="D28"/>
  <c r="L35"/>
  <c r="J33"/>
  <c r="Z28"/>
  <c r="N25"/>
  <c r="D23"/>
  <c r="D21"/>
  <c r="V16"/>
  <c r="P35"/>
  <c r="L31"/>
  <c r="H23"/>
  <c r="N17"/>
  <c r="X33"/>
  <c r="H28"/>
  <c r="R23"/>
  <c r="N35"/>
  <c r="Z31"/>
  <c r="L28"/>
  <c r="N23"/>
  <c r="F21"/>
  <c r="X16"/>
  <c r="V28"/>
  <c r="R25"/>
  <c r="T21"/>
  <c r="J35"/>
  <c r="J23"/>
  <c r="P17"/>
  <c r="AC6"/>
  <c r="AE6"/>
  <c r="AE8"/>
  <c r="AE9"/>
  <c r="AE7"/>
  <c r="AE13"/>
  <c r="AE5"/>
  <c r="AE14"/>
  <c r="AC11"/>
  <c r="AE11"/>
  <c r="AE10"/>
  <c r="AB9"/>
  <c r="AB6"/>
  <c r="AC8"/>
  <c r="AC5"/>
  <c r="AB7"/>
  <c r="AB11"/>
  <c r="AC14"/>
  <c r="AB59"/>
  <c r="AA12"/>
  <c r="AB10"/>
  <c r="AA15"/>
  <c r="AC13"/>
  <c r="AB8"/>
  <c r="AB74"/>
  <c r="AB118"/>
  <c r="AB108"/>
  <c r="AB113"/>
  <c r="AB100"/>
  <c r="AB110"/>
  <c r="AB109"/>
  <c r="AB114"/>
  <c r="AB111"/>
  <c r="AB112"/>
  <c r="AB103"/>
  <c r="AB104"/>
  <c r="AB102"/>
  <c r="AB105"/>
  <c r="AB106"/>
  <c r="AB107"/>
  <c r="AB101"/>
  <c r="AB115"/>
  <c r="AE12"/>
  <c r="AB73"/>
  <c r="AB71"/>
  <c r="AB75"/>
  <c r="AB72"/>
  <c r="AB70"/>
  <c r="AD8"/>
  <c r="AD11"/>
  <c r="AD6"/>
  <c r="Y15"/>
  <c r="W15"/>
  <c r="U15"/>
  <c r="S15"/>
  <c r="Q15"/>
  <c r="O15"/>
  <c r="M15"/>
  <c r="K15"/>
  <c r="I15"/>
  <c r="G15"/>
  <c r="AC15"/>
  <c r="AB150"/>
  <c r="AB143"/>
  <c r="AB139"/>
  <c r="AB140"/>
  <c r="AB136"/>
  <c r="AB138"/>
  <c r="AB141"/>
  <c r="AB137"/>
  <c r="AB116"/>
  <c r="AB117"/>
  <c r="AB122"/>
  <c r="AB128"/>
  <c r="AB99"/>
  <c r="AB121"/>
  <c r="AB91"/>
  <c r="AB95"/>
  <c r="AB82"/>
  <c r="AB87"/>
  <c r="AB86"/>
  <c r="AB127"/>
  <c r="AB120"/>
  <c r="AB90"/>
  <c r="AB119"/>
  <c r="AB92"/>
  <c r="AB83"/>
  <c r="AB78"/>
  <c r="AB79"/>
  <c r="AB98"/>
  <c r="AB97"/>
  <c r="AB96"/>
  <c r="AB94"/>
  <c r="AB125"/>
  <c r="AB84"/>
  <c r="AB85"/>
  <c r="AB77"/>
  <c r="AB81"/>
  <c r="AB89"/>
  <c r="AB88"/>
  <c r="AB80"/>
  <c r="AB54"/>
  <c r="AB50"/>
  <c r="AB58"/>
  <c r="AB67"/>
  <c r="AB47"/>
  <c r="AB93"/>
  <c r="AB63"/>
  <c r="AB62"/>
  <c r="AB51"/>
  <c r="AB66"/>
  <c r="AB55"/>
  <c r="AB39"/>
  <c r="AB44"/>
  <c r="AB43"/>
  <c r="AB69"/>
  <c r="AB53"/>
  <c r="AB57"/>
  <c r="AB56"/>
  <c r="AB49"/>
  <c r="AB48"/>
  <c r="AB65"/>
  <c r="AB64"/>
  <c r="AB60"/>
  <c r="AB68"/>
  <c r="AB52"/>
  <c r="AB61"/>
  <c r="AB45"/>
  <c r="AB42"/>
  <c r="AB38"/>
  <c r="AB40"/>
  <c r="AB41"/>
  <c r="AA16"/>
  <c r="AB16" s="1"/>
  <c r="AB25"/>
  <c r="AB24"/>
  <c r="AB29"/>
  <c r="AB33"/>
  <c r="AB32"/>
  <c r="AB19"/>
  <c r="AC12"/>
  <c r="AB28"/>
  <c r="AB23"/>
  <c r="AB34"/>
  <c r="AB30"/>
  <c r="AB22"/>
  <c r="AB26"/>
  <c r="AB31"/>
  <c r="AD74"/>
  <c r="AD118"/>
  <c r="AD113"/>
  <c r="AD111"/>
  <c r="AD109"/>
  <c r="AD100"/>
  <c r="AD108"/>
  <c r="AD114"/>
  <c r="AD110"/>
  <c r="AD112"/>
  <c r="AD75"/>
  <c r="AD72"/>
  <c r="AD70"/>
  <c r="AD73"/>
  <c r="AD71"/>
  <c r="E15"/>
  <c r="AF15"/>
  <c r="AE15" s="1"/>
  <c r="AD143"/>
  <c r="AD139"/>
  <c r="AD140"/>
  <c r="AD136"/>
  <c r="AD141"/>
  <c r="AD137"/>
  <c r="AD95"/>
  <c r="AD105"/>
  <c r="AD99"/>
  <c r="AD116"/>
  <c r="AD128"/>
  <c r="AD98"/>
  <c r="AD92"/>
  <c r="AD97"/>
  <c r="AD82"/>
  <c r="AD119"/>
  <c r="AD125"/>
  <c r="AD107"/>
  <c r="AD103"/>
  <c r="AD101"/>
  <c r="AD94"/>
  <c r="AD96"/>
  <c r="AD102"/>
  <c r="AD80"/>
  <c r="AD89"/>
  <c r="AD81"/>
  <c r="AD54"/>
  <c r="AD58"/>
  <c r="AD63"/>
  <c r="AD67"/>
  <c r="AD69"/>
  <c r="AD49"/>
  <c r="AD39"/>
  <c r="AD60"/>
  <c r="AD61"/>
  <c r="AD44"/>
  <c r="AD48"/>
  <c r="AD64"/>
  <c r="AD38"/>
  <c r="AD32"/>
  <c r="AD24"/>
  <c r="AD29"/>
  <c r="AD33"/>
  <c r="AD30"/>
  <c r="AD23"/>
  <c r="AD34"/>
  <c r="AD26"/>
  <c r="AD31"/>
  <c r="AD22"/>
  <c r="AD28"/>
  <c r="AC7"/>
  <c r="AC10"/>
  <c r="AC9"/>
  <c r="AC16"/>
  <c r="AD16" s="1"/>
  <c r="K21"/>
  <c r="Q21"/>
  <c r="U21"/>
  <c r="V21"/>
  <c r="AC25"/>
  <c r="AC19"/>
  <c r="E27"/>
  <c r="M36"/>
  <c r="K36"/>
  <c r="L36"/>
  <c r="K37"/>
  <c r="L37"/>
  <c r="S41"/>
  <c r="T41"/>
  <c r="Q41"/>
  <c r="R41"/>
  <c r="G41"/>
  <c r="I41"/>
  <c r="K41"/>
  <c r="L41"/>
  <c r="M41"/>
  <c r="N41"/>
  <c r="O41"/>
  <c r="P41"/>
  <c r="U41"/>
  <c r="V41"/>
  <c r="W41"/>
  <c r="X41"/>
  <c r="Y41"/>
  <c r="Z41"/>
  <c r="AC41"/>
  <c r="AC42"/>
  <c r="AC43"/>
  <c r="AC40"/>
  <c r="E41"/>
  <c r="F41"/>
  <c r="C41"/>
  <c r="AC47"/>
  <c r="AC55"/>
  <c r="AC59"/>
  <c r="AC62"/>
  <c r="AC66"/>
  <c r="AC45"/>
  <c r="AC53"/>
  <c r="AC57"/>
  <c r="AC65"/>
  <c r="AC51"/>
  <c r="AC50"/>
  <c r="AC52"/>
  <c r="AC56"/>
  <c r="AC68"/>
  <c r="I76"/>
  <c r="J76" s="1"/>
  <c r="O76"/>
  <c r="Q76"/>
  <c r="R76" s="1"/>
  <c r="S76"/>
  <c r="T76"/>
  <c r="U76"/>
  <c r="V76" s="1"/>
  <c r="W76"/>
  <c r="X76" s="1"/>
  <c r="Y76"/>
  <c r="Z76" s="1"/>
  <c r="AC77"/>
  <c r="AC85"/>
  <c r="AC79"/>
  <c r="AC83"/>
  <c r="AC87"/>
  <c r="AC78"/>
  <c r="AC86"/>
  <c r="AC90"/>
  <c r="AC84"/>
  <c r="AC88"/>
  <c r="E93"/>
  <c r="M93"/>
  <c r="N93" s="1"/>
  <c r="S93"/>
  <c r="T93" s="1"/>
  <c r="W93"/>
  <c r="X93" s="1"/>
  <c r="AC117"/>
  <c r="AC122"/>
  <c r="AC127"/>
  <c r="AC91"/>
  <c r="AD91" s="1"/>
  <c r="O93"/>
  <c r="P93" s="1"/>
  <c r="U93"/>
  <c r="V93" s="1"/>
  <c r="G93"/>
  <c r="AC121"/>
  <c r="AC104"/>
  <c r="AC120"/>
  <c r="V129"/>
  <c r="AC93"/>
  <c r="AD93" s="1"/>
  <c r="C93"/>
  <c r="AC106"/>
  <c r="AD106"/>
  <c r="AC138"/>
  <c r="AC150"/>
  <c r="AD88"/>
  <c r="AD52"/>
  <c r="AD62"/>
  <c r="AD79"/>
  <c r="AD121"/>
  <c r="AD90"/>
  <c r="AD40"/>
  <c r="AD25"/>
  <c r="AD7"/>
  <c r="AD115"/>
  <c r="AD138"/>
  <c r="AD56"/>
  <c r="AD65"/>
  <c r="AD47"/>
  <c r="AD122"/>
  <c r="AD84"/>
  <c r="AD50"/>
  <c r="AD59"/>
  <c r="AD10"/>
  <c r="Y164"/>
  <c r="AF142"/>
  <c r="L21"/>
  <c r="AF21"/>
  <c r="D93"/>
  <c r="D41"/>
  <c r="AF41"/>
  <c r="AE41"/>
  <c r="H93"/>
  <c r="V126"/>
  <c r="F27"/>
  <c r="D148"/>
  <c r="H41"/>
  <c r="AC162"/>
  <c r="Z142"/>
  <c r="AD117"/>
  <c r="AD150"/>
  <c r="J41"/>
  <c r="AD41"/>
  <c r="AA142"/>
  <c r="AD127"/>
  <c r="AD83"/>
  <c r="AD120"/>
  <c r="AD19"/>
  <c r="R21"/>
  <c r="AD9"/>
  <c r="AD55"/>
  <c r="AD51"/>
  <c r="P76"/>
  <c r="AD53"/>
  <c r="AD104"/>
  <c r="AD85"/>
  <c r="AD78"/>
  <c r="AD45"/>
  <c r="AD42"/>
  <c r="AD87"/>
  <c r="AD86"/>
  <c r="AD77"/>
  <c r="AD68"/>
  <c r="AD66"/>
  <c r="AD57"/>
  <c r="AD43"/>
  <c r="N36"/>
  <c r="M37" i="23"/>
  <c r="N37" s="1"/>
  <c r="N148"/>
  <c r="AC8"/>
  <c r="AD8"/>
  <c r="AC43"/>
  <c r="AD43"/>
  <c r="AC51"/>
  <c r="AD51"/>
  <c r="AC53"/>
  <c r="AC55"/>
  <c r="AD55"/>
  <c r="AC56"/>
  <c r="AC57"/>
  <c r="AC68"/>
  <c r="AD68"/>
  <c r="AC86"/>
  <c r="M130" i="24"/>
  <c r="Y168"/>
  <c r="O168"/>
  <c r="K168"/>
  <c r="G168"/>
  <c r="E168"/>
  <c r="C168"/>
  <c r="AD86" i="23"/>
  <c r="AD57"/>
  <c r="AD56"/>
  <c r="AD53"/>
  <c r="N130" i="24"/>
  <c r="M134"/>
  <c r="M145"/>
  <c r="M147"/>
  <c r="M158"/>
  <c r="N134"/>
  <c r="N147"/>
  <c r="N148" i="10"/>
  <c r="N145" i="24"/>
  <c r="M151"/>
  <c r="M172"/>
  <c r="M159"/>
  <c r="M168"/>
  <c r="N151"/>
  <c r="AC45"/>
  <c r="AC46"/>
  <c r="AJ46"/>
  <c r="AC77"/>
  <c r="AJ77"/>
  <c r="AC83"/>
  <c r="AJ83"/>
  <c r="AC85"/>
  <c r="AJ85"/>
  <c r="AC87"/>
  <c r="AJ87"/>
  <c r="AC97"/>
  <c r="AC115"/>
  <c r="AJ115"/>
  <c r="AC103"/>
  <c r="AJ103"/>
  <c r="AC117"/>
  <c r="AJ117"/>
  <c r="AC121"/>
  <c r="AJ121"/>
  <c r="AC59"/>
  <c r="AJ59"/>
  <c r="AI59"/>
  <c r="AB59"/>
  <c r="AC43"/>
  <c r="AC91" i="23"/>
  <c r="AD91" s="1"/>
  <c r="J148"/>
  <c r="AJ43" i="24"/>
  <c r="AJ97"/>
  <c r="AD59"/>
  <c r="AJ45"/>
  <c r="AC51"/>
  <c r="AJ51"/>
  <c r="AC57"/>
  <c r="AJ57"/>
  <c r="AC101"/>
  <c r="AJ101"/>
  <c r="AC53"/>
  <c r="AJ53"/>
  <c r="AC56"/>
  <c r="AC55"/>
  <c r="AJ55"/>
  <c r="AJ56"/>
  <c r="AC120" i="23"/>
  <c r="Q128" i="24"/>
  <c r="AA12"/>
  <c r="AB31"/>
  <c r="AC32"/>
  <c r="AJ32"/>
  <c r="AC33"/>
  <c r="AJ33"/>
  <c r="AC25"/>
  <c r="AJ25"/>
  <c r="AC26"/>
  <c r="AJ26"/>
  <c r="AC28"/>
  <c r="AJ28"/>
  <c r="AC29"/>
  <c r="AJ29"/>
  <c r="AC65"/>
  <c r="AJ65"/>
  <c r="AC44"/>
  <c r="AC62"/>
  <c r="AJ62"/>
  <c r="AC63"/>
  <c r="AJ63"/>
  <c r="AC124"/>
  <c r="AJ124"/>
  <c r="AC64"/>
  <c r="AJ64"/>
  <c r="AC66"/>
  <c r="AJ66"/>
  <c r="AC67"/>
  <c r="AJ67"/>
  <c r="AC47"/>
  <c r="AJ47"/>
  <c r="AC48"/>
  <c r="AJ48"/>
  <c r="AC58"/>
  <c r="AJ58"/>
  <c r="AC68"/>
  <c r="AJ68"/>
  <c r="AC99"/>
  <c r="AJ99"/>
  <c r="AC52"/>
  <c r="AJ52"/>
  <c r="AC54"/>
  <c r="AJ54"/>
  <c r="AC60"/>
  <c r="AJ60"/>
  <c r="AC61"/>
  <c r="AJ61"/>
  <c r="AC81"/>
  <c r="AJ81"/>
  <c r="AC95"/>
  <c r="AJ95"/>
  <c r="AC127"/>
  <c r="AJ127"/>
  <c r="AC139"/>
  <c r="AJ139"/>
  <c r="AH12"/>
  <c r="AJ44"/>
  <c r="AC76"/>
  <c r="AJ76"/>
  <c r="AA16"/>
  <c r="AB73"/>
  <c r="AB71"/>
  <c r="AB75"/>
  <c r="AB72"/>
  <c r="AB70"/>
  <c r="AB76"/>
  <c r="Q144"/>
  <c r="Q158"/>
  <c r="AS128"/>
  <c r="AB67"/>
  <c r="AB82"/>
  <c r="AI139"/>
  <c r="AI138"/>
  <c r="AI137"/>
  <c r="AI142"/>
  <c r="AI140"/>
  <c r="AI149"/>
  <c r="AI147"/>
  <c r="AI141"/>
  <c r="AI143"/>
  <c r="AI136"/>
  <c r="AI135"/>
  <c r="AI128"/>
  <c r="AI126"/>
  <c r="AI127"/>
  <c r="AI125"/>
  <c r="AI120"/>
  <c r="AI98"/>
  <c r="AI97"/>
  <c r="AI92"/>
  <c r="AI91"/>
  <c r="AI90"/>
  <c r="AI87"/>
  <c r="AI83"/>
  <c r="AI78"/>
  <c r="AI65"/>
  <c r="AI56"/>
  <c r="AI54"/>
  <c r="AI49"/>
  <c r="AI47"/>
  <c r="AI46"/>
  <c r="AI44"/>
  <c r="AI39"/>
  <c r="AI119"/>
  <c r="AI114"/>
  <c r="AI104"/>
  <c r="AI103"/>
  <c r="AI95"/>
  <c r="AI86"/>
  <c r="AI82"/>
  <c r="AI81"/>
  <c r="AI77"/>
  <c r="AI55"/>
  <c r="AI53"/>
  <c r="AI48"/>
  <c r="AI45"/>
  <c r="AI43"/>
  <c r="AI41"/>
  <c r="AI117"/>
  <c r="AI102"/>
  <c r="AI100"/>
  <c r="AI96"/>
  <c r="AI94"/>
  <c r="AI66"/>
  <c r="AI61"/>
  <c r="AI38"/>
  <c r="AI63"/>
  <c r="AI121"/>
  <c r="AI84"/>
  <c r="AI80"/>
  <c r="AI58"/>
  <c r="AI124"/>
  <c r="AI116"/>
  <c r="AI99"/>
  <c r="AI85"/>
  <c r="AI79"/>
  <c r="AI68"/>
  <c r="AI62"/>
  <c r="AI57"/>
  <c r="AI52"/>
  <c r="AI50"/>
  <c r="AI42"/>
  <c r="AI40"/>
  <c r="AI118"/>
  <c r="AI101"/>
  <c r="AI89"/>
  <c r="AI67"/>
  <c r="AI60"/>
  <c r="AI88"/>
  <c r="AI64"/>
  <c r="AI51"/>
  <c r="AI76"/>
  <c r="AI115"/>
  <c r="AI34"/>
  <c r="AI32"/>
  <c r="AI24"/>
  <c r="AI22"/>
  <c r="AI19"/>
  <c r="AH17"/>
  <c r="AI23"/>
  <c r="AI33"/>
  <c r="AI30"/>
  <c r="AI28"/>
  <c r="AI26"/>
  <c r="AH16"/>
  <c r="AI29"/>
  <c r="AI25"/>
  <c r="AI93"/>
  <c r="AI31"/>
  <c r="AB135"/>
  <c r="AB97"/>
  <c r="AB114"/>
  <c r="AB17"/>
  <c r="R128"/>
  <c r="AB48"/>
  <c r="AB61"/>
  <c r="AB56"/>
  <c r="AB100"/>
  <c r="AB103"/>
  <c r="AD120" i="23"/>
  <c r="AB116" i="24"/>
  <c r="AB101"/>
  <c r="AB38"/>
  <c r="AB49"/>
  <c r="AB22"/>
  <c r="AB29"/>
  <c r="AB142"/>
  <c r="AB127"/>
  <c r="AB104"/>
  <c r="AB64"/>
  <c r="AB46"/>
  <c r="AB54"/>
  <c r="AB80"/>
  <c r="AB33"/>
  <c r="AB42"/>
  <c r="AB144"/>
  <c r="AB149"/>
  <c r="AB136"/>
  <c r="AB92"/>
  <c r="AB118"/>
  <c r="AB66"/>
  <c r="AB77"/>
  <c r="AB95"/>
  <c r="AB55"/>
  <c r="AB102"/>
  <c r="AB117"/>
  <c r="AB45"/>
  <c r="AB88"/>
  <c r="AB19"/>
  <c r="Q130"/>
  <c r="AB140"/>
  <c r="AB58"/>
  <c r="AB124"/>
  <c r="AB84"/>
  <c r="AB63"/>
  <c r="AB32"/>
  <c r="AB23"/>
  <c r="AB69"/>
  <c r="AB94"/>
  <c r="AB25"/>
  <c r="AB24"/>
  <c r="AB141"/>
  <c r="AB139"/>
  <c r="AB143"/>
  <c r="AB86"/>
  <c r="AB47"/>
  <c r="AB89"/>
  <c r="AB41"/>
  <c r="AB62"/>
  <c r="AB96"/>
  <c r="AB81"/>
  <c r="AB52"/>
  <c r="AB83"/>
  <c r="AB57"/>
  <c r="AB121"/>
  <c r="AB78"/>
  <c r="AB26"/>
  <c r="AB120"/>
  <c r="AC12"/>
  <c r="AB43"/>
  <c r="AB28"/>
  <c r="AK12"/>
  <c r="AB115"/>
  <c r="AB125"/>
  <c r="AK16"/>
  <c r="AB16"/>
  <c r="AC16"/>
  <c r="AB138"/>
  <c r="AB137"/>
  <c r="AB126"/>
  <c r="AB99"/>
  <c r="AB68"/>
  <c r="AB119"/>
  <c r="AB90"/>
  <c r="AB65"/>
  <c r="AB105"/>
  <c r="AB50"/>
  <c r="AB98"/>
  <c r="AB85"/>
  <c r="AB60"/>
  <c r="AB39"/>
  <c r="AB87"/>
  <c r="AB44"/>
  <c r="AB30"/>
  <c r="AB79"/>
  <c r="AB40"/>
  <c r="AB51"/>
  <c r="AB34"/>
  <c r="AB91"/>
  <c r="AB53"/>
  <c r="AB93"/>
  <c r="AB21"/>
  <c r="AB128"/>
  <c r="AD32"/>
  <c r="AD73"/>
  <c r="AD71"/>
  <c r="AD75"/>
  <c r="AD72"/>
  <c r="AD70"/>
  <c r="AD76"/>
  <c r="AD125"/>
  <c r="AD60"/>
  <c r="AS144"/>
  <c r="AT144"/>
  <c r="R144"/>
  <c r="R130"/>
  <c r="AS130"/>
  <c r="AI16"/>
  <c r="AH21"/>
  <c r="AJ21"/>
  <c r="AI21"/>
  <c r="AI17"/>
  <c r="AJ17"/>
  <c r="R129" i="10"/>
  <c r="AJ12" i="24"/>
  <c r="Q134"/>
  <c r="AD39"/>
  <c r="AD89"/>
  <c r="AD56"/>
  <c r="AD29"/>
  <c r="AD17"/>
  <c r="AD114"/>
  <c r="AD105"/>
  <c r="AD78"/>
  <c r="AD66"/>
  <c r="AD34"/>
  <c r="AD135"/>
  <c r="AD84"/>
  <c r="AD45"/>
  <c r="AD54"/>
  <c r="AD92"/>
  <c r="AD87"/>
  <c r="AD97"/>
  <c r="AD68"/>
  <c r="AD28"/>
  <c r="AD64"/>
  <c r="AD55"/>
  <c r="AD144"/>
  <c r="AD31"/>
  <c r="AD79"/>
  <c r="AD69"/>
  <c r="AD82"/>
  <c r="AD53"/>
  <c r="AD52"/>
  <c r="AD19"/>
  <c r="AD126"/>
  <c r="AD128"/>
  <c r="AD104"/>
  <c r="AD95"/>
  <c r="AD63"/>
  <c r="AD80"/>
  <c r="AD22"/>
  <c r="AD98"/>
  <c r="AD90"/>
  <c r="AD16"/>
  <c r="AD117"/>
  <c r="AD93"/>
  <c r="AD143"/>
  <c r="AD41"/>
  <c r="AD116"/>
  <c r="AD50"/>
  <c r="AD101"/>
  <c r="AD30"/>
  <c r="AD91"/>
  <c r="AD149"/>
  <c r="AD51"/>
  <c r="AD77"/>
  <c r="AD86"/>
  <c r="AD49"/>
  <c r="AD100"/>
  <c r="AD81"/>
  <c r="AD139"/>
  <c r="AD121"/>
  <c r="AD119"/>
  <c r="AD99"/>
  <c r="AD83"/>
  <c r="AD140"/>
  <c r="AD124"/>
  <c r="AD44"/>
  <c r="AD138"/>
  <c r="AD85"/>
  <c r="AD26"/>
  <c r="AD62"/>
  <c r="AD48"/>
  <c r="AD46"/>
  <c r="AD25"/>
  <c r="AD47"/>
  <c r="AD57"/>
  <c r="AD24"/>
  <c r="AD94"/>
  <c r="AD142"/>
  <c r="AD115"/>
  <c r="AD33"/>
  <c r="AD65"/>
  <c r="AD118"/>
  <c r="AD96"/>
  <c r="AD40"/>
  <c r="AD88"/>
  <c r="AD103"/>
  <c r="AD120"/>
  <c r="AD38"/>
  <c r="AD67"/>
  <c r="AD61"/>
  <c r="AD137"/>
  <c r="AD43"/>
  <c r="AD23"/>
  <c r="AD58"/>
  <c r="AD141"/>
  <c r="AD127"/>
  <c r="AD42"/>
  <c r="AD102"/>
  <c r="AD21"/>
  <c r="AD136"/>
  <c r="AJ16"/>
  <c r="R134"/>
  <c r="AS134"/>
  <c r="Q145"/>
  <c r="Q151"/>
  <c r="AS151"/>
  <c r="AS145"/>
  <c r="R145"/>
  <c r="R147"/>
  <c r="R151"/>
  <c r="Q159"/>
  <c r="Q168"/>
  <c r="R148" i="10"/>
  <c r="Q35" i="23"/>
  <c r="P27"/>
  <c r="Q27" i="10"/>
  <c r="R35" i="23"/>
  <c r="Q36"/>
  <c r="Q37" s="1"/>
  <c r="Q35" i="10"/>
  <c r="R27" i="23"/>
  <c r="R27" i="10"/>
  <c r="Q36"/>
  <c r="R35"/>
  <c r="R36"/>
  <c r="AC25" i="23"/>
  <c r="AD25"/>
  <c r="AC47"/>
  <c r="AC88"/>
  <c r="AD88"/>
  <c r="AD47"/>
  <c r="AC117"/>
  <c r="AC127"/>
  <c r="AD127"/>
  <c r="W37" i="24"/>
  <c r="X37"/>
  <c r="U36"/>
  <c r="U37"/>
  <c r="I128"/>
  <c r="I130"/>
  <c r="C171"/>
  <c r="E171"/>
  <c r="G171"/>
  <c r="AC7"/>
  <c r="AJ7"/>
  <c r="AM15"/>
  <c r="AN15"/>
  <c r="H144"/>
  <c r="V36"/>
  <c r="H128"/>
  <c r="H147"/>
  <c r="AH144"/>
  <c r="AJ144"/>
  <c r="AI144"/>
  <c r="AD7"/>
  <c r="J128"/>
  <c r="I134"/>
  <c r="J130"/>
  <c r="AM128"/>
  <c r="AN128"/>
  <c r="AL128"/>
  <c r="AK128"/>
  <c r="I144"/>
  <c r="AM144"/>
  <c r="AN144"/>
  <c r="W130"/>
  <c r="V37"/>
  <c r="U130"/>
  <c r="T27"/>
  <c r="AL27"/>
  <c r="AK27"/>
  <c r="AC27"/>
  <c r="AD27"/>
  <c r="AA35"/>
  <c r="AB27"/>
  <c r="AH27"/>
  <c r="S35"/>
  <c r="AM27"/>
  <c r="AN27"/>
  <c r="AD117" i="23"/>
  <c r="J131" i="10"/>
  <c r="J134" i="24"/>
  <c r="AL144"/>
  <c r="AK144"/>
  <c r="I145"/>
  <c r="I147"/>
  <c r="I151"/>
  <c r="J129" i="10"/>
  <c r="J144" i="24"/>
  <c r="X130"/>
  <c r="W134"/>
  <c r="U134"/>
  <c r="V130"/>
  <c r="AI27"/>
  <c r="AH35"/>
  <c r="T35"/>
  <c r="AM35"/>
  <c r="AN35"/>
  <c r="S36"/>
  <c r="AL35"/>
  <c r="AK35"/>
  <c r="AC35"/>
  <c r="AD35"/>
  <c r="AB35"/>
  <c r="AA36"/>
  <c r="AJ27"/>
  <c r="J145"/>
  <c r="W145"/>
  <c r="X134"/>
  <c r="V134"/>
  <c r="U145"/>
  <c r="I159"/>
  <c r="I168"/>
  <c r="I171"/>
  <c r="K171"/>
  <c r="M171"/>
  <c r="O171"/>
  <c r="Q171"/>
  <c r="I153"/>
  <c r="J151"/>
  <c r="J148" i="10"/>
  <c r="J147" i="24"/>
  <c r="AH36"/>
  <c r="AI35"/>
  <c r="S37"/>
  <c r="AM36"/>
  <c r="AN36"/>
  <c r="AL36"/>
  <c r="AK36"/>
  <c r="T36"/>
  <c r="AJ35"/>
  <c r="AB36"/>
  <c r="AC36"/>
  <c r="AD36"/>
  <c r="AA37"/>
  <c r="W147"/>
  <c r="X147"/>
  <c r="X145"/>
  <c r="U147"/>
  <c r="V147"/>
  <c r="V145"/>
  <c r="K153"/>
  <c r="I155"/>
  <c r="AJ36"/>
  <c r="AH37"/>
  <c r="AI36"/>
  <c r="AB37"/>
  <c r="AA130"/>
  <c r="AC37"/>
  <c r="AD37"/>
  <c r="AL37"/>
  <c r="AK37"/>
  <c r="T37"/>
  <c r="S130"/>
  <c r="AM37"/>
  <c r="AN37"/>
  <c r="W151"/>
  <c r="X151"/>
  <c r="U151"/>
  <c r="K155"/>
  <c r="M153"/>
  <c r="AI37"/>
  <c r="AH130"/>
  <c r="AJ37"/>
  <c r="T130"/>
  <c r="AM130"/>
  <c r="AN130"/>
  <c r="S134"/>
  <c r="AL130"/>
  <c r="AK130"/>
  <c r="AB130"/>
  <c r="AA134"/>
  <c r="AC130"/>
  <c r="AD130"/>
  <c r="W159"/>
  <c r="W168"/>
  <c r="U159"/>
  <c r="U168"/>
  <c r="V151"/>
  <c r="O153"/>
  <c r="M155"/>
  <c r="AC134"/>
  <c r="AD134"/>
  <c r="AA145"/>
  <c r="AB134"/>
  <c r="AL134"/>
  <c r="AK134"/>
  <c r="S145"/>
  <c r="T134"/>
  <c r="AM134"/>
  <c r="AN134"/>
  <c r="AH134"/>
  <c r="AI130"/>
  <c r="AJ130"/>
  <c r="U27" i="10"/>
  <c r="V27"/>
  <c r="W27"/>
  <c r="X27"/>
  <c r="Y27"/>
  <c r="Z27"/>
  <c r="U35" i="23"/>
  <c r="U36"/>
  <c r="U3" i="25"/>
  <c r="W35" i="23"/>
  <c r="W36"/>
  <c r="W3" i="25"/>
  <c r="W144" i="23"/>
  <c r="AI144" s="1"/>
  <c r="AH144" s="1"/>
  <c r="AC6"/>
  <c r="AD6"/>
  <c r="AC10"/>
  <c r="AD10"/>
  <c r="AC18"/>
  <c r="AC15"/>
  <c r="AC31"/>
  <c r="AD31"/>
  <c r="X27"/>
  <c r="AC52"/>
  <c r="AD52"/>
  <c r="AC39"/>
  <c r="AD39"/>
  <c r="V27"/>
  <c r="AC54"/>
  <c r="AC44"/>
  <c r="AC49"/>
  <c r="AD49"/>
  <c r="AC123"/>
  <c r="AC84"/>
  <c r="AD84"/>
  <c r="AC133"/>
  <c r="AC122"/>
  <c r="AD122"/>
  <c r="AC143"/>
  <c r="AC80"/>
  <c r="AD69"/>
  <c r="H148" i="10"/>
  <c r="Y35" i="23"/>
  <c r="Y35" i="10"/>
  <c r="Z35"/>
  <c r="X35" i="23"/>
  <c r="V35"/>
  <c r="AD44"/>
  <c r="AD80"/>
  <c r="AD143"/>
  <c r="Z27"/>
  <c r="W37"/>
  <c r="X36"/>
  <c r="W36" i="10"/>
  <c r="X36"/>
  <c r="W35"/>
  <c r="X35"/>
  <c r="U37" i="23"/>
  <c r="U36" i="10"/>
  <c r="V36"/>
  <c r="V36" i="23"/>
  <c r="U35" i="10"/>
  <c r="V35"/>
  <c r="O155" i="24"/>
  <c r="Q153"/>
  <c r="Q155"/>
  <c r="AD54" i="23"/>
  <c r="H148"/>
  <c r="AH145" i="24"/>
  <c r="AI134"/>
  <c r="AC145"/>
  <c r="AD145"/>
  <c r="AB145"/>
  <c r="S151"/>
  <c r="AL145"/>
  <c r="AK145"/>
  <c r="T145"/>
  <c r="AM145"/>
  <c r="AN145"/>
  <c r="AJ134"/>
  <c r="AI27" i="23"/>
  <c r="T27"/>
  <c r="S35"/>
  <c r="S27" i="10"/>
  <c r="AF27"/>
  <c r="Y36" i="23"/>
  <c r="Z36" s="1"/>
  <c r="Z35"/>
  <c r="W131"/>
  <c r="W131" i="10" s="1"/>
  <c r="X131" s="1"/>
  <c r="W37"/>
  <c r="X37"/>
  <c r="X37" i="23"/>
  <c r="U131"/>
  <c r="U131" i="10" s="1"/>
  <c r="V131" s="1"/>
  <c r="U37"/>
  <c r="V37"/>
  <c r="V37" i="23"/>
  <c r="AJ145" i="24"/>
  <c r="AH151"/>
  <c r="AI151"/>
  <c r="AI145"/>
  <c r="T151"/>
  <c r="S159"/>
  <c r="S168"/>
  <c r="S171"/>
  <c r="U171"/>
  <c r="W171"/>
  <c r="Y171"/>
  <c r="AL151"/>
  <c r="S153"/>
  <c r="S155"/>
  <c r="AA147"/>
  <c r="T147"/>
  <c r="AL147"/>
  <c r="T27" i="10"/>
  <c r="AA27"/>
  <c r="AA35" i="23"/>
  <c r="AB27"/>
  <c r="AH27"/>
  <c r="AC27"/>
  <c r="AD27"/>
  <c r="S36"/>
  <c r="S3" i="25"/>
  <c r="S35" i="10"/>
  <c r="AI35" i="23"/>
  <c r="T35"/>
  <c r="AE27" i="10"/>
  <c r="AF35"/>
  <c r="U135" i="23"/>
  <c r="U146" s="1"/>
  <c r="AK147" i="24"/>
  <c r="U153"/>
  <c r="AC147"/>
  <c r="AD147"/>
  <c r="AB147"/>
  <c r="AA151"/>
  <c r="T35" i="10"/>
  <c r="AH35" i="23"/>
  <c r="AC35"/>
  <c r="AD35"/>
  <c r="AA36"/>
  <c r="AA37" s="1"/>
  <c r="AB35"/>
  <c r="AB27" i="10"/>
  <c r="AA35"/>
  <c r="AC27"/>
  <c r="AD27"/>
  <c r="S36"/>
  <c r="T36" s="1"/>
  <c r="T36" i="23"/>
  <c r="S37"/>
  <c r="S37" i="10" s="1"/>
  <c r="T37" s="1"/>
  <c r="AE35"/>
  <c r="AJ147" i="24"/>
  <c r="W153"/>
  <c r="U155"/>
  <c r="AB151"/>
  <c r="AC151"/>
  <c r="AK151"/>
  <c r="AA153"/>
  <c r="AA154"/>
  <c r="AA155"/>
  <c r="AA159"/>
  <c r="AA168"/>
  <c r="AC168"/>
  <c r="AA152"/>
  <c r="T37" i="23"/>
  <c r="AB35" i="10"/>
  <c r="AC35"/>
  <c r="AD35"/>
  <c r="W155" i="24"/>
  <c r="Y153"/>
  <c r="AJ151"/>
  <c r="AC159"/>
  <c r="AD151"/>
  <c r="X148" i="10"/>
  <c r="X148" i="23"/>
  <c r="V148"/>
  <c r="V148" i="10"/>
  <c r="Y155" i="24"/>
  <c r="AM153"/>
  <c r="AN153"/>
  <c r="Z148" i="23"/>
  <c r="Z148" i="10"/>
  <c r="AI148" i="23"/>
  <c r="T148"/>
  <c r="AA148"/>
  <c r="AB148" s="1"/>
  <c r="AF148" i="10"/>
  <c r="AE148" s="1"/>
  <c r="AA148"/>
  <c r="AB148" s="1"/>
  <c r="T148"/>
  <c r="X131" i="23" l="1"/>
  <c r="W135"/>
  <c r="AD46"/>
  <c r="AC76"/>
  <c r="AD76" s="1"/>
  <c r="AA46" i="10"/>
  <c r="AI76" i="23"/>
  <c r="M145" i="10"/>
  <c r="N145" s="1"/>
  <c r="AA76" i="23"/>
  <c r="AB76" s="1"/>
  <c r="N145"/>
  <c r="K146"/>
  <c r="AF76" i="10"/>
  <c r="AF46"/>
  <c r="AE46" s="1"/>
  <c r="Z145" i="23"/>
  <c r="W145"/>
  <c r="W4" i="25" s="1"/>
  <c r="W5" s="1"/>
  <c r="AE142" i="10"/>
  <c r="Q144"/>
  <c r="O6" i="25"/>
  <c r="J145" i="23"/>
  <c r="I4" i="25"/>
  <c r="I5" s="1"/>
  <c r="I144" i="10"/>
  <c r="G6" i="25"/>
  <c r="G3"/>
  <c r="H36" i="23"/>
  <c r="G37"/>
  <c r="G36" i="10"/>
  <c r="H36" s="1"/>
  <c r="E3" i="25"/>
  <c r="F36" i="23"/>
  <c r="E37"/>
  <c r="E36" i="10"/>
  <c r="F36" s="1"/>
  <c r="E5" i="25"/>
  <c r="S131" i="23"/>
  <c r="R37"/>
  <c r="Q131"/>
  <c r="R131" s="1"/>
  <c r="Q37" i="10"/>
  <c r="R37" s="1"/>
  <c r="AB36" i="23"/>
  <c r="Q3" i="25"/>
  <c r="R36" i="23"/>
  <c r="O3" i="25"/>
  <c r="O37" i="23"/>
  <c r="O36" i="10"/>
  <c r="P36" s="1"/>
  <c r="P36" i="23"/>
  <c r="AF17" i="10"/>
  <c r="O5" i="25"/>
  <c r="M131" i="23"/>
  <c r="N131" s="1"/>
  <c r="AH17"/>
  <c r="M37" i="10"/>
  <c r="N37" s="1"/>
  <c r="AB21" i="23"/>
  <c r="C3" i="25"/>
  <c r="D36" i="23"/>
  <c r="C36" i="10"/>
  <c r="D36" s="1"/>
  <c r="C37" i="23"/>
  <c r="AH21"/>
  <c r="C5" i="25"/>
  <c r="AC37" i="23"/>
  <c r="AD37" s="1"/>
  <c r="AB37"/>
  <c r="AC36"/>
  <c r="AD36" s="1"/>
  <c r="Y36" i="10"/>
  <c r="Z17"/>
  <c r="AI36" i="23"/>
  <c r="AH36" s="1"/>
  <c r="Y37"/>
  <c r="Y3" i="25"/>
  <c r="AA3" s="1"/>
  <c r="AA17" i="10"/>
  <c r="V135" i="23"/>
  <c r="V131"/>
  <c r="R145"/>
  <c r="M131" i="10"/>
  <c r="N131" s="1"/>
  <c r="M135" i="23"/>
  <c r="L135"/>
  <c r="AF91" i="10"/>
  <c r="AE91" s="1"/>
  <c r="AI93" i="23"/>
  <c r="AH93" s="1"/>
  <c r="AC148" i="10"/>
  <c r="AD148" s="1"/>
  <c r="AH148" i="23"/>
  <c r="AC148"/>
  <c r="AD148" s="1"/>
  <c r="Y166" i="10"/>
  <c r="Z144"/>
  <c r="X144" i="23"/>
  <c r="W144" i="10"/>
  <c r="W6" i="25"/>
  <c r="AA6" s="1"/>
  <c r="V145" i="23"/>
  <c r="T145"/>
  <c r="O166" i="10"/>
  <c r="P144"/>
  <c r="AC142"/>
  <c r="AD142" s="1"/>
  <c r="M144"/>
  <c r="AA144"/>
  <c r="AB144" s="1"/>
  <c r="H144"/>
  <c r="G166"/>
  <c r="AB142"/>
  <c r="AA164"/>
  <c r="G126"/>
  <c r="H126" i="23"/>
  <c r="AA126"/>
  <c r="AI126"/>
  <c r="G129"/>
  <c r="Y4" i="25"/>
  <c r="Y5" s="1"/>
  <c r="V146" i="23"/>
  <c r="U152"/>
  <c r="U146" i="10"/>
  <c r="V146" s="1"/>
  <c r="U145"/>
  <c r="V145" s="1"/>
  <c r="U135"/>
  <c r="V135" s="1"/>
  <c r="S131"/>
  <c r="T131" s="1"/>
  <c r="S4" i="25"/>
  <c r="S5" s="1"/>
  <c r="Q131" i="10"/>
  <c r="R131" s="1"/>
  <c r="Q4" i="25"/>
  <c r="Q5" s="1"/>
  <c r="M5"/>
  <c r="I146" i="23"/>
  <c r="J135"/>
  <c r="I135" i="10"/>
  <c r="J135" s="1"/>
  <c r="J145"/>
  <c r="AF93"/>
  <c r="AE93" s="1"/>
  <c r="F93"/>
  <c r="AA7" i="25"/>
  <c r="W146" i="23" l="1"/>
  <c r="X135"/>
  <c r="W135" i="10"/>
  <c r="X135" s="1"/>
  <c r="AA76"/>
  <c r="AE76" s="1"/>
  <c r="AC46"/>
  <c r="AD46" s="1"/>
  <c r="AB46"/>
  <c r="AH76" i="23"/>
  <c r="K146" i="10"/>
  <c r="L146" s="1"/>
  <c r="L146" i="23"/>
  <c r="K152"/>
  <c r="AC164" i="10"/>
  <c r="X145" i="23"/>
  <c r="W145" i="10"/>
  <c r="X145" s="1"/>
  <c r="AF144"/>
  <c r="AE144" s="1"/>
  <c r="R144"/>
  <c r="Q166"/>
  <c r="I166"/>
  <c r="J144"/>
  <c r="G37"/>
  <c r="H37" s="1"/>
  <c r="H37" i="23"/>
  <c r="E131"/>
  <c r="F37"/>
  <c r="E37" i="10"/>
  <c r="F37" s="1"/>
  <c r="T131" i="23"/>
  <c r="S135"/>
  <c r="Q135"/>
  <c r="R135" s="1"/>
  <c r="P37"/>
  <c r="O131"/>
  <c r="O37" i="10"/>
  <c r="P37" s="1"/>
  <c r="D37" i="23"/>
  <c r="C37" i="10"/>
  <c r="D37" s="1"/>
  <c r="C131" i="23"/>
  <c r="AE17" i="10"/>
  <c r="AB17"/>
  <c r="AA21"/>
  <c r="AC17"/>
  <c r="AD17" s="1"/>
  <c r="Y37"/>
  <c r="AI37" i="23"/>
  <c r="AH37" s="1"/>
  <c r="Z37"/>
  <c r="Y131"/>
  <c r="Z36" i="10"/>
  <c r="AF36"/>
  <c r="M146" i="23"/>
  <c r="M135" i="10"/>
  <c r="N135" s="1"/>
  <c r="N135" i="23"/>
  <c r="X144" i="10"/>
  <c r="W166"/>
  <c r="N144"/>
  <c r="M166"/>
  <c r="AA166"/>
  <c r="AC144"/>
  <c r="AC166" s="1"/>
  <c r="AA129" i="23"/>
  <c r="AC126"/>
  <c r="AD126" s="1"/>
  <c r="AH126"/>
  <c r="AB126"/>
  <c r="H129"/>
  <c r="G129" i="10"/>
  <c r="G131" i="23"/>
  <c r="AI129"/>
  <c r="G145"/>
  <c r="H126" i="10"/>
  <c r="AA126"/>
  <c r="AF126"/>
  <c r="U152"/>
  <c r="V152" i="23"/>
  <c r="I152"/>
  <c r="I146" i="10"/>
  <c r="J146" i="23"/>
  <c r="W146" i="10" l="1"/>
  <c r="X146" s="1"/>
  <c r="W152" i="23"/>
  <c r="X146"/>
  <c r="Q135" i="10"/>
  <c r="Q146" i="23"/>
  <c r="R146" s="1"/>
  <c r="AB76" i="10"/>
  <c r="AC76"/>
  <c r="AD76" s="1"/>
  <c r="L152" i="23"/>
  <c r="K152" i="10"/>
  <c r="AD144"/>
  <c r="E131"/>
  <c r="F131" s="1"/>
  <c r="F131" i="23"/>
  <c r="E135"/>
  <c r="S135" i="10"/>
  <c r="T135" s="1"/>
  <c r="S146" i="23"/>
  <c r="T135"/>
  <c r="P131"/>
  <c r="O135"/>
  <c r="O131" i="10"/>
  <c r="P131" s="1"/>
  <c r="C135" i="23"/>
  <c r="C131" i="10"/>
  <c r="D131" s="1"/>
  <c r="D131" i="23"/>
  <c r="AB21" i="10"/>
  <c r="AC21"/>
  <c r="AD21" s="1"/>
  <c r="AA36"/>
  <c r="AE21"/>
  <c r="Y135" i="23"/>
  <c r="Y131" i="10"/>
  <c r="Z131" s="1"/>
  <c r="Z131" i="23"/>
  <c r="Z37" i="10"/>
  <c r="AF37"/>
  <c r="M146"/>
  <c r="N146" s="1"/>
  <c r="M152" i="23"/>
  <c r="N146"/>
  <c r="H129" i="10"/>
  <c r="AF129"/>
  <c r="AC126"/>
  <c r="AD126" s="1"/>
  <c r="AE126"/>
  <c r="AB126"/>
  <c r="AA129"/>
  <c r="H131" i="23"/>
  <c r="AI131"/>
  <c r="G131" i="10"/>
  <c r="G135" i="23"/>
  <c r="H145"/>
  <c r="G4" i="25"/>
  <c r="AI145" i="23"/>
  <c r="G145" i="10"/>
  <c r="AB129" i="23"/>
  <c r="AC129"/>
  <c r="AD129" s="1"/>
  <c r="AA145"/>
  <c r="AH129"/>
  <c r="AA131"/>
  <c r="V152" i="10"/>
  <c r="U160"/>
  <c r="U169" s="1"/>
  <c r="Q152" i="23"/>
  <c r="Q146" i="10"/>
  <c r="R146" s="1"/>
  <c r="R135"/>
  <c r="J146"/>
  <c r="I152"/>
  <c r="J152" i="23"/>
  <c r="W152" i="10" l="1"/>
  <c r="X152" i="23"/>
  <c r="L152" i="10"/>
  <c r="K160"/>
  <c r="K169" s="1"/>
  <c r="E135"/>
  <c r="F135" s="1"/>
  <c r="E146" i="23"/>
  <c r="F135"/>
  <c r="S146" i="10"/>
  <c r="T146" s="1"/>
  <c r="S152" i="23"/>
  <c r="T146"/>
  <c r="O135" i="10"/>
  <c r="P135" s="1"/>
  <c r="P135" i="23"/>
  <c r="O146"/>
  <c r="C135" i="10"/>
  <c r="D135" s="1"/>
  <c r="C146" i="23"/>
  <c r="D135"/>
  <c r="AE36" i="10"/>
  <c r="AA37"/>
  <c r="AA131" s="1"/>
  <c r="AB36"/>
  <c r="AC36"/>
  <c r="AD36" s="1"/>
  <c r="Z135" i="23"/>
  <c r="Y146"/>
  <c r="Y135" i="10"/>
  <c r="Z135" s="1"/>
  <c r="N152" i="23"/>
  <c r="M152" i="10"/>
  <c r="G146" i="23"/>
  <c r="G135" i="10"/>
  <c r="H135" i="23"/>
  <c r="AI135"/>
  <c r="AA135"/>
  <c r="AB131"/>
  <c r="AC131"/>
  <c r="AD131" s="1"/>
  <c r="AH131"/>
  <c r="G5" i="25"/>
  <c r="AA5" s="1"/>
  <c r="AA4"/>
  <c r="AB145" i="23"/>
  <c r="AC145"/>
  <c r="AD145" s="1"/>
  <c r="H131" i="10"/>
  <c r="AF131"/>
  <c r="AH145" i="23"/>
  <c r="H145" i="10"/>
  <c r="AF145"/>
  <c r="AC129"/>
  <c r="AD129" s="1"/>
  <c r="AA145"/>
  <c r="AE129"/>
  <c r="AB129"/>
  <c r="Q152"/>
  <c r="R152" i="23"/>
  <c r="I160" i="10"/>
  <c r="I169" s="1"/>
  <c r="J152"/>
  <c r="I159"/>
  <c r="W160" l="1"/>
  <c r="W169" s="1"/>
  <c r="X152"/>
  <c r="E146"/>
  <c r="F146" s="1"/>
  <c r="F146" i="23"/>
  <c r="E152"/>
  <c r="S152" i="10"/>
  <c r="T152" i="23"/>
  <c r="O152"/>
  <c r="P146"/>
  <c r="O146" i="10"/>
  <c r="P146" s="1"/>
  <c r="C146"/>
  <c r="D146" s="1"/>
  <c r="D146" i="23"/>
  <c r="C152"/>
  <c r="Z146"/>
  <c r="Y146" i="10"/>
  <c r="Z146" s="1"/>
  <c r="Y152" i="23"/>
  <c r="AB37" i="10"/>
  <c r="AE37"/>
  <c r="AC37"/>
  <c r="AD37" s="1"/>
  <c r="N152"/>
  <c r="M160"/>
  <c r="M169" s="1"/>
  <c r="AH135" i="23"/>
  <c r="AC131" i="10"/>
  <c r="AD131" s="1"/>
  <c r="AA135"/>
  <c r="AB131"/>
  <c r="H135"/>
  <c r="AF135"/>
  <c r="AB145"/>
  <c r="AC145"/>
  <c r="AD145" s="1"/>
  <c r="AC135" i="23"/>
  <c r="AD135" s="1"/>
  <c r="AB135"/>
  <c r="AA146"/>
  <c r="G146" i="10"/>
  <c r="H146" i="23"/>
  <c r="G152"/>
  <c r="AI146"/>
  <c r="AE131" i="10"/>
  <c r="AE145"/>
  <c r="R152"/>
  <c r="Q160"/>
  <c r="Q169" s="1"/>
  <c r="E152" l="1"/>
  <c r="F152" i="23"/>
  <c r="T152" i="10"/>
  <c r="S160"/>
  <c r="S169" s="1"/>
  <c r="P152" i="23"/>
  <c r="O152" i="10"/>
  <c r="C154" i="23"/>
  <c r="E154" s="1"/>
  <c r="C152" i="10"/>
  <c r="D152" i="23"/>
  <c r="Y152" i="10"/>
  <c r="Z152" i="23"/>
  <c r="AH146"/>
  <c r="AA152"/>
  <c r="AC146"/>
  <c r="AD146" s="1"/>
  <c r="AB146"/>
  <c r="AA146" i="10"/>
  <c r="AB135"/>
  <c r="AC135"/>
  <c r="AD135" s="1"/>
  <c r="H146"/>
  <c r="AF146"/>
  <c r="AE146" s="1"/>
  <c r="G152"/>
  <c r="H152" i="23"/>
  <c r="G154"/>
  <c r="I154" s="1"/>
  <c r="K154" s="1"/>
  <c r="M154" s="1"/>
  <c r="O154" s="1"/>
  <c r="Q154" s="1"/>
  <c r="S154" s="1"/>
  <c r="U154" s="1"/>
  <c r="W154" s="1"/>
  <c r="Y154" s="1"/>
  <c r="AI152"/>
  <c r="AE135" i="10"/>
  <c r="F152" l="1"/>
  <c r="E160"/>
  <c r="E169" s="1"/>
  <c r="P152"/>
  <c r="O160"/>
  <c r="O169" s="1"/>
  <c r="D152"/>
  <c r="C160"/>
  <c r="C169" s="1"/>
  <c r="C172" s="1"/>
  <c r="E172" s="1"/>
  <c r="C154"/>
  <c r="E154" s="1"/>
  <c r="G154" s="1"/>
  <c r="I154" s="1"/>
  <c r="K154" s="1"/>
  <c r="M154" s="1"/>
  <c r="O154" s="1"/>
  <c r="Q154" s="1"/>
  <c r="S154" s="1"/>
  <c r="U154" s="1"/>
  <c r="W154" s="1"/>
  <c r="Y154" s="1"/>
  <c r="Z152"/>
  <c r="Y160"/>
  <c r="Y169" s="1"/>
  <c r="AH152" i="23"/>
  <c r="G160" i="10"/>
  <c r="G169" s="1"/>
  <c r="H152"/>
  <c r="AF152"/>
  <c r="AA153" i="23"/>
  <c r="AB152"/>
  <c r="AC152"/>
  <c r="AD152" s="1"/>
  <c r="AA152" i="10"/>
  <c r="AC146"/>
  <c r="AD146" s="1"/>
  <c r="AB146"/>
  <c r="G172" l="1"/>
  <c r="I172" s="1"/>
  <c r="K172" s="1"/>
  <c r="M172" s="1"/>
  <c r="O172" s="1"/>
  <c r="Q172" s="1"/>
  <c r="S172" s="1"/>
  <c r="U172" s="1"/>
  <c r="W172" s="1"/>
  <c r="Y172" s="1"/>
  <c r="AA160"/>
  <c r="AA169" s="1"/>
  <c r="AC169" s="1"/>
  <c r="AB152"/>
  <c r="AE152"/>
  <c r="AC152"/>
  <c r="AC160" l="1"/>
  <c r="AD152"/>
</calcChain>
</file>

<file path=xl/comments1.xml><?xml version="1.0" encoding="utf-8"?>
<comments xmlns="http://schemas.openxmlformats.org/spreadsheetml/2006/main">
  <authors>
    <author>Rajesh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 xml:space="preserve">Less in leave, indemnity
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Rajesh:</t>
        </r>
        <r>
          <rPr>
            <sz val="9"/>
            <color indexed="81"/>
            <rFont val="Tahoma"/>
            <family val="2"/>
          </rPr>
          <t xml:space="preserve">
Less in Leave, Indemnity
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Rajesh:</t>
        </r>
        <r>
          <rPr>
            <sz val="9"/>
            <color indexed="81"/>
            <rFont val="Tahoma"/>
            <family val="2"/>
          </rPr>
          <t xml:space="preserve">
Added in leave, indemnity
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Rajesh:</t>
        </r>
        <r>
          <rPr>
            <sz val="9"/>
            <color indexed="81"/>
            <rFont val="Tahoma"/>
            <family val="2"/>
          </rPr>
          <t xml:space="preserve">
Added in leave, indemnity
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Rajesh:</t>
        </r>
        <r>
          <rPr>
            <sz val="9"/>
            <color indexed="81"/>
            <rFont val="Tahoma"/>
            <family val="2"/>
          </rPr>
          <t xml:space="preserve">
Less in leave salary, indemnity
</t>
        </r>
      </text>
    </comment>
  </commentList>
</comments>
</file>

<file path=xl/comments2.xml><?xml version="1.0" encoding="utf-8"?>
<comments xmlns="http://schemas.openxmlformats.org/spreadsheetml/2006/main">
  <authors>
    <author>Stella</author>
  </authors>
  <commentList>
    <comment ref="I95" authorId="0">
      <text>
        <r>
          <rPr>
            <b/>
            <sz val="9"/>
            <color indexed="81"/>
            <rFont val="Tahoma"/>
            <family val="2"/>
          </rPr>
          <t>hoarding/big banner(outdoor signage</t>
        </r>
      </text>
    </comment>
  </commentList>
</comments>
</file>

<file path=xl/sharedStrings.xml><?xml version="1.0" encoding="utf-8"?>
<sst xmlns="http://schemas.openxmlformats.org/spreadsheetml/2006/main" count="729" uniqueCount="238">
  <si>
    <t>Consultation charges</t>
  </si>
  <si>
    <t>Other expenses</t>
  </si>
  <si>
    <t>Rent</t>
  </si>
  <si>
    <t>Electricity</t>
  </si>
  <si>
    <t>Water</t>
  </si>
  <si>
    <t>Telephone</t>
  </si>
  <si>
    <t>Travel</t>
  </si>
  <si>
    <t>Lodging</t>
  </si>
  <si>
    <t>Ticket</t>
  </si>
  <si>
    <t>postage and couirer</t>
  </si>
  <si>
    <t>Service charges</t>
  </si>
  <si>
    <t>Cleaning expenese</t>
  </si>
  <si>
    <t>Security Charges</t>
  </si>
  <si>
    <t>Stationery and supplies</t>
  </si>
  <si>
    <t>Insurance</t>
  </si>
  <si>
    <t>Staff Accomodation Charges</t>
  </si>
  <si>
    <t>Chilled water charges</t>
  </si>
  <si>
    <t>Printing</t>
  </si>
  <si>
    <t>Back Office Expenses</t>
  </si>
  <si>
    <t>Pantry Expenses</t>
  </si>
  <si>
    <t>Warehouse Rent</t>
  </si>
  <si>
    <t>Recuritment Expenses</t>
  </si>
  <si>
    <t>Legal Charges</t>
  </si>
  <si>
    <t>Administrative Expenses, Total</t>
  </si>
  <si>
    <t>Basic.</t>
  </si>
  <si>
    <t>HRA</t>
  </si>
  <si>
    <t>TRA</t>
  </si>
  <si>
    <t>Mobile</t>
  </si>
  <si>
    <t>School fees</t>
  </si>
  <si>
    <t>Leave Salary</t>
  </si>
  <si>
    <t>Indemnity</t>
  </si>
  <si>
    <t>Air ticket</t>
  </si>
  <si>
    <t>Staff Uniform</t>
  </si>
  <si>
    <t>Over time</t>
  </si>
  <si>
    <t>Bonus</t>
  </si>
  <si>
    <t>Incentive</t>
  </si>
  <si>
    <t>Advertisement</t>
  </si>
  <si>
    <t>Sales Promotion</t>
  </si>
  <si>
    <t>Shopping Bags</t>
  </si>
  <si>
    <t>Barcode Labels</t>
  </si>
  <si>
    <t>Credit Card Charges</t>
  </si>
  <si>
    <t>Round off</t>
  </si>
  <si>
    <t>Bank related Charges</t>
  </si>
  <si>
    <t>Transfer Charges</t>
  </si>
  <si>
    <t>Royalty</t>
  </si>
  <si>
    <t>sales discount</t>
  </si>
  <si>
    <t>DISCOUNT RECIVED</t>
  </si>
  <si>
    <t>OTHER INCOME</t>
  </si>
  <si>
    <t>COGS</t>
  </si>
  <si>
    <t>Purchase Price Variance</t>
  </si>
  <si>
    <t>Purchase Direct Cost</t>
  </si>
  <si>
    <t>Purchase Landed Cost</t>
  </si>
  <si>
    <t>Disney Royalties</t>
  </si>
  <si>
    <t>Handling Charges</t>
  </si>
  <si>
    <t>Packing Charges</t>
  </si>
  <si>
    <t>Customs &amp; freight charg Others</t>
  </si>
  <si>
    <t>War risk</t>
  </si>
  <si>
    <t>Custom Duty 30%</t>
  </si>
  <si>
    <t>Clearing Charges</t>
  </si>
  <si>
    <t>Truck Charges</t>
  </si>
  <si>
    <t>Direct Cost Applied Account</t>
  </si>
  <si>
    <t>Sales round off</t>
  </si>
  <si>
    <t>JAN</t>
  </si>
  <si>
    <t>FEB</t>
  </si>
  <si>
    <t>Direct Income Total</t>
  </si>
  <si>
    <t>Voucher sales</t>
  </si>
  <si>
    <t xml:space="preserve">Gross Profit </t>
  </si>
  <si>
    <t>PARTICULARS</t>
  </si>
  <si>
    <t>Total income</t>
  </si>
  <si>
    <t>Sales</t>
  </si>
  <si>
    <t>Cash Excess/Shortage</t>
  </si>
  <si>
    <t>Card Excess/Shortage</t>
  </si>
  <si>
    <t>Realised exchange gain/loss</t>
  </si>
  <si>
    <t>Audit Fees</t>
  </si>
  <si>
    <t>Inventory Adjustment A/c</t>
  </si>
  <si>
    <t>Hardware/Software Maintenance</t>
  </si>
  <si>
    <t>Visa and Medical Charges</t>
  </si>
  <si>
    <t>(%)</t>
  </si>
  <si>
    <t>MAR</t>
  </si>
  <si>
    <t>APR</t>
  </si>
  <si>
    <t>MAY</t>
  </si>
  <si>
    <t>JUN</t>
  </si>
  <si>
    <t>JUL</t>
  </si>
  <si>
    <t>AUG</t>
  </si>
  <si>
    <t>SEP</t>
  </si>
  <si>
    <t>Office &amp; store maintenance</t>
  </si>
  <si>
    <t xml:space="preserve">Interest on bank balance </t>
  </si>
  <si>
    <t>voucher redemption</t>
  </si>
  <si>
    <t>Cash collection service charges</t>
  </si>
  <si>
    <t>Interest on loan</t>
  </si>
  <si>
    <t>Other Income-Total</t>
  </si>
  <si>
    <t>COGS-Total</t>
  </si>
  <si>
    <t>Warehouse-Charges</t>
  </si>
  <si>
    <t>Other Direct Expenses -total</t>
  </si>
  <si>
    <t>Direct Expense-total</t>
  </si>
  <si>
    <t>Franchise Expense-Total</t>
  </si>
  <si>
    <t>Salaries &amp; Allowances - Total</t>
  </si>
  <si>
    <t>Selling &amp; Distribution - Total</t>
  </si>
  <si>
    <t>Finance Expenses - Total</t>
  </si>
  <si>
    <t>Vehicle maintenance</t>
  </si>
  <si>
    <t>Loan management fees</t>
  </si>
  <si>
    <t>Sales return ( 1 %)</t>
  </si>
  <si>
    <t>LC comm</t>
  </si>
  <si>
    <t>OCT</t>
  </si>
  <si>
    <t>NOV</t>
  </si>
  <si>
    <t>DEC</t>
  </si>
  <si>
    <t>Staff Benefits - Medical insurance</t>
  </si>
  <si>
    <t>Sales Promotion - Gift Vouchers</t>
  </si>
  <si>
    <t>EBDIT</t>
  </si>
  <si>
    <t>TOTAL INDIRECT EXPENSES</t>
  </si>
  <si>
    <t>SEPT</t>
  </si>
  <si>
    <t>Depreciation - Furniture &amp; Fix</t>
  </si>
  <si>
    <t>Depreciation -Hardware &amp; Softw</t>
  </si>
  <si>
    <t>Depreciation -trolleys and car</t>
  </si>
  <si>
    <t>Stores Accessory Depreciation</t>
  </si>
  <si>
    <t>NET PROFIT BEFORE DEP &amp; TAX</t>
  </si>
  <si>
    <t>NET PROFIT BEFORE TAXATION</t>
  </si>
  <si>
    <t>Head Office Apportionment</t>
  </si>
  <si>
    <t>Interst on Loan</t>
  </si>
  <si>
    <t>JULY</t>
  </si>
  <si>
    <t>Mailer printing &amp; distribution</t>
  </si>
  <si>
    <t>SMS charges</t>
  </si>
  <si>
    <t>Sales permission</t>
  </si>
  <si>
    <t>POS Theatre Supply &amp; Printing</t>
  </si>
  <si>
    <t>News Paper &amp; Magazine Advt.</t>
  </si>
  <si>
    <t>Social Marketing</t>
  </si>
  <si>
    <t>6 month</t>
  </si>
  <si>
    <t>Base</t>
  </si>
  <si>
    <t>2010- AED</t>
  </si>
  <si>
    <t>Avg Upto Oct 2010</t>
  </si>
  <si>
    <t>0.05 % stock adjustment as per standard policy</t>
  </si>
  <si>
    <t>Avg- Dec.2010</t>
  </si>
  <si>
    <t>Avg-Dec.2010</t>
  </si>
  <si>
    <t>Data</t>
  </si>
  <si>
    <t>medical insurance by 20 %</t>
  </si>
  <si>
    <t>marketing expenses for all locations give to hasit.</t>
  </si>
  <si>
    <t>salary for UAE</t>
  </si>
  <si>
    <t>Credit card charges.</t>
  </si>
  <si>
    <t>Rent for dalma mall.</t>
  </si>
  <si>
    <t>Management fees.</t>
  </si>
  <si>
    <t>Dalma Telephone exp + 5%</t>
  </si>
  <si>
    <t>UAE - credit card charges analysis.</t>
  </si>
  <si>
    <t>Interest on loan.</t>
  </si>
  <si>
    <t>6 month before and 6 month end</t>
  </si>
  <si>
    <t>Arabian Centre</t>
  </si>
  <si>
    <t>Credit Card charges</t>
  </si>
  <si>
    <t>Dalma Mall</t>
  </si>
  <si>
    <t>Lamcy Plaza</t>
  </si>
  <si>
    <t>June to Nov.11</t>
  </si>
  <si>
    <t>Jan. to June 11</t>
  </si>
  <si>
    <t>Mushriff Mall</t>
  </si>
  <si>
    <t>Mushriff Mall (Aug. to Nov. 4 months)</t>
  </si>
  <si>
    <t>Credit Card Analysis year on 2011</t>
  </si>
  <si>
    <t>11 month</t>
  </si>
  <si>
    <t>Jan.11 to Nov. 2011</t>
  </si>
  <si>
    <t>0.02 % of the total sales - stock adjustment</t>
  </si>
  <si>
    <t>Report needs to be cross tallied.</t>
  </si>
  <si>
    <t>Change all headings.</t>
  </si>
  <si>
    <t>Provision for taxation.</t>
  </si>
  <si>
    <t>done</t>
  </si>
  <si>
    <t>pending</t>
  </si>
  <si>
    <t>cogs and gross profit.</t>
  </si>
  <si>
    <t>DONE</t>
  </si>
  <si>
    <t>COGS %</t>
  </si>
  <si>
    <t>DEPRECIATION &amp; PROVISOINS</t>
  </si>
  <si>
    <t>As per Dalma Mall</t>
  </si>
  <si>
    <t>As per HK</t>
  </si>
  <si>
    <t>OMR</t>
  </si>
  <si>
    <t>Total</t>
  </si>
  <si>
    <t>Employees Insurance</t>
  </si>
  <si>
    <t>Staff Visa &amp; Medical charges</t>
  </si>
  <si>
    <t>Staff Accomodation</t>
  </si>
  <si>
    <t>Voucher Sales - Promotion</t>
  </si>
  <si>
    <t xml:space="preserve">Depreciation-Trafic counters </t>
  </si>
  <si>
    <t>NET PROFIT AFTER MANGT. FEE/TAXATION</t>
  </si>
  <si>
    <t>Management Fee</t>
  </si>
  <si>
    <t>Net Profit YTD</t>
  </si>
  <si>
    <t>NEW STORE-2</t>
  </si>
  <si>
    <t>Withholding tax / Income Tax</t>
  </si>
  <si>
    <t xml:space="preserve"> </t>
  </si>
  <si>
    <t>ADD: MANAGEMENT FEES</t>
  </si>
  <si>
    <t>ADD : HEAD OFFICE APPORTINMENT</t>
  </si>
  <si>
    <t>ADD : DEPRECIATION</t>
  </si>
  <si>
    <t>OPERATING CASH PROFIT:</t>
  </si>
  <si>
    <t>YTD</t>
  </si>
  <si>
    <t>QAR</t>
  </si>
  <si>
    <t>Average</t>
  </si>
  <si>
    <t>As per policy 0.05% on Sales</t>
  </si>
  <si>
    <t>AVERAGE</t>
  </si>
  <si>
    <t>upto Oct13</t>
  </si>
  <si>
    <t>Social Security 10.5%</t>
  </si>
  <si>
    <t>Agreement</t>
  </si>
  <si>
    <t>External Bill Boards</t>
  </si>
  <si>
    <t>Property , BI till 31/5.2014</t>
  </si>
  <si>
    <t>Life Insurance - Aug.13 to July 14</t>
  </si>
  <si>
    <t>Labour Charges</t>
  </si>
  <si>
    <t>added 5%</t>
  </si>
  <si>
    <t>Property , BI till 31/5.2015</t>
  </si>
  <si>
    <t>Sq.Mt</t>
  </si>
  <si>
    <t>8 exhibit - 35 to 55/exhibit (M 265 + TL 300) + others</t>
  </si>
  <si>
    <t>MATALAN MIDDLE EAST - BUDGETED CASH PROFIT &amp; LOSS ACCOUNT FOR AVENUA MALL FOR 2015</t>
  </si>
  <si>
    <t>Estimated</t>
  </si>
  <si>
    <t>Life Insurance - Aug.14 to July 15 - 332.576</t>
  </si>
  <si>
    <t>1.5 Million</t>
  </si>
  <si>
    <t>4.5 Million</t>
  </si>
  <si>
    <t>8 exhibit - 35 to 55/exhibit (Muncipal 265 + TL 300)</t>
  </si>
  <si>
    <t>Social Security 11.5%</t>
  </si>
  <si>
    <t>Sonicwall Renewals</t>
  </si>
  <si>
    <t>DynDNS Renewals</t>
  </si>
  <si>
    <t>Printer Cartridge</t>
  </si>
  <si>
    <t>Nedap EAS Renewal</t>
  </si>
  <si>
    <t>Email &amp; Internet VPN-BTC</t>
  </si>
  <si>
    <t>Sq.mt</t>
  </si>
  <si>
    <t>525mt</t>
  </si>
  <si>
    <t>Promo Shirts</t>
  </si>
  <si>
    <t>Promo POS Print</t>
  </si>
  <si>
    <t>POS Print_Window</t>
  </si>
  <si>
    <t>POS Print_Phases</t>
  </si>
  <si>
    <t>Magazine Advert</t>
  </si>
  <si>
    <t>Radio Advert</t>
  </si>
  <si>
    <t>TV Advert</t>
  </si>
  <si>
    <t>Sponsorship</t>
  </si>
  <si>
    <t>RMS Connect</t>
  </si>
  <si>
    <t>MATALAN MIDDLE EAST - BUDGETED CASH PROFIT &amp; LOSS ACCOUNT FOR MARKAZ AL BAHJA FOR 2016</t>
  </si>
  <si>
    <t>Preleminary Expenses</t>
  </si>
  <si>
    <t>TOTAL</t>
  </si>
  <si>
    <t>NET PROFIT AFTER TAXATION.</t>
  </si>
  <si>
    <t>Unrealised exchange gain/loss</t>
  </si>
  <si>
    <t>Upto Sep 2016</t>
  </si>
  <si>
    <t>Estimated 1500</t>
  </si>
  <si>
    <t>Estimated 250</t>
  </si>
  <si>
    <t>Estimated 500</t>
  </si>
  <si>
    <t>Estimated 275</t>
  </si>
  <si>
    <t>Aded 5 % 535.58</t>
  </si>
  <si>
    <t>Estimated 3650 after 5% add</t>
  </si>
  <si>
    <t>Estimated 2860</t>
  </si>
  <si>
    <t>Estimated 1100 - 10% increase</t>
  </si>
  <si>
    <t>MATALAN MIDDLE EAST - BUDGETED PROFIT &amp; LOSS ACCOUNT FOR AL QASR MALL, SAUDI FOR 2017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</si>
</sst>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_);_(* \(#,##0\);_(* &quot;-&quot;??_);_(@_)"/>
    <numFmt numFmtId="165" formatCode="#,##0.00;[Red]\-#,##0.00"/>
    <numFmt numFmtId="166" formatCode="_(* #,##0.000_);_(* \(#,##0.000\);_(* &quot;-&quot;??_);_(@_)"/>
    <numFmt numFmtId="167" formatCode="_(&quot; &quot;* #,##0.00_);_(&quot; &quot;* \(#,##0.00\);_(&quot; &quot;* &quot;-&quot;??_);_(@_)"/>
    <numFmt numFmtId="168" formatCode="_(* #,##0.0000_);_(* \(#,##0.0000\);_(* &quot;-&quot;??_);_(@_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9" tint="-0.249977111117893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411">
    <xf numFmtId="0" fontId="0" fillId="0" borderId="0" xfId="0"/>
    <xf numFmtId="0" fontId="0" fillId="0" borderId="0" xfId="0"/>
    <xf numFmtId="0" fontId="19" fillId="0" borderId="0" xfId="42" applyFont="1" applyAlignment="1">
      <alignment horizontal="left"/>
    </xf>
    <xf numFmtId="0" fontId="19" fillId="0" borderId="0" xfId="0" applyFont="1" applyAlignment="1">
      <alignment horizontal="left"/>
    </xf>
    <xf numFmtId="0" fontId="20" fillId="33" borderId="10" xfId="42" applyFont="1" applyFill="1" applyBorder="1" applyAlignment="1">
      <alignment horizontal="left"/>
    </xf>
    <xf numFmtId="0" fontId="0" fillId="0" borderId="0" xfId="0" applyFill="1"/>
    <xf numFmtId="0" fontId="21" fillId="33" borderId="10" xfId="0" applyFont="1" applyFill="1" applyBorder="1"/>
    <xf numFmtId="0" fontId="20" fillId="33" borderId="10" xfId="0" applyFont="1" applyFill="1" applyBorder="1" applyAlignment="1">
      <alignment horizontal="left"/>
    </xf>
    <xf numFmtId="0" fontId="20" fillId="33" borderId="12" xfId="0" applyFont="1" applyFill="1" applyBorder="1" applyAlignment="1">
      <alignment horizontal="center"/>
    </xf>
    <xf numFmtId="0" fontId="20" fillId="36" borderId="10" xfId="0" applyFont="1" applyFill="1" applyBorder="1" applyAlignment="1">
      <alignment horizontal="center"/>
    </xf>
    <xf numFmtId="0" fontId="20" fillId="36" borderId="10" xfId="42" applyFont="1" applyFill="1" applyBorder="1" applyAlignment="1">
      <alignment horizontal="left"/>
    </xf>
    <xf numFmtId="0" fontId="21" fillId="34" borderId="13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14" fillId="0" borderId="0" xfId="0" applyFont="1"/>
    <xf numFmtId="0" fontId="0" fillId="0" borderId="14" xfId="0" applyFill="1" applyBorder="1"/>
    <xf numFmtId="0" fontId="0" fillId="0" borderId="14" xfId="0" applyBorder="1"/>
    <xf numFmtId="0" fontId="19" fillId="0" borderId="0" xfId="42" applyFont="1" applyFill="1" applyBorder="1" applyAlignment="1">
      <alignment horizontal="left"/>
    </xf>
    <xf numFmtId="9" fontId="14" fillId="0" borderId="14" xfId="44" applyNumberFormat="1" applyFont="1" applyFill="1" applyBorder="1"/>
    <xf numFmtId="43" fontId="0" fillId="0" borderId="0" xfId="43" applyFont="1" applyFill="1"/>
    <xf numFmtId="43" fontId="14" fillId="0" borderId="0" xfId="43" applyFont="1" applyFill="1"/>
    <xf numFmtId="43" fontId="0" fillId="33" borderId="10" xfId="43" applyFont="1" applyFill="1" applyBorder="1"/>
    <xf numFmtId="43" fontId="0" fillId="33" borderId="12" xfId="43" applyFont="1" applyFill="1" applyBorder="1"/>
    <xf numFmtId="43" fontId="0" fillId="36" borderId="10" xfId="43" applyFont="1" applyFill="1" applyBorder="1"/>
    <xf numFmtId="43" fontId="22" fillId="0" borderId="0" xfId="43" applyFont="1" applyFill="1"/>
    <xf numFmtId="43" fontId="0" fillId="0" borderId="0" xfId="43" applyFont="1" applyFill="1" applyBorder="1"/>
    <xf numFmtId="43" fontId="0" fillId="0" borderId="0" xfId="43" applyFont="1"/>
    <xf numFmtId="0" fontId="17" fillId="35" borderId="0" xfId="0" applyFont="1" applyFill="1"/>
    <xf numFmtId="43" fontId="0" fillId="33" borderId="21" xfId="43" applyFont="1" applyFill="1" applyBorder="1"/>
    <xf numFmtId="43" fontId="0" fillId="36" borderId="21" xfId="43" applyFont="1" applyFill="1" applyBorder="1"/>
    <xf numFmtId="43" fontId="0" fillId="33" borderId="22" xfId="43" applyFont="1" applyFill="1" applyBorder="1"/>
    <xf numFmtId="43" fontId="0" fillId="0" borderId="19" xfId="43" applyFont="1" applyBorder="1"/>
    <xf numFmtId="0" fontId="0" fillId="0" borderId="11" xfId="0" applyBorder="1"/>
    <xf numFmtId="164" fontId="22" fillId="0" borderId="0" xfId="43" applyNumberFormat="1" applyFont="1" applyFill="1"/>
    <xf numFmtId="164" fontId="0" fillId="0" borderId="0" xfId="43" applyNumberFormat="1" applyFont="1" applyFill="1"/>
    <xf numFmtId="164" fontId="0" fillId="33" borderId="10" xfId="43" applyNumberFormat="1" applyFont="1" applyFill="1" applyBorder="1"/>
    <xf numFmtId="0" fontId="21" fillId="38" borderId="10" xfId="0" applyFont="1" applyFill="1" applyBorder="1"/>
    <xf numFmtId="164" fontId="0" fillId="38" borderId="10" xfId="43" applyNumberFormat="1" applyFont="1" applyFill="1" applyBorder="1"/>
    <xf numFmtId="0" fontId="21" fillId="36" borderId="26" xfId="0" applyFont="1" applyFill="1" applyBorder="1"/>
    <xf numFmtId="164" fontId="0" fillId="36" borderId="26" xfId="43" applyNumberFormat="1" applyFont="1" applyFill="1" applyBorder="1"/>
    <xf numFmtId="9" fontId="0" fillId="36" borderId="27" xfId="44" applyFont="1" applyFill="1" applyBorder="1"/>
    <xf numFmtId="164" fontId="0" fillId="33" borderId="12" xfId="43" applyNumberFormat="1" applyFont="1" applyFill="1" applyBorder="1"/>
    <xf numFmtId="164" fontId="0" fillId="36" borderId="10" xfId="43" applyNumberFormat="1" applyFont="1" applyFill="1" applyBorder="1"/>
    <xf numFmtId="164" fontId="0" fillId="0" borderId="0" xfId="43" applyNumberFormat="1" applyFont="1" applyFill="1" applyBorder="1"/>
    <xf numFmtId="43" fontId="0" fillId="0" borderId="0" xfId="43" applyNumberFormat="1" applyFont="1" applyFill="1"/>
    <xf numFmtId="164" fontId="0" fillId="0" borderId="0" xfId="43" applyNumberFormat="1" applyFont="1"/>
    <xf numFmtId="0" fontId="20" fillId="33" borderId="12" xfId="42" applyFont="1" applyFill="1" applyBorder="1" applyAlignment="1">
      <alignment horizontal="left"/>
    </xf>
    <xf numFmtId="43" fontId="22" fillId="36" borderId="10" xfId="43" applyFont="1" applyFill="1" applyBorder="1"/>
    <xf numFmtId="0" fontId="0" fillId="34" borderId="13" xfId="0" applyFill="1" applyBorder="1"/>
    <xf numFmtId="0" fontId="25" fillId="34" borderId="13" xfId="0" applyFont="1" applyFill="1" applyBorder="1" applyAlignment="1">
      <alignment horizontal="center"/>
    </xf>
    <xf numFmtId="10" fontId="14" fillId="0" borderId="14" xfId="44" applyNumberFormat="1" applyFont="1" applyFill="1" applyBorder="1"/>
    <xf numFmtId="164" fontId="22" fillId="36" borderId="10" xfId="43" applyNumberFormat="1" applyFont="1" applyFill="1" applyBorder="1"/>
    <xf numFmtId="43" fontId="25" fillId="34" borderId="13" xfId="43" applyFont="1" applyFill="1" applyBorder="1" applyAlignment="1">
      <alignment horizontal="center"/>
    </xf>
    <xf numFmtId="43" fontId="25" fillId="34" borderId="13" xfId="0" applyNumberFormat="1" applyFont="1" applyFill="1" applyBorder="1" applyAlignment="1">
      <alignment horizontal="center"/>
    </xf>
    <xf numFmtId="43" fontId="0" fillId="0" borderId="0" xfId="0" applyNumberFormat="1" applyFill="1"/>
    <xf numFmtId="43" fontId="22" fillId="0" borderId="0" xfId="43" applyNumberFormat="1" applyFont="1" applyFill="1"/>
    <xf numFmtId="43" fontId="0" fillId="33" borderId="10" xfId="43" applyNumberFormat="1" applyFont="1" applyFill="1" applyBorder="1"/>
    <xf numFmtId="43" fontId="0" fillId="38" borderId="10" xfId="43" applyNumberFormat="1" applyFont="1" applyFill="1" applyBorder="1"/>
    <xf numFmtId="43" fontId="0" fillId="36" borderId="26" xfId="43" applyNumberFormat="1" applyFont="1" applyFill="1" applyBorder="1"/>
    <xf numFmtId="43" fontId="0" fillId="33" borderId="12" xfId="43" applyNumberFormat="1" applyFont="1" applyFill="1" applyBorder="1"/>
    <xf numFmtId="43" fontId="0" fillId="36" borderId="10" xfId="43" applyNumberFormat="1" applyFont="1" applyFill="1" applyBorder="1"/>
    <xf numFmtId="43" fontId="14" fillId="0" borderId="0" xfId="43" applyNumberFormat="1" applyFont="1" applyFill="1"/>
    <xf numFmtId="43" fontId="0" fillId="0" borderId="0" xfId="43" applyNumberFormat="1" applyFont="1" applyFill="1" applyBorder="1"/>
    <xf numFmtId="43" fontId="0" fillId="0" borderId="0" xfId="43" applyNumberFormat="1" applyFont="1"/>
    <xf numFmtId="43" fontId="0" fillId="0" borderId="0" xfId="0" applyNumberFormat="1"/>
    <xf numFmtId="43" fontId="16" fillId="0" borderId="0" xfId="0" applyNumberFormat="1" applyFont="1"/>
    <xf numFmtId="164" fontId="16" fillId="0" borderId="0" xfId="0" applyNumberFormat="1" applyFont="1"/>
    <xf numFmtId="10" fontId="0" fillId="33" borderId="17" xfId="44" applyNumberFormat="1" applyFont="1" applyFill="1" applyBorder="1"/>
    <xf numFmtId="10" fontId="0" fillId="36" borderId="16" xfId="44" applyNumberFormat="1" applyFont="1" applyFill="1" applyBorder="1"/>
    <xf numFmtId="10" fontId="0" fillId="33" borderId="16" xfId="44" applyNumberFormat="1" applyFont="1" applyFill="1" applyBorder="1"/>
    <xf numFmtId="10" fontId="25" fillId="34" borderId="15" xfId="44" applyNumberFormat="1" applyFont="1" applyFill="1" applyBorder="1" applyAlignment="1">
      <alignment horizontal="center"/>
    </xf>
    <xf numFmtId="10" fontId="0" fillId="0" borderId="14" xfId="44" applyNumberFormat="1" applyFont="1" applyFill="1" applyBorder="1"/>
    <xf numFmtId="10" fontId="0" fillId="38" borderId="16" xfId="44" applyNumberFormat="1" applyFont="1" applyFill="1" applyBorder="1"/>
    <xf numFmtId="10" fontId="0" fillId="0" borderId="14" xfId="44" applyNumberFormat="1" applyFont="1" applyBorder="1"/>
    <xf numFmtId="10" fontId="14" fillId="0" borderId="14" xfId="44" applyNumberFormat="1" applyFont="1" applyBorder="1"/>
    <xf numFmtId="10" fontId="17" fillId="35" borderId="0" xfId="44" applyNumberFormat="1" applyFont="1" applyFill="1"/>
    <xf numFmtId="0" fontId="0" fillId="0" borderId="29" xfId="0" applyBorder="1"/>
    <xf numFmtId="43" fontId="0" fillId="0" borderId="29" xfId="43" applyFont="1" applyBorder="1"/>
    <xf numFmtId="43" fontId="25" fillId="34" borderId="20" xfId="0" applyNumberFormat="1" applyFont="1" applyFill="1" applyBorder="1" applyAlignment="1">
      <alignment horizontal="center"/>
    </xf>
    <xf numFmtId="43" fontId="0" fillId="0" borderId="19" xfId="0" applyNumberFormat="1" applyFill="1" applyBorder="1"/>
    <xf numFmtId="43" fontId="22" fillId="0" borderId="19" xfId="43" applyNumberFormat="1" applyFont="1" applyFill="1" applyBorder="1"/>
    <xf numFmtId="43" fontId="0" fillId="0" borderId="19" xfId="43" applyNumberFormat="1" applyFont="1" applyFill="1" applyBorder="1"/>
    <xf numFmtId="43" fontId="14" fillId="0" borderId="19" xfId="43" applyNumberFormat="1" applyFont="1" applyFill="1" applyBorder="1"/>
    <xf numFmtId="43" fontId="0" fillId="33" borderId="21" xfId="43" applyNumberFormat="1" applyFont="1" applyFill="1" applyBorder="1"/>
    <xf numFmtId="43" fontId="0" fillId="38" borderId="21" xfId="43" applyNumberFormat="1" applyFont="1" applyFill="1" applyBorder="1"/>
    <xf numFmtId="43" fontId="0" fillId="36" borderId="30" xfId="43" applyNumberFormat="1" applyFont="1" applyFill="1" applyBorder="1"/>
    <xf numFmtId="43" fontId="0" fillId="33" borderId="22" xfId="43" applyNumberFormat="1" applyFont="1" applyFill="1" applyBorder="1"/>
    <xf numFmtId="43" fontId="0" fillId="36" borderId="21" xfId="43" applyNumberFormat="1" applyFont="1" applyFill="1" applyBorder="1"/>
    <xf numFmtId="43" fontId="0" fillId="0" borderId="19" xfId="43" applyNumberFormat="1" applyFont="1" applyBorder="1"/>
    <xf numFmtId="9" fontId="0" fillId="40" borderId="16" xfId="44" applyFont="1" applyFill="1" applyBorder="1"/>
    <xf numFmtId="0" fontId="26" fillId="0" borderId="0" xfId="0" applyFont="1"/>
    <xf numFmtId="0" fontId="14" fillId="39" borderId="0" xfId="0" applyFont="1" applyFill="1"/>
    <xf numFmtId="0" fontId="22" fillId="39" borderId="0" xfId="0" applyFont="1" applyFill="1"/>
    <xf numFmtId="164" fontId="22" fillId="39" borderId="0" xfId="43" applyNumberFormat="1" applyFont="1" applyFill="1"/>
    <xf numFmtId="0" fontId="16" fillId="0" borderId="11" xfId="0" applyFont="1" applyBorder="1" applyAlignment="1">
      <alignment horizontal="center"/>
    </xf>
    <xf numFmtId="43" fontId="22" fillId="39" borderId="0" xfId="43" applyFont="1" applyFill="1"/>
    <xf numFmtId="9" fontId="14" fillId="39" borderId="14" xfId="44" applyFont="1" applyFill="1" applyBorder="1"/>
    <xf numFmtId="43" fontId="22" fillId="39" borderId="0" xfId="43" applyNumberFormat="1" applyFont="1" applyFill="1"/>
    <xf numFmtId="0" fontId="19" fillId="0" borderId="0" xfId="0" applyFont="1" applyFill="1" applyAlignment="1">
      <alignment horizontal="left"/>
    </xf>
    <xf numFmtId="0" fontId="19" fillId="0" borderId="0" xfId="42" applyFont="1" applyFill="1" applyAlignment="1">
      <alignment horizontal="left"/>
    </xf>
    <xf numFmtId="0" fontId="0" fillId="0" borderId="0" xfId="0" applyFill="1" applyBorder="1"/>
    <xf numFmtId="0" fontId="0" fillId="0" borderId="0" xfId="0" applyBorder="1"/>
    <xf numFmtId="43" fontId="0" fillId="0" borderId="0" xfId="43" applyFont="1" applyBorder="1"/>
    <xf numFmtId="10" fontId="0" fillId="0" borderId="0" xfId="44" applyNumberFormat="1" applyFont="1" applyBorder="1"/>
    <xf numFmtId="10" fontId="0" fillId="0" borderId="0" xfId="44" applyNumberFormat="1" applyFont="1" applyFill="1" applyBorder="1"/>
    <xf numFmtId="0" fontId="20" fillId="0" borderId="0" xfId="42" applyFont="1" applyFill="1" applyBorder="1" applyAlignment="1">
      <alignment horizontal="left"/>
    </xf>
    <xf numFmtId="0" fontId="0" fillId="35" borderId="10" xfId="0" applyFill="1" applyBorder="1"/>
    <xf numFmtId="0" fontId="19" fillId="0" borderId="14" xfId="42" applyFont="1" applyFill="1" applyBorder="1" applyAlignment="1">
      <alignment horizontal="left"/>
    </xf>
    <xf numFmtId="0" fontId="19" fillId="0" borderId="14" xfId="42" applyFont="1" applyBorder="1" applyAlignment="1">
      <alignment horizontal="left"/>
    </xf>
    <xf numFmtId="0" fontId="20" fillId="33" borderId="16" xfId="42" applyFont="1" applyFill="1" applyBorder="1" applyAlignment="1">
      <alignment horizontal="left"/>
    </xf>
    <xf numFmtId="0" fontId="20" fillId="0" borderId="14" xfId="42" applyFont="1" applyFill="1" applyBorder="1" applyAlignment="1">
      <alignment horizontal="left"/>
    </xf>
    <xf numFmtId="0" fontId="19" fillId="0" borderId="0" xfId="42" applyFont="1" applyBorder="1" applyAlignment="1">
      <alignment horizontal="left"/>
    </xf>
    <xf numFmtId="0" fontId="19" fillId="0" borderId="14" xfId="0" applyFont="1" applyBorder="1" applyAlignment="1">
      <alignment horizontal="left"/>
    </xf>
    <xf numFmtId="0" fontId="20" fillId="33" borderId="17" xfId="0" applyFont="1" applyFill="1" applyBorder="1" applyAlignment="1">
      <alignment horizontal="center"/>
    </xf>
    <xf numFmtId="0" fontId="20" fillId="36" borderId="16" xfId="0" applyFont="1" applyFill="1" applyBorder="1" applyAlignment="1">
      <alignment horizontal="center"/>
    </xf>
    <xf numFmtId="0" fontId="22" fillId="0" borderId="14" xfId="0" applyFont="1" applyBorder="1"/>
    <xf numFmtId="0" fontId="21" fillId="33" borderId="16" xfId="0" applyFont="1" applyFill="1" applyBorder="1"/>
    <xf numFmtId="0" fontId="21" fillId="38" borderId="16" xfId="0" applyFont="1" applyFill="1" applyBorder="1"/>
    <xf numFmtId="0" fontId="21" fillId="36" borderId="27" xfId="0" applyFont="1" applyFill="1" applyBorder="1"/>
    <xf numFmtId="0" fontId="20" fillId="33" borderId="16" xfId="0" applyFont="1" applyFill="1" applyBorder="1" applyAlignment="1">
      <alignment horizontal="left"/>
    </xf>
    <xf numFmtId="10" fontId="14" fillId="35" borderId="16" xfId="44" applyNumberFormat="1" applyFont="1" applyFill="1" applyBorder="1"/>
    <xf numFmtId="164" fontId="0" fillId="37" borderId="10" xfId="43" applyNumberFormat="1" applyFont="1" applyFill="1" applyBorder="1"/>
    <xf numFmtId="10" fontId="0" fillId="37" borderId="10" xfId="44" applyNumberFormat="1" applyFont="1" applyFill="1" applyBorder="1"/>
    <xf numFmtId="43" fontId="0" fillId="0" borderId="0" xfId="0" applyNumberFormat="1" applyFill="1" applyBorder="1"/>
    <xf numFmtId="0" fontId="19" fillId="39" borderId="0" xfId="42" applyFont="1" applyFill="1" applyAlignment="1">
      <alignment horizontal="left"/>
    </xf>
    <xf numFmtId="43" fontId="0" fillId="37" borderId="10" xfId="43" applyFont="1" applyFill="1" applyBorder="1"/>
    <xf numFmtId="43" fontId="0" fillId="38" borderId="10" xfId="43" applyFont="1" applyFill="1" applyBorder="1"/>
    <xf numFmtId="43" fontId="0" fillId="36" borderId="26" xfId="43" applyFont="1" applyFill="1" applyBorder="1"/>
    <xf numFmtId="43" fontId="13" fillId="35" borderId="23" xfId="43" applyFont="1" applyFill="1" applyBorder="1" applyAlignment="1">
      <alignment horizontal="center"/>
    </xf>
    <xf numFmtId="43" fontId="25" fillId="34" borderId="20" xfId="43" applyFont="1" applyFill="1" applyBorder="1" applyAlignment="1">
      <alignment horizontal="center"/>
    </xf>
    <xf numFmtId="43" fontId="0" fillId="0" borderId="19" xfId="43" applyFont="1" applyFill="1" applyBorder="1"/>
    <xf numFmtId="43" fontId="14" fillId="0" borderId="19" xfId="43" applyFont="1" applyFill="1" applyBorder="1"/>
    <xf numFmtId="43" fontId="0" fillId="38" borderId="21" xfId="43" applyFont="1" applyFill="1" applyBorder="1"/>
    <xf numFmtId="43" fontId="0" fillId="36" borderId="30" xfId="43" applyFont="1" applyFill="1" applyBorder="1"/>
    <xf numFmtId="43" fontId="22" fillId="0" borderId="19" xfId="43" applyFont="1" applyFill="1" applyBorder="1"/>
    <xf numFmtId="9" fontId="0" fillId="0" borderId="0" xfId="44" applyFont="1"/>
    <xf numFmtId="43" fontId="0" fillId="0" borderId="0" xfId="0" quotePrefix="1" applyNumberFormat="1"/>
    <xf numFmtId="0" fontId="0" fillId="0" borderId="22" xfId="0" applyBorder="1"/>
    <xf numFmtId="0" fontId="0" fillId="0" borderId="12" xfId="0" applyBorder="1"/>
    <xf numFmtId="0" fontId="0" fillId="0" borderId="18" xfId="0" applyBorder="1"/>
    <xf numFmtId="0" fontId="0" fillId="0" borderId="28" xfId="0" applyBorder="1"/>
    <xf numFmtId="3" fontId="0" fillId="0" borderId="0" xfId="0" applyNumberFormat="1"/>
    <xf numFmtId="0" fontId="0" fillId="0" borderId="0" xfId="0" applyAlignment="1">
      <alignment horizontal="center"/>
    </xf>
    <xf numFmtId="43" fontId="26" fillId="0" borderId="0" xfId="0" applyNumberFormat="1" applyFont="1"/>
    <xf numFmtId="10" fontId="0" fillId="0" borderId="0" xfId="44" applyNumberFormat="1" applyFont="1"/>
    <xf numFmtId="0" fontId="0" fillId="0" borderId="12" xfId="0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0" fontId="16" fillId="0" borderId="17" xfId="0" applyFont="1" applyBorder="1" applyAlignment="1">
      <alignment horizontal="center"/>
    </xf>
    <xf numFmtId="0" fontId="0" fillId="0" borderId="19" xfId="0" applyBorder="1"/>
    <xf numFmtId="0" fontId="16" fillId="0" borderId="28" xfId="0" applyFont="1" applyBorder="1" applyAlignment="1">
      <alignment horizontal="center"/>
    </xf>
    <xf numFmtId="4" fontId="0" fillId="0" borderId="0" xfId="0" applyNumberFormat="1" applyBorder="1"/>
    <xf numFmtId="4" fontId="0" fillId="0" borderId="11" xfId="0" applyNumberFormat="1" applyBorder="1"/>
    <xf numFmtId="10" fontId="0" fillId="0" borderId="11" xfId="44" applyNumberFormat="1" applyFont="1" applyBorder="1"/>
    <xf numFmtId="9" fontId="0" fillId="36" borderId="16" xfId="44" applyNumberFormat="1" applyFont="1" applyFill="1" applyBorder="1"/>
    <xf numFmtId="10" fontId="0" fillId="0" borderId="0" xfId="0" applyNumberFormat="1" applyFill="1" applyBorder="1"/>
    <xf numFmtId="0" fontId="13" fillId="35" borderId="23" xfId="0" applyFont="1" applyFill="1" applyBorder="1" applyAlignment="1">
      <alignment horizontal="center"/>
    </xf>
    <xf numFmtId="43" fontId="0" fillId="0" borderId="29" xfId="0" applyNumberFormat="1" applyBorder="1"/>
    <xf numFmtId="0" fontId="0" fillId="0" borderId="29" xfId="0" applyFill="1" applyBorder="1"/>
    <xf numFmtId="10" fontId="0" fillId="0" borderId="29" xfId="0" applyNumberFormat="1" applyBorder="1"/>
    <xf numFmtId="43" fontId="0" fillId="33" borderId="30" xfId="43" applyFont="1" applyFill="1" applyBorder="1"/>
    <xf numFmtId="10" fontId="0" fillId="33" borderId="27" xfId="44" applyNumberFormat="1" applyFont="1" applyFill="1" applyBorder="1"/>
    <xf numFmtId="43" fontId="0" fillId="33" borderId="26" xfId="43" applyNumberFormat="1" applyFont="1" applyFill="1" applyBorder="1"/>
    <xf numFmtId="43" fontId="0" fillId="33" borderId="30" xfId="43" applyNumberFormat="1" applyFont="1" applyFill="1" applyBorder="1"/>
    <xf numFmtId="43" fontId="0" fillId="33" borderId="26" xfId="43" applyFont="1" applyFill="1" applyBorder="1"/>
    <xf numFmtId="164" fontId="0" fillId="33" borderId="26" xfId="43" applyNumberFormat="1" applyFont="1" applyFill="1" applyBorder="1"/>
    <xf numFmtId="10" fontId="14" fillId="0" borderId="0" xfId="44" applyNumberFormat="1" applyFont="1" applyFill="1" applyBorder="1"/>
    <xf numFmtId="165" fontId="0" fillId="0" borderId="0" xfId="0" applyNumberFormat="1" applyFont="1" applyBorder="1"/>
    <xf numFmtId="4" fontId="0" fillId="0" borderId="22" xfId="0" applyNumberFormat="1" applyFont="1" applyBorder="1"/>
    <xf numFmtId="10" fontId="14" fillId="0" borderId="17" xfId="44" applyNumberFormat="1" applyFont="1" applyFill="1" applyBorder="1"/>
    <xf numFmtId="4" fontId="0" fillId="0" borderId="19" xfId="0" applyNumberFormat="1" applyFont="1" applyBorder="1"/>
    <xf numFmtId="10" fontId="14" fillId="0" borderId="12" xfId="44" applyNumberFormat="1" applyFont="1" applyFill="1" applyBorder="1"/>
    <xf numFmtId="165" fontId="0" fillId="0" borderId="12" xfId="0" applyNumberFormat="1" applyFont="1" applyBorder="1"/>
    <xf numFmtId="10" fontId="22" fillId="0" borderId="11" xfId="44" applyNumberFormat="1" applyFont="1" applyFill="1" applyBorder="1"/>
    <xf numFmtId="0" fontId="0" fillId="36" borderId="10" xfId="0" applyFill="1" applyBorder="1"/>
    <xf numFmtId="43" fontId="22" fillId="36" borderId="21" xfId="43" applyFont="1" applyFill="1" applyBorder="1"/>
    <xf numFmtId="10" fontId="14" fillId="36" borderId="16" xfId="44" applyNumberFormat="1" applyFont="1" applyFill="1" applyBorder="1"/>
    <xf numFmtId="0" fontId="28" fillId="35" borderId="10" xfId="0" applyFont="1" applyFill="1" applyBorder="1"/>
    <xf numFmtId="43" fontId="22" fillId="35" borderId="21" xfId="43" applyFont="1" applyFill="1" applyBorder="1"/>
    <xf numFmtId="10" fontId="0" fillId="0" borderId="14" xfId="0" applyNumberFormat="1" applyBorder="1"/>
    <xf numFmtId="43" fontId="0" fillId="0" borderId="0" xfId="43" applyFont="1" applyFill="1" applyAlignment="1">
      <alignment horizontal="left"/>
    </xf>
    <xf numFmtId="43" fontId="0" fillId="0" borderId="31" xfId="43" applyFont="1" applyFill="1" applyBorder="1"/>
    <xf numFmtId="43" fontId="0" fillId="0" borderId="29" xfId="43" applyNumberFormat="1" applyFont="1" applyFill="1" applyBorder="1"/>
    <xf numFmtId="43" fontId="22" fillId="0" borderId="29" xfId="43" applyFont="1" applyFill="1" applyBorder="1"/>
    <xf numFmtId="43" fontId="22" fillId="0" borderId="29" xfId="43" applyNumberFormat="1" applyFont="1" applyFill="1" applyBorder="1"/>
    <xf numFmtId="164" fontId="0" fillId="0" borderId="29" xfId="43" applyNumberFormat="1" applyFont="1" applyFill="1" applyBorder="1"/>
    <xf numFmtId="4" fontId="0" fillId="0" borderId="29" xfId="0" applyNumberFormat="1" applyFont="1" applyBorder="1"/>
    <xf numFmtId="43" fontId="0" fillId="33" borderId="29" xfId="43" applyNumberFormat="1" applyFont="1" applyFill="1" applyBorder="1"/>
    <xf numFmtId="43" fontId="0" fillId="33" borderId="31" xfId="43" applyFont="1" applyFill="1" applyBorder="1"/>
    <xf numFmtId="43" fontId="0" fillId="0" borderId="29" xfId="43" applyNumberFormat="1" applyFont="1" applyBorder="1"/>
    <xf numFmtId="10" fontId="0" fillId="0" borderId="29" xfId="44" applyNumberFormat="1" applyFont="1" applyFill="1" applyBorder="1"/>
    <xf numFmtId="10" fontId="14" fillId="0" borderId="29" xfId="44" applyNumberFormat="1" applyFont="1" applyFill="1" applyBorder="1"/>
    <xf numFmtId="43" fontId="0" fillId="0" borderId="29" xfId="43" applyFont="1" applyFill="1" applyBorder="1"/>
    <xf numFmtId="164" fontId="22" fillId="0" borderId="29" xfId="43" applyNumberFormat="1" applyFont="1" applyFill="1" applyBorder="1"/>
    <xf numFmtId="164" fontId="0" fillId="33" borderId="29" xfId="43" applyNumberFormat="1" applyFont="1" applyFill="1" applyBorder="1"/>
    <xf numFmtId="164" fontId="22" fillId="36" borderId="29" xfId="43" applyNumberFormat="1" applyFont="1" applyFill="1" applyBorder="1"/>
    <xf numFmtId="9" fontId="14" fillId="39" borderId="0" xfId="44" applyFont="1" applyFill="1" applyBorder="1"/>
    <xf numFmtId="9" fontId="0" fillId="40" borderId="10" xfId="44" applyFont="1" applyFill="1" applyBorder="1"/>
    <xf numFmtId="10" fontId="0" fillId="38" borderId="10" xfId="44" applyNumberFormat="1" applyFont="1" applyFill="1" applyBorder="1"/>
    <xf numFmtId="9" fontId="0" fillId="36" borderId="26" xfId="44" applyFont="1" applyFill="1" applyBorder="1"/>
    <xf numFmtId="10" fontId="0" fillId="33" borderId="10" xfId="44" applyNumberFormat="1" applyFont="1" applyFill="1" applyBorder="1"/>
    <xf numFmtId="10" fontId="0" fillId="33" borderId="12" xfId="44" applyNumberFormat="1" applyFont="1" applyFill="1" applyBorder="1"/>
    <xf numFmtId="10" fontId="0" fillId="36" borderId="10" xfId="44" applyNumberFormat="1" applyFont="1" applyFill="1" applyBorder="1"/>
    <xf numFmtId="9" fontId="14" fillId="0" borderId="0" xfId="44" applyNumberFormat="1" applyFont="1" applyFill="1" applyBorder="1"/>
    <xf numFmtId="10" fontId="0" fillId="33" borderId="26" xfId="44" applyNumberFormat="1" applyFont="1" applyFill="1" applyBorder="1"/>
    <xf numFmtId="10" fontId="14" fillId="0" borderId="0" xfId="44" applyNumberFormat="1" applyFont="1" applyBorder="1"/>
    <xf numFmtId="10" fontId="14" fillId="36" borderId="10" xfId="44" applyNumberFormat="1" applyFont="1" applyFill="1" applyBorder="1"/>
    <xf numFmtId="10" fontId="14" fillId="35" borderId="10" xfId="44" applyNumberFormat="1" applyFont="1" applyFill="1" applyBorder="1"/>
    <xf numFmtId="0" fontId="21" fillId="41" borderId="12" xfId="0" applyFont="1" applyFill="1" applyBorder="1" applyAlignment="1">
      <alignment horizontal="center"/>
    </xf>
    <xf numFmtId="10" fontId="21" fillId="41" borderId="17" xfId="0" applyNumberFormat="1" applyFont="1" applyFill="1" applyBorder="1" applyAlignment="1">
      <alignment horizontal="center"/>
    </xf>
    <xf numFmtId="0" fontId="21" fillId="40" borderId="12" xfId="0" applyFont="1" applyFill="1" applyBorder="1" applyAlignment="1">
      <alignment horizontal="center"/>
    </xf>
    <xf numFmtId="10" fontId="21" fillId="40" borderId="17" xfId="0" applyNumberFormat="1" applyFont="1" applyFill="1" applyBorder="1" applyAlignment="1">
      <alignment horizontal="center"/>
    </xf>
    <xf numFmtId="43" fontId="16" fillId="0" borderId="22" xfId="0" applyNumberFormat="1" applyFont="1" applyBorder="1" applyAlignment="1">
      <alignment horizontal="center"/>
    </xf>
    <xf numFmtId="9" fontId="14" fillId="39" borderId="29" xfId="44" applyFont="1" applyFill="1" applyBorder="1"/>
    <xf numFmtId="43" fontId="22" fillId="39" borderId="29" xfId="43" applyNumberFormat="1" applyFont="1" applyFill="1" applyBorder="1"/>
    <xf numFmtId="43" fontId="0" fillId="0" borderId="29" xfId="0" applyNumberFormat="1" applyFill="1" applyBorder="1"/>
    <xf numFmtId="9" fontId="0" fillId="40" borderId="29" xfId="44" applyFont="1" applyFill="1" applyBorder="1"/>
    <xf numFmtId="164" fontId="0" fillId="38" borderId="29" xfId="43" applyNumberFormat="1" applyFont="1" applyFill="1" applyBorder="1"/>
    <xf numFmtId="10" fontId="0" fillId="38" borderId="29" xfId="44" applyNumberFormat="1" applyFont="1" applyFill="1" applyBorder="1"/>
    <xf numFmtId="43" fontId="0" fillId="38" borderId="29" xfId="43" applyNumberFormat="1" applyFont="1" applyFill="1" applyBorder="1"/>
    <xf numFmtId="43" fontId="0" fillId="36" borderId="29" xfId="43" applyNumberFormat="1" applyFont="1" applyFill="1" applyBorder="1"/>
    <xf numFmtId="9" fontId="0" fillId="36" borderId="29" xfId="44" applyFont="1" applyFill="1" applyBorder="1"/>
    <xf numFmtId="10" fontId="0" fillId="33" borderId="29" xfId="44" applyNumberFormat="1" applyFont="1" applyFill="1" applyBorder="1"/>
    <xf numFmtId="43" fontId="0" fillId="42" borderId="29" xfId="43" applyNumberFormat="1" applyFont="1" applyFill="1" applyBorder="1"/>
    <xf numFmtId="10" fontId="0" fillId="36" borderId="29" xfId="44" applyNumberFormat="1" applyFont="1" applyFill="1" applyBorder="1"/>
    <xf numFmtId="43" fontId="0" fillId="0" borderId="29" xfId="0" applyNumberFormat="1" applyBorder="1" applyAlignment="1">
      <alignment horizontal="right"/>
    </xf>
    <xf numFmtId="10" fontId="0" fillId="0" borderId="29" xfId="0" applyNumberFormat="1" applyFill="1" applyBorder="1"/>
    <xf numFmtId="10" fontId="0" fillId="37" borderId="29" xfId="44" applyNumberFormat="1" applyFont="1" applyFill="1" applyBorder="1"/>
    <xf numFmtId="164" fontId="0" fillId="37" borderId="29" xfId="0" applyNumberFormat="1" applyFill="1" applyBorder="1"/>
    <xf numFmtId="10" fontId="14" fillId="36" borderId="29" xfId="44" applyNumberFormat="1" applyFont="1" applyFill="1" applyBorder="1"/>
    <xf numFmtId="9" fontId="14" fillId="39" borderId="35" xfId="44" applyFont="1" applyFill="1" applyBorder="1"/>
    <xf numFmtId="10" fontId="0" fillId="0" borderId="35" xfId="44" applyNumberFormat="1" applyFont="1" applyFill="1" applyBorder="1"/>
    <xf numFmtId="10" fontId="14" fillId="0" borderId="35" xfId="44" applyNumberFormat="1" applyFont="1" applyFill="1" applyBorder="1"/>
    <xf numFmtId="9" fontId="0" fillId="40" borderId="35" xfId="44" applyFont="1" applyFill="1" applyBorder="1"/>
    <xf numFmtId="10" fontId="0" fillId="38" borderId="35" xfId="44" applyNumberFormat="1" applyFont="1" applyFill="1" applyBorder="1"/>
    <xf numFmtId="9" fontId="0" fillId="36" borderId="35" xfId="44" applyFont="1" applyFill="1" applyBorder="1"/>
    <xf numFmtId="10" fontId="0" fillId="33" borderId="35" xfId="44" applyNumberFormat="1" applyFont="1" applyFill="1" applyBorder="1"/>
    <xf numFmtId="10" fontId="0" fillId="36" borderId="35" xfId="44" applyNumberFormat="1" applyFont="1" applyFill="1" applyBorder="1"/>
    <xf numFmtId="10" fontId="0" fillId="37" borderId="35" xfId="44" applyNumberFormat="1" applyFont="1" applyFill="1" applyBorder="1"/>
    <xf numFmtId="10" fontId="0" fillId="0" borderId="35" xfId="44" applyNumberFormat="1" applyFont="1" applyBorder="1"/>
    <xf numFmtId="10" fontId="14" fillId="36" borderId="35" xfId="44" applyNumberFormat="1" applyFont="1" applyFill="1" applyBorder="1"/>
    <xf numFmtId="10" fontId="0" fillId="35" borderId="37" xfId="44" applyNumberFormat="1" applyFont="1" applyFill="1" applyBorder="1"/>
    <xf numFmtId="164" fontId="22" fillId="35" borderId="37" xfId="43" applyNumberFormat="1" applyFont="1" applyFill="1" applyBorder="1"/>
    <xf numFmtId="10" fontId="0" fillId="0" borderId="37" xfId="44" applyNumberFormat="1" applyFont="1" applyBorder="1"/>
    <xf numFmtId="43" fontId="0" fillId="0" borderId="37" xfId="43" applyFont="1" applyBorder="1"/>
    <xf numFmtId="10" fontId="0" fillId="35" borderId="38" xfId="44" applyNumberFormat="1" applyFont="1" applyFill="1" applyBorder="1"/>
    <xf numFmtId="164" fontId="16" fillId="0" borderId="0" xfId="0" applyNumberFormat="1" applyFont="1" applyFill="1"/>
    <xf numFmtId="43" fontId="0" fillId="36" borderId="29" xfId="0" applyNumberFormat="1" applyFill="1" applyBorder="1"/>
    <xf numFmtId="0" fontId="0" fillId="36" borderId="29" xfId="0" applyFill="1" applyBorder="1"/>
    <xf numFmtId="43" fontId="0" fillId="38" borderId="29" xfId="0" applyNumberFormat="1" applyFill="1" applyBorder="1"/>
    <xf numFmtId="0" fontId="0" fillId="38" borderId="29" xfId="0" applyFill="1" applyBorder="1"/>
    <xf numFmtId="0" fontId="20" fillId="38" borderId="10" xfId="42" applyFont="1" applyFill="1" applyBorder="1" applyAlignment="1">
      <alignment horizontal="left"/>
    </xf>
    <xf numFmtId="10" fontId="14" fillId="38" borderId="16" xfId="44" applyNumberFormat="1" applyFont="1" applyFill="1" applyBorder="1"/>
    <xf numFmtId="10" fontId="14" fillId="38" borderId="10" xfId="44" applyNumberFormat="1" applyFont="1" applyFill="1" applyBorder="1"/>
    <xf numFmtId="10" fontId="14" fillId="38" borderId="29" xfId="44" applyNumberFormat="1" applyFont="1" applyFill="1" applyBorder="1"/>
    <xf numFmtId="43" fontId="0" fillId="38" borderId="29" xfId="43" applyFont="1" applyFill="1" applyBorder="1"/>
    <xf numFmtId="10" fontId="14" fillId="38" borderId="35" xfId="44" applyNumberFormat="1" applyFont="1" applyFill="1" applyBorder="1"/>
    <xf numFmtId="0" fontId="0" fillId="0" borderId="32" xfId="0" applyFill="1" applyBorder="1"/>
    <xf numFmtId="10" fontId="0" fillId="0" borderId="33" xfId="0" applyNumberFormat="1" applyFill="1" applyBorder="1"/>
    <xf numFmtId="0" fontId="0" fillId="0" borderId="33" xfId="0" applyFill="1" applyBorder="1"/>
    <xf numFmtId="43" fontId="0" fillId="0" borderId="33" xfId="0" applyNumberFormat="1" applyFill="1" applyBorder="1"/>
    <xf numFmtId="10" fontId="0" fillId="0" borderId="34" xfId="0" applyNumberFormat="1" applyFill="1" applyBorder="1"/>
    <xf numFmtId="43" fontId="22" fillId="39" borderId="31" xfId="43" applyFont="1" applyFill="1" applyBorder="1"/>
    <xf numFmtId="43" fontId="22" fillId="0" borderId="31" xfId="43" applyFont="1" applyFill="1" applyBorder="1"/>
    <xf numFmtId="43" fontId="0" fillId="38" borderId="31" xfId="43" applyFont="1" applyFill="1" applyBorder="1"/>
    <xf numFmtId="43" fontId="0" fillId="36" borderId="31" xfId="43" applyFont="1" applyFill="1" applyBorder="1"/>
    <xf numFmtId="43" fontId="0" fillId="37" borderId="31" xfId="43" applyFont="1" applyFill="1" applyBorder="1"/>
    <xf numFmtId="43" fontId="22" fillId="36" borderId="31" xfId="43" applyFont="1" applyFill="1" applyBorder="1"/>
    <xf numFmtId="43" fontId="22" fillId="35" borderId="36" xfId="43" applyFont="1" applyFill="1" applyBorder="1"/>
    <xf numFmtId="10" fontId="0" fillId="0" borderId="0" xfId="0" applyNumberFormat="1" applyBorder="1"/>
    <xf numFmtId="43" fontId="16" fillId="0" borderId="0" xfId="0" applyNumberFormat="1" applyFont="1" applyFill="1"/>
    <xf numFmtId="43" fontId="16" fillId="39" borderId="0" xfId="0" applyNumberFormat="1" applyFont="1" applyFill="1"/>
    <xf numFmtId="43" fontId="16" fillId="35" borderId="0" xfId="0" applyNumberFormat="1" applyFont="1" applyFill="1"/>
    <xf numFmtId="43" fontId="16" fillId="38" borderId="0" xfId="0" applyNumberFormat="1" applyFont="1" applyFill="1"/>
    <xf numFmtId="43" fontId="16" fillId="36" borderId="0" xfId="0" applyNumberFormat="1" applyFont="1" applyFill="1"/>
    <xf numFmtId="166" fontId="0" fillId="33" borderId="10" xfId="43" applyNumberFormat="1" applyFont="1" applyFill="1" applyBorder="1"/>
    <xf numFmtId="166" fontId="0" fillId="0" borderId="0" xfId="0" applyNumberFormat="1"/>
    <xf numFmtId="166" fontId="22" fillId="35" borderId="21" xfId="43" applyNumberFormat="1" applyFont="1" applyFill="1" applyBorder="1"/>
    <xf numFmtId="166" fontId="0" fillId="33" borderId="12" xfId="43" applyNumberFormat="1" applyFont="1" applyFill="1" applyBorder="1"/>
    <xf numFmtId="0" fontId="0" fillId="39" borderId="24" xfId="0" applyFill="1" applyBorder="1"/>
    <xf numFmtId="43" fontId="0" fillId="39" borderId="24" xfId="43" applyFont="1" applyFill="1" applyBorder="1"/>
    <xf numFmtId="0" fontId="16" fillId="36" borderId="0" xfId="0" applyFont="1" applyFill="1" applyBorder="1"/>
    <xf numFmtId="43" fontId="16" fillId="36" borderId="0" xfId="43" applyFont="1" applyFill="1" applyBorder="1"/>
    <xf numFmtId="10" fontId="21" fillId="36" borderId="0" xfId="44" applyNumberFormat="1" applyFont="1" applyFill="1" applyBorder="1"/>
    <xf numFmtId="0" fontId="16" fillId="0" borderId="0" xfId="0" applyFont="1" applyBorder="1"/>
    <xf numFmtId="0" fontId="16" fillId="39" borderId="24" xfId="0" applyFont="1" applyFill="1" applyBorder="1"/>
    <xf numFmtId="43" fontId="16" fillId="0" borderId="0" xfId="0" applyNumberFormat="1" applyFont="1" applyFill="1" applyBorder="1"/>
    <xf numFmtId="10" fontId="16" fillId="0" borderId="0" xfId="0" applyNumberFormat="1" applyFont="1" applyFill="1" applyBorder="1"/>
    <xf numFmtId="43" fontId="1" fillId="0" borderId="0" xfId="43" applyFont="1" applyFill="1"/>
    <xf numFmtId="4" fontId="0" fillId="0" borderId="0" xfId="0" applyNumberFormat="1" applyFill="1" applyBorder="1" applyAlignment="1">
      <alignment horizontal="right"/>
    </xf>
    <xf numFmtId="4" fontId="0" fillId="0" borderId="0" xfId="0" applyNumberFormat="1" applyFont="1" applyBorder="1"/>
    <xf numFmtId="4" fontId="0" fillId="0" borderId="39" xfId="0" applyNumberFormat="1" applyFont="1" applyBorder="1"/>
    <xf numFmtId="4" fontId="0" fillId="0" borderId="40" xfId="0" applyNumberFormat="1" applyFont="1" applyBorder="1"/>
    <xf numFmtId="4" fontId="0" fillId="0" borderId="40" xfId="0" applyNumberFormat="1" applyFill="1" applyBorder="1" applyAlignment="1">
      <alignment horizontal="right"/>
    </xf>
    <xf numFmtId="4" fontId="0" fillId="0" borderId="40" xfId="0" applyNumberFormat="1" applyBorder="1"/>
    <xf numFmtId="4" fontId="0" fillId="0" borderId="41" xfId="0" applyNumberFormat="1" applyFont="1" applyBorder="1"/>
    <xf numFmtId="168" fontId="0" fillId="0" borderId="0" xfId="43" applyNumberFormat="1" applyFont="1" applyFill="1"/>
    <xf numFmtId="168" fontId="0" fillId="0" borderId="19" xfId="43" applyNumberFormat="1" applyFont="1" applyFill="1" applyBorder="1"/>
    <xf numFmtId="0" fontId="0" fillId="0" borderId="0" xfId="0"/>
    <xf numFmtId="43" fontId="0" fillId="0" borderId="0" xfId="0" applyNumberFormat="1"/>
    <xf numFmtId="0" fontId="16" fillId="0" borderId="0" xfId="0" applyFont="1"/>
    <xf numFmtId="0" fontId="16" fillId="0" borderId="0" xfId="0" applyFont="1" applyFill="1" applyBorder="1"/>
    <xf numFmtId="4" fontId="0" fillId="0" borderId="0" xfId="0" applyNumberFormat="1"/>
    <xf numFmtId="166" fontId="22" fillId="36" borderId="21" xfId="43" applyNumberFormat="1" applyFont="1" applyFill="1" applyBorder="1"/>
    <xf numFmtId="43" fontId="1" fillId="0" borderId="0" xfId="43" applyNumberFormat="1" applyFont="1" applyFill="1"/>
    <xf numFmtId="164" fontId="0" fillId="0" borderId="0" xfId="44" applyNumberFormat="1" applyFont="1" applyFill="1" applyBorder="1"/>
    <xf numFmtId="0" fontId="13" fillId="35" borderId="23" xfId="0" applyFont="1" applyFill="1" applyBorder="1" applyAlignment="1">
      <alignment horizontal="center"/>
    </xf>
    <xf numFmtId="10" fontId="0" fillId="0" borderId="0" xfId="0" applyNumberFormat="1" applyFill="1"/>
    <xf numFmtId="43" fontId="1" fillId="33" borderId="10" xfId="43" applyFont="1" applyFill="1" applyBorder="1"/>
    <xf numFmtId="43" fontId="16" fillId="0" borderId="0" xfId="43" applyFont="1" applyFill="1"/>
    <xf numFmtId="43" fontId="22" fillId="0" borderId="31" xfId="43" applyFont="1" applyFill="1" applyBorder="1"/>
    <xf numFmtId="9" fontId="14" fillId="0" borderId="14" xfId="44" applyNumberFormat="1" applyFont="1" applyFill="1" applyBorder="1"/>
    <xf numFmtId="10" fontId="14" fillId="0" borderId="14" xfId="44" applyNumberFormat="1" applyFont="1" applyFill="1" applyBorder="1"/>
    <xf numFmtId="4" fontId="0" fillId="0" borderId="40" xfId="0" applyNumberFormat="1" applyFont="1" applyBorder="1"/>
    <xf numFmtId="4" fontId="0" fillId="0" borderId="0" xfId="0" applyNumberFormat="1"/>
    <xf numFmtId="43" fontId="0" fillId="0" borderId="0" xfId="43" applyFont="1" applyFill="1"/>
    <xf numFmtId="43" fontId="0" fillId="0" borderId="0" xfId="43" applyFont="1" applyFill="1"/>
    <xf numFmtId="43" fontId="0" fillId="0" borderId="0" xfId="43" applyFont="1" applyFill="1"/>
    <xf numFmtId="43" fontId="0" fillId="0" borderId="0" xfId="43" applyFont="1" applyFill="1"/>
    <xf numFmtId="43" fontId="0" fillId="0" borderId="0" xfId="43" applyFont="1" applyFill="1"/>
    <xf numFmtId="43" fontId="0" fillId="0" borderId="0" xfId="43" applyFont="1" applyFill="1"/>
    <xf numFmtId="43" fontId="0" fillId="0" borderId="0" xfId="43" applyFont="1" applyFill="1"/>
    <xf numFmtId="43" fontId="0" fillId="0" borderId="0" xfId="43" applyFont="1" applyFill="1"/>
    <xf numFmtId="43" fontId="0" fillId="0" borderId="0" xfId="43" applyFont="1" applyFill="1"/>
    <xf numFmtId="10" fontId="14" fillId="0" borderId="14" xfId="44" applyNumberFormat="1" applyFont="1" applyFill="1" applyBorder="1"/>
    <xf numFmtId="43" fontId="0" fillId="0" borderId="0" xfId="43" applyFont="1" applyFill="1"/>
    <xf numFmtId="43" fontId="0" fillId="0" borderId="0" xfId="43" applyFont="1" applyFill="1"/>
    <xf numFmtId="43" fontId="22" fillId="0" borderId="31" xfId="43" applyFont="1" applyFill="1" applyBorder="1"/>
    <xf numFmtId="43" fontId="0" fillId="0" borderId="19" xfId="43" applyNumberFormat="1" applyFont="1" applyFill="1" applyBorder="1"/>
    <xf numFmtId="43" fontId="0" fillId="0" borderId="19" xfId="43" applyFont="1" applyFill="1" applyBorder="1"/>
    <xf numFmtId="43" fontId="22" fillId="0" borderId="19" xfId="43" applyFont="1" applyFill="1" applyBorder="1"/>
    <xf numFmtId="43" fontId="0" fillId="0" borderId="19" xfId="43" applyNumberFormat="1" applyFont="1" applyFill="1" applyBorder="1"/>
    <xf numFmtId="43" fontId="0" fillId="0" borderId="19" xfId="43" applyFont="1" applyFill="1" applyBorder="1"/>
    <xf numFmtId="43" fontId="22" fillId="0" borderId="19" xfId="43" applyFont="1" applyFill="1" applyBorder="1"/>
    <xf numFmtId="43" fontId="0" fillId="0" borderId="19" xfId="43" applyNumberFormat="1" applyFont="1" applyFill="1" applyBorder="1"/>
    <xf numFmtId="43" fontId="0" fillId="0" borderId="19" xfId="43" applyFont="1" applyFill="1" applyBorder="1"/>
    <xf numFmtId="43" fontId="22" fillId="0" borderId="19" xfId="43" applyFont="1" applyFill="1" applyBorder="1"/>
    <xf numFmtId="43" fontId="0" fillId="0" borderId="19" xfId="43" applyNumberFormat="1" applyFont="1" applyFill="1" applyBorder="1"/>
    <xf numFmtId="43" fontId="0" fillId="0" borderId="19" xfId="43" applyFont="1" applyFill="1" applyBorder="1"/>
    <xf numFmtId="43" fontId="22" fillId="0" borderId="19" xfId="43" applyFont="1" applyFill="1" applyBorder="1"/>
    <xf numFmtId="43" fontId="0" fillId="0" borderId="19" xfId="43" applyNumberFormat="1" applyFont="1" applyFill="1" applyBorder="1"/>
    <xf numFmtId="43" fontId="0" fillId="0" borderId="19" xfId="43" applyFont="1" applyFill="1" applyBorder="1"/>
    <xf numFmtId="43" fontId="22" fillId="0" borderId="19" xfId="43" applyFont="1" applyFill="1" applyBorder="1"/>
    <xf numFmtId="10" fontId="14" fillId="0" borderId="14" xfId="44" applyNumberFormat="1" applyFont="1" applyFill="1" applyBorder="1"/>
    <xf numFmtId="43" fontId="0" fillId="0" borderId="19" xfId="43" applyNumberFormat="1" applyFont="1" applyFill="1" applyBorder="1"/>
    <xf numFmtId="43" fontId="0" fillId="0" borderId="19" xfId="43" applyFont="1" applyFill="1" applyBorder="1"/>
    <xf numFmtId="43" fontId="22" fillId="0" borderId="19" xfId="43" applyFont="1" applyFill="1" applyBorder="1"/>
    <xf numFmtId="43" fontId="0" fillId="0" borderId="0" xfId="43" applyFont="1" applyFill="1"/>
    <xf numFmtId="43" fontId="22" fillId="0" borderId="0" xfId="43" applyFont="1" applyFill="1"/>
    <xf numFmtId="43" fontId="0" fillId="0" borderId="0" xfId="43" applyNumberFormat="1" applyFont="1" applyFill="1"/>
    <xf numFmtId="10" fontId="14" fillId="0" borderId="14" xfId="44" applyNumberFormat="1" applyFont="1" applyFill="1" applyBorder="1"/>
    <xf numFmtId="43" fontId="22" fillId="0" borderId="0" xfId="43" applyNumberFormat="1" applyFont="1" applyFill="1"/>
    <xf numFmtId="43" fontId="0" fillId="0" borderId="19" xfId="43" applyNumberFormat="1" applyFont="1" applyFill="1" applyBorder="1"/>
    <xf numFmtId="43" fontId="0" fillId="0" borderId="19" xfId="43" applyFont="1" applyFill="1" applyBorder="1"/>
    <xf numFmtId="43" fontId="22" fillId="0" borderId="19" xfId="43" applyFont="1" applyFill="1" applyBorder="1"/>
    <xf numFmtId="4" fontId="0" fillId="0" borderId="0" xfId="0" applyNumberFormat="1" applyFont="1" applyBorder="1"/>
    <xf numFmtId="43" fontId="22" fillId="0" borderId="29" xfId="43" applyNumberFormat="1" applyFont="1" applyFill="1" applyBorder="1"/>
    <xf numFmtId="4" fontId="0" fillId="0" borderId="29" xfId="0" applyNumberFormat="1" applyFont="1" applyBorder="1"/>
    <xf numFmtId="4" fontId="0" fillId="0" borderId="0" xfId="0" applyNumberFormat="1" applyFill="1" applyBorder="1" applyAlignment="1">
      <alignment horizontal="right"/>
    </xf>
    <xf numFmtId="4" fontId="0" fillId="0" borderId="39" xfId="0" applyNumberFormat="1" applyFont="1" applyBorder="1"/>
    <xf numFmtId="43" fontId="0" fillId="0" borderId="25" xfId="43" applyNumberFormat="1" applyFont="1" applyFill="1" applyBorder="1"/>
    <xf numFmtId="4" fontId="0" fillId="0" borderId="29" xfId="0" applyNumberFormat="1" applyFont="1" applyFill="1" applyBorder="1"/>
    <xf numFmtId="164" fontId="22" fillId="41" borderId="29" xfId="43" applyNumberFormat="1" applyFont="1" applyFill="1" applyBorder="1"/>
    <xf numFmtId="164" fontId="22" fillId="40" borderId="29" xfId="43" applyNumberFormat="1" applyFont="1" applyFill="1" applyBorder="1"/>
    <xf numFmtId="43" fontId="0" fillId="33" borderId="29" xfId="43" applyFont="1" applyFill="1" applyBorder="1"/>
    <xf numFmtId="10" fontId="14" fillId="33" borderId="29" xfId="44" applyNumberFormat="1" applyFont="1" applyFill="1" applyBorder="1"/>
    <xf numFmtId="164" fontId="0" fillId="40" borderId="29" xfId="43" applyNumberFormat="1" applyFont="1" applyFill="1" applyBorder="1"/>
    <xf numFmtId="0" fontId="14" fillId="0" borderId="0" xfId="0" applyFont="1" applyFill="1"/>
    <xf numFmtId="0" fontId="22" fillId="0" borderId="0" xfId="0" applyFont="1" applyFill="1"/>
    <xf numFmtId="9" fontId="14" fillId="0" borderId="14" xfId="44" applyFont="1" applyFill="1" applyBorder="1"/>
    <xf numFmtId="9" fontId="14" fillId="0" borderId="0" xfId="44" applyFont="1" applyFill="1" applyBorder="1"/>
    <xf numFmtId="9" fontId="14" fillId="0" borderId="29" xfId="44" applyFont="1" applyFill="1" applyBorder="1"/>
    <xf numFmtId="164" fontId="14" fillId="0" borderId="19" xfId="43" applyNumberFormat="1" applyFont="1" applyFill="1" applyBorder="1"/>
    <xf numFmtId="164" fontId="0" fillId="0" borderId="19" xfId="43" applyNumberFormat="1" applyFont="1" applyFill="1" applyBorder="1"/>
    <xf numFmtId="164" fontId="0" fillId="38" borderId="21" xfId="43" applyNumberFormat="1" applyFont="1" applyFill="1" applyBorder="1"/>
    <xf numFmtId="164" fontId="0" fillId="36" borderId="30" xfId="43" applyNumberFormat="1" applyFont="1" applyFill="1" applyBorder="1"/>
    <xf numFmtId="164" fontId="0" fillId="33" borderId="21" xfId="43" applyNumberFormat="1" applyFont="1" applyFill="1" applyBorder="1"/>
    <xf numFmtId="164" fontId="0" fillId="33" borderId="22" xfId="43" applyNumberFormat="1" applyFont="1" applyFill="1" applyBorder="1"/>
    <xf numFmtId="164" fontId="0" fillId="36" borderId="21" xfId="43" applyNumberFormat="1" applyFont="1" applyFill="1" applyBorder="1"/>
    <xf numFmtId="164" fontId="0" fillId="0" borderId="29" xfId="43" applyNumberFormat="1" applyFont="1" applyBorder="1"/>
    <xf numFmtId="164" fontId="22" fillId="0" borderId="19" xfId="43" applyNumberFormat="1" applyFont="1" applyFill="1" applyBorder="1"/>
    <xf numFmtId="164" fontId="1" fillId="0" borderId="19" xfId="43" applyNumberFormat="1" applyFont="1" applyFill="1" applyBorder="1"/>
    <xf numFmtId="164" fontId="0" fillId="0" borderId="19" xfId="43" applyNumberFormat="1" applyFont="1" applyBorder="1"/>
    <xf numFmtId="164" fontId="22" fillId="36" borderId="21" xfId="43" applyNumberFormat="1" applyFont="1" applyFill="1" applyBorder="1"/>
    <xf numFmtId="164" fontId="22" fillId="35" borderId="21" xfId="43" applyNumberFormat="1" applyFont="1" applyFill="1" applyBorder="1"/>
    <xf numFmtId="0" fontId="20" fillId="33" borderId="12" xfId="0" applyFont="1" applyFill="1" applyBorder="1" applyAlignment="1"/>
    <xf numFmtId="0" fontId="16" fillId="36" borderId="10" xfId="0" applyFont="1" applyFill="1" applyBorder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" fontId="0" fillId="0" borderId="19" xfId="0" applyNumberFormat="1" applyFont="1" applyFill="1" applyBorder="1"/>
    <xf numFmtId="4" fontId="0" fillId="0" borderId="18" xfId="0" applyNumberFormat="1" applyFont="1" applyBorder="1"/>
    <xf numFmtId="10" fontId="14" fillId="0" borderId="28" xfId="44" applyNumberFormat="1" applyFont="1" applyFill="1" applyBorder="1"/>
    <xf numFmtId="0" fontId="13" fillId="35" borderId="11" xfId="0" applyFont="1" applyFill="1" applyBorder="1" applyAlignment="1">
      <alignment horizontal="center"/>
    </xf>
    <xf numFmtId="0" fontId="21" fillId="41" borderId="11" xfId="0" applyFont="1" applyFill="1" applyBorder="1" applyAlignment="1">
      <alignment horizontal="center"/>
    </xf>
    <xf numFmtId="0" fontId="21" fillId="40" borderId="11" xfId="0" applyFont="1" applyFill="1" applyBorder="1" applyAlignment="1">
      <alignment horizontal="center"/>
    </xf>
    <xf numFmtId="0" fontId="27" fillId="0" borderId="11" xfId="0" applyFont="1" applyFill="1" applyBorder="1" applyAlignment="1">
      <alignment horizontal="center"/>
    </xf>
    <xf numFmtId="0" fontId="27" fillId="0" borderId="28" xfId="0" applyFont="1" applyFill="1" applyBorder="1" applyAlignment="1">
      <alignment horizontal="center"/>
    </xf>
    <xf numFmtId="0" fontId="13" fillId="35" borderId="23" xfId="0" applyFont="1" applyFill="1" applyBorder="1" applyAlignment="1">
      <alignment horizontal="center"/>
    </xf>
    <xf numFmtId="0" fontId="13" fillId="35" borderId="24" xfId="0" applyFont="1" applyFill="1" applyBorder="1" applyAlignment="1">
      <alignment horizontal="center"/>
    </xf>
    <xf numFmtId="0" fontId="13" fillId="35" borderId="25" xfId="0" applyFont="1" applyFill="1" applyBorder="1" applyAlignment="1">
      <alignment horizontal="center"/>
    </xf>
    <xf numFmtId="0" fontId="29" fillId="0" borderId="11" xfId="0" applyFont="1" applyFill="1" applyBorder="1" applyAlignment="1">
      <alignment horizontal="center"/>
    </xf>
    <xf numFmtId="0" fontId="29" fillId="0" borderId="28" xfId="0" applyFont="1" applyFill="1" applyBorder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urrency 2" xfId="45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FF0066"/>
      <color rgb="FFFF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.bin"/><Relationship Id="rId3" Type="http://schemas.openxmlformats.org/officeDocument/2006/relationships/printerSettings" Target="../printerSettings/printerSettings15.bin"/><Relationship Id="rId7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11" Type="http://schemas.openxmlformats.org/officeDocument/2006/relationships/printerSettings" Target="../printerSettings/printerSettings23.bin"/><Relationship Id="rId5" Type="http://schemas.openxmlformats.org/officeDocument/2006/relationships/printerSettings" Target="../printerSettings/printerSettings17.bin"/><Relationship Id="rId10" Type="http://schemas.openxmlformats.org/officeDocument/2006/relationships/printerSettings" Target="../printerSettings/printerSettings22.bin"/><Relationship Id="rId4" Type="http://schemas.openxmlformats.org/officeDocument/2006/relationships/printerSettings" Target="../printerSettings/printerSettings16.bin"/><Relationship Id="rId9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6"/>
  <dimension ref="A2:M44"/>
  <sheetViews>
    <sheetView topLeftCell="B19" workbookViewId="0">
      <selection activeCell="E15" sqref="E15"/>
    </sheetView>
  </sheetViews>
  <sheetFormatPr defaultRowHeight="15"/>
  <cols>
    <col min="2" max="2" width="9.140625" style="1"/>
    <col min="4" max="4" width="40.28515625" customWidth="1"/>
    <col min="5" max="5" width="13.28515625" bestFit="1" customWidth="1"/>
    <col min="6" max="6" width="18.28515625" bestFit="1" customWidth="1"/>
    <col min="7" max="7" width="14.140625" bestFit="1" customWidth="1"/>
    <col min="8" max="8" width="5.140625" customWidth="1"/>
    <col min="9" max="9" width="11.42578125" customWidth="1"/>
    <col min="10" max="10" width="12.7109375" bestFit="1" customWidth="1"/>
    <col min="11" max="11" width="18.28515625" bestFit="1" customWidth="1"/>
    <col min="12" max="12" width="18" bestFit="1" customWidth="1"/>
    <col min="13" max="13" width="10.7109375" bestFit="1" customWidth="1"/>
  </cols>
  <sheetData>
    <row r="2" spans="1:13">
      <c r="E2" s="63"/>
      <c r="M2" s="1"/>
    </row>
    <row r="3" spans="1:13">
      <c r="A3" s="1" t="s">
        <v>62</v>
      </c>
      <c r="D3" s="1"/>
      <c r="E3" s="62"/>
    </row>
    <row r="4" spans="1:13" s="1" customFormat="1">
      <c r="A4" s="1" t="s">
        <v>119</v>
      </c>
      <c r="C4" s="1">
        <v>1</v>
      </c>
      <c r="D4" s="1" t="s">
        <v>134</v>
      </c>
      <c r="E4" s="63"/>
      <c r="G4" s="1" t="s">
        <v>159</v>
      </c>
    </row>
    <row r="5" spans="1:13" s="1" customFormat="1">
      <c r="C5" s="1">
        <v>2</v>
      </c>
      <c r="D5" s="1" t="s">
        <v>135</v>
      </c>
      <c r="E5" s="63"/>
      <c r="G5" s="1" t="s">
        <v>160</v>
      </c>
    </row>
    <row r="6" spans="1:13" s="1" customFormat="1">
      <c r="E6" s="63"/>
    </row>
    <row r="7" spans="1:13" s="1" customFormat="1">
      <c r="C7" s="1">
        <v>1</v>
      </c>
      <c r="D7" s="1" t="s">
        <v>136</v>
      </c>
      <c r="E7" s="63"/>
      <c r="G7" s="1" t="s">
        <v>159</v>
      </c>
    </row>
    <row r="8" spans="1:13" s="1" customFormat="1">
      <c r="A8" s="1" t="s">
        <v>83</v>
      </c>
      <c r="C8" s="1">
        <v>2</v>
      </c>
      <c r="D8" s="1" t="s">
        <v>137</v>
      </c>
      <c r="E8" s="63"/>
      <c r="F8" s="63"/>
      <c r="G8" s="63" t="s">
        <v>159</v>
      </c>
      <c r="H8" s="63"/>
      <c r="I8" s="63"/>
      <c r="J8" s="63"/>
      <c r="K8" s="63"/>
      <c r="L8" s="63"/>
      <c r="M8" s="63"/>
    </row>
    <row r="9" spans="1:13" s="1" customFormat="1">
      <c r="C9" s="1">
        <v>3</v>
      </c>
      <c r="D9" s="1" t="s">
        <v>138</v>
      </c>
      <c r="E9" s="63"/>
      <c r="F9" s="63"/>
      <c r="G9" s="63" t="s">
        <v>159</v>
      </c>
      <c r="H9" s="63"/>
      <c r="I9" s="63"/>
      <c r="J9" s="63"/>
      <c r="K9" s="63"/>
      <c r="L9" s="63"/>
      <c r="M9" s="63"/>
    </row>
    <row r="10" spans="1:13" s="1" customFormat="1">
      <c r="C10" s="1">
        <v>4</v>
      </c>
      <c r="D10" s="1" t="s">
        <v>139</v>
      </c>
      <c r="E10" s="63"/>
      <c r="F10" s="63"/>
      <c r="G10" s="63" t="s">
        <v>160</v>
      </c>
      <c r="H10" s="63"/>
      <c r="I10" s="63"/>
      <c r="J10" s="63"/>
      <c r="K10" s="63"/>
      <c r="L10" s="63"/>
      <c r="M10" s="63"/>
    </row>
    <row r="11" spans="1:13" s="1" customFormat="1">
      <c r="C11" s="1">
        <v>5</v>
      </c>
      <c r="D11" s="1" t="s">
        <v>140</v>
      </c>
      <c r="E11" s="63"/>
      <c r="F11" s="63"/>
      <c r="G11" s="63" t="s">
        <v>159</v>
      </c>
      <c r="H11" s="63"/>
      <c r="I11" s="63"/>
      <c r="J11" s="63"/>
      <c r="K11" s="63"/>
      <c r="L11" s="63"/>
      <c r="M11" s="63"/>
    </row>
    <row r="12" spans="1:13" s="1" customFormat="1">
      <c r="A12" s="1" t="s">
        <v>110</v>
      </c>
      <c r="C12" s="1">
        <v>6</v>
      </c>
      <c r="D12" s="1" t="s">
        <v>141</v>
      </c>
      <c r="E12" s="63" t="s">
        <v>143</v>
      </c>
      <c r="F12" s="63"/>
      <c r="G12" s="63" t="s">
        <v>159</v>
      </c>
      <c r="H12" s="63"/>
      <c r="I12" s="63"/>
      <c r="J12" s="63"/>
      <c r="K12" s="63"/>
      <c r="L12" s="63"/>
      <c r="M12" s="63"/>
    </row>
    <row r="13" spans="1:13" s="1" customFormat="1">
      <c r="C13" s="1">
        <v>7</v>
      </c>
      <c r="D13" s="1" t="s">
        <v>142</v>
      </c>
      <c r="E13" s="63"/>
      <c r="F13" s="135"/>
      <c r="G13" s="63" t="s">
        <v>159</v>
      </c>
      <c r="H13" s="63"/>
      <c r="I13" s="63"/>
      <c r="J13" s="63"/>
      <c r="K13" s="63"/>
      <c r="L13" s="63"/>
      <c r="M13" s="63"/>
    </row>
    <row r="14" spans="1:13" s="1" customFormat="1">
      <c r="C14" s="1">
        <v>8</v>
      </c>
      <c r="D14" s="1" t="s">
        <v>155</v>
      </c>
      <c r="E14" s="63"/>
      <c r="F14" s="135"/>
      <c r="G14" s="63" t="s">
        <v>159</v>
      </c>
      <c r="H14" s="63"/>
      <c r="I14" s="63"/>
      <c r="J14" s="63"/>
      <c r="K14" s="63"/>
      <c r="L14" s="63"/>
      <c r="M14" s="63"/>
    </row>
    <row r="15" spans="1:13" s="1" customFormat="1">
      <c r="C15" s="13">
        <v>9</v>
      </c>
      <c r="D15" s="13" t="s">
        <v>156</v>
      </c>
      <c r="E15" s="63"/>
      <c r="F15" s="135"/>
      <c r="G15" s="63" t="s">
        <v>162</v>
      </c>
      <c r="H15" s="63"/>
      <c r="I15" s="63"/>
      <c r="J15" s="63"/>
      <c r="K15" s="63"/>
      <c r="L15" s="63"/>
      <c r="M15" s="63"/>
    </row>
    <row r="16" spans="1:13" s="1" customFormat="1">
      <c r="C16" s="13">
        <v>10</v>
      </c>
      <c r="D16" s="13" t="s">
        <v>157</v>
      </c>
      <c r="E16" s="63"/>
      <c r="G16" s="63" t="s">
        <v>159</v>
      </c>
      <c r="L16" s="63"/>
      <c r="M16" s="63"/>
    </row>
    <row r="17" spans="3:13" s="1" customFormat="1">
      <c r="C17" s="13">
        <v>11</v>
      </c>
      <c r="D17" s="13" t="s">
        <v>158</v>
      </c>
      <c r="E17" s="63"/>
      <c r="G17" s="63" t="s">
        <v>160</v>
      </c>
      <c r="L17" s="63"/>
      <c r="M17" s="63"/>
    </row>
    <row r="18" spans="3:13" s="1" customFormat="1">
      <c r="C18" s="13">
        <v>12</v>
      </c>
      <c r="D18" s="13" t="s">
        <v>161</v>
      </c>
      <c r="E18" s="63"/>
      <c r="G18" s="63" t="s">
        <v>159</v>
      </c>
      <c r="L18" s="63"/>
      <c r="M18" s="63"/>
    </row>
    <row r="19" spans="3:13" s="1" customFormat="1">
      <c r="E19" s="63"/>
      <c r="L19" s="63"/>
      <c r="M19" s="63"/>
    </row>
    <row r="20" spans="3:13" s="1" customFormat="1">
      <c r="E20" s="63"/>
      <c r="L20" s="63"/>
      <c r="M20" s="63"/>
    </row>
    <row r="21" spans="3:13">
      <c r="C21" s="136"/>
      <c r="D21" s="146" t="s">
        <v>152</v>
      </c>
      <c r="E21" s="144"/>
      <c r="F21" s="144"/>
      <c r="G21" s="145" t="s">
        <v>126</v>
      </c>
      <c r="H21" s="137"/>
      <c r="I21" s="137"/>
      <c r="J21" s="144"/>
      <c r="K21" s="144"/>
      <c r="L21" s="147" t="s">
        <v>153</v>
      </c>
    </row>
    <row r="22" spans="3:13">
      <c r="C22" s="148"/>
      <c r="D22" s="100"/>
      <c r="E22" s="93" t="s">
        <v>69</v>
      </c>
      <c r="F22" s="93" t="s">
        <v>145</v>
      </c>
      <c r="G22" s="93" t="s">
        <v>149</v>
      </c>
      <c r="H22" s="100"/>
      <c r="I22" s="100"/>
      <c r="J22" s="93" t="s">
        <v>69</v>
      </c>
      <c r="K22" s="93" t="s">
        <v>145</v>
      </c>
      <c r="L22" s="149" t="s">
        <v>154</v>
      </c>
    </row>
    <row r="23" spans="3:13">
      <c r="C23" s="148">
        <v>1</v>
      </c>
      <c r="D23" s="100" t="s">
        <v>144</v>
      </c>
      <c r="E23" s="150">
        <v>7706135</v>
      </c>
      <c r="F23" s="150">
        <v>55516.639999999999</v>
      </c>
      <c r="G23" s="102">
        <f>F23/E23</f>
        <v>7.2042132664429052E-3</v>
      </c>
      <c r="H23" s="100"/>
      <c r="I23" s="100"/>
      <c r="J23" s="150">
        <v>14715474.800000001</v>
      </c>
      <c r="K23" s="150">
        <v>99753.89</v>
      </c>
      <c r="L23" s="72">
        <f>K23/J23</f>
        <v>6.7788427730514E-3</v>
      </c>
    </row>
    <row r="24" spans="3:13">
      <c r="C24" s="148">
        <v>2</v>
      </c>
      <c r="D24" s="100" t="s">
        <v>146</v>
      </c>
      <c r="E24" s="150">
        <v>8687901.9800000004</v>
      </c>
      <c r="F24" s="150">
        <v>64820.04</v>
      </c>
      <c r="G24" s="102">
        <f>F24/E24</f>
        <v>7.4609543419365326E-3</v>
      </c>
      <c r="H24" s="100"/>
      <c r="I24" s="100"/>
      <c r="J24" s="150">
        <v>15701903.98</v>
      </c>
      <c r="K24" s="150">
        <v>113776.6</v>
      </c>
      <c r="L24" s="72">
        <f>K24/J24</f>
        <v>7.2460384514464469E-3</v>
      </c>
    </row>
    <row r="25" spans="3:13">
      <c r="C25" s="148">
        <v>3</v>
      </c>
      <c r="D25" s="100" t="s">
        <v>147</v>
      </c>
      <c r="E25" s="150">
        <v>8882574.9900000002</v>
      </c>
      <c r="F25" s="150">
        <v>63970.9</v>
      </c>
      <c r="G25" s="102">
        <f>F25/E25</f>
        <v>7.2018418163672607E-3</v>
      </c>
      <c r="H25" s="100"/>
      <c r="I25" s="100"/>
      <c r="J25" s="150">
        <v>17170527.579999998</v>
      </c>
      <c r="K25" s="150">
        <v>122124.98</v>
      </c>
      <c r="L25" s="72">
        <f>K25/J25</f>
        <v>7.1124768549482168E-3</v>
      </c>
    </row>
    <row r="26" spans="3:13">
      <c r="C26" s="148">
        <v>4</v>
      </c>
      <c r="D26" s="100" t="s">
        <v>150</v>
      </c>
      <c r="E26" s="150">
        <v>0</v>
      </c>
      <c r="F26" s="150">
        <v>0</v>
      </c>
      <c r="G26" s="100">
        <v>0</v>
      </c>
      <c r="H26" s="100"/>
      <c r="I26" s="100"/>
      <c r="J26" s="100"/>
      <c r="K26" s="100"/>
      <c r="L26" s="15"/>
    </row>
    <row r="27" spans="3:13">
      <c r="C27" s="148"/>
      <c r="D27" s="100"/>
      <c r="E27" s="100"/>
      <c r="F27" s="100"/>
      <c r="G27" s="100"/>
      <c r="H27" s="100"/>
      <c r="I27" s="100"/>
      <c r="J27" s="100"/>
      <c r="K27" s="100"/>
      <c r="L27" s="15"/>
    </row>
    <row r="28" spans="3:13" s="1" customFormat="1">
      <c r="C28" s="148"/>
      <c r="D28" s="100"/>
      <c r="E28" s="144"/>
      <c r="F28" s="144"/>
      <c r="G28" s="145" t="s">
        <v>126</v>
      </c>
      <c r="H28" s="100"/>
      <c r="I28" s="100"/>
      <c r="J28" s="100"/>
      <c r="K28" s="100"/>
      <c r="L28" s="15"/>
    </row>
    <row r="29" spans="3:13" s="1" customFormat="1">
      <c r="C29" s="148"/>
      <c r="D29" s="100"/>
      <c r="E29" s="93" t="s">
        <v>69</v>
      </c>
      <c r="F29" s="93" t="s">
        <v>145</v>
      </c>
      <c r="G29" s="93" t="s">
        <v>148</v>
      </c>
      <c r="H29" s="100"/>
      <c r="I29" s="100"/>
      <c r="J29" s="100"/>
      <c r="K29" s="100"/>
      <c r="L29" s="15"/>
    </row>
    <row r="30" spans="3:13">
      <c r="C30" s="148">
        <v>1</v>
      </c>
      <c r="D30" s="100" t="s">
        <v>144</v>
      </c>
      <c r="E30" s="150">
        <v>8617055.3000000007</v>
      </c>
      <c r="F30" s="150">
        <v>56231.97</v>
      </c>
      <c r="G30" s="102">
        <f>F30/E30</f>
        <v>6.5256596415251035E-3</v>
      </c>
      <c r="H30" s="100"/>
      <c r="I30" s="100"/>
      <c r="J30" s="100"/>
      <c r="K30" s="100"/>
      <c r="L30" s="15"/>
    </row>
    <row r="31" spans="3:13">
      <c r="C31" s="148">
        <v>2</v>
      </c>
      <c r="D31" s="100" t="s">
        <v>146</v>
      </c>
      <c r="E31" s="150">
        <v>8779381</v>
      </c>
      <c r="F31" s="150">
        <v>62181.48</v>
      </c>
      <c r="G31" s="102">
        <f>F31/E31</f>
        <v>7.0826724572039881E-3</v>
      </c>
      <c r="H31" s="100"/>
      <c r="I31" s="100"/>
      <c r="J31" s="100"/>
      <c r="K31" s="100"/>
      <c r="L31" s="15"/>
    </row>
    <row r="32" spans="3:13">
      <c r="C32" s="148">
        <v>3</v>
      </c>
      <c r="D32" s="100" t="s">
        <v>147</v>
      </c>
      <c r="E32" s="150">
        <v>9977020.0899999999</v>
      </c>
      <c r="F32" s="150">
        <v>71641.740000000005</v>
      </c>
      <c r="G32" s="102">
        <f>F32/E32</f>
        <v>7.1806751268153465E-3</v>
      </c>
      <c r="H32" s="100"/>
      <c r="I32" s="100"/>
      <c r="J32" s="100"/>
      <c r="K32" s="100"/>
      <c r="L32" s="15"/>
    </row>
    <row r="33" spans="3:12">
      <c r="C33" s="138">
        <v>4</v>
      </c>
      <c r="D33" s="31" t="s">
        <v>151</v>
      </c>
      <c r="E33" s="151">
        <v>10100612.699999999</v>
      </c>
      <c r="F33" s="151">
        <v>74628.09</v>
      </c>
      <c r="G33" s="152">
        <f>F33/E33</f>
        <v>7.3884715924213192E-3</v>
      </c>
      <c r="H33" s="31"/>
      <c r="I33" s="31"/>
      <c r="J33" s="31"/>
      <c r="K33" s="31"/>
      <c r="L33" s="139"/>
    </row>
    <row r="36" spans="3:12">
      <c r="D36" s="141" t="s">
        <v>163</v>
      </c>
    </row>
    <row r="37" spans="3:12">
      <c r="C37">
        <v>400</v>
      </c>
      <c r="D37" s="143">
        <v>0.53054788295963407</v>
      </c>
    </row>
    <row r="38" spans="3:12">
      <c r="C38">
        <v>401</v>
      </c>
      <c r="D38" s="143">
        <v>0.48914763705732306</v>
      </c>
    </row>
    <row r="39" spans="3:12">
      <c r="C39">
        <v>402</v>
      </c>
      <c r="D39" s="143">
        <v>0.5062396913677023</v>
      </c>
    </row>
    <row r="40" spans="3:12">
      <c r="C40">
        <v>403</v>
      </c>
      <c r="D40" s="143">
        <v>0.50408774295927972</v>
      </c>
    </row>
    <row r="41" spans="3:12">
      <c r="C41">
        <v>404</v>
      </c>
      <c r="D41" s="143">
        <v>0.59960495680794612</v>
      </c>
    </row>
    <row r="42" spans="3:12">
      <c r="C42">
        <v>405</v>
      </c>
      <c r="D42" s="143">
        <v>0.45947211688083889</v>
      </c>
    </row>
    <row r="43" spans="3:12">
      <c r="D43" s="134"/>
    </row>
    <row r="44" spans="3:12">
      <c r="D44" s="134"/>
    </row>
  </sheetData>
  <customSheetViews>
    <customSheetView guid="{E19D3675-E478-4A54-8E7A-94A199F67811}" topLeftCell="B13">
      <selection activeCell="M14" sqref="M14"/>
      <pageMargins left="0.7" right="0.7" top="0.75" bottom="0.75" header="0.3" footer="0.3"/>
      <pageSetup orientation="portrait" r:id="rId1"/>
    </customSheetView>
    <customSheetView guid="{BFB0E08A-7D07-48F2-93C4-BE631A8642F6}" topLeftCell="B1">
      <selection activeCell="M14" sqref="M14"/>
      <pageMargins left="0.7" right="0.7" top="0.75" bottom="0.75" header="0.3" footer="0.3"/>
      <pageSetup orientation="portrait" r:id="rId2"/>
    </customSheetView>
    <customSheetView guid="{D65E0E17-9A53-4B36-ADDE-FDFBD878E6A1}" topLeftCell="B1">
      <selection activeCell="M14" sqref="M14"/>
      <pageMargins left="0.7" right="0.7" top="0.75" bottom="0.75" header="0.3" footer="0.3"/>
      <pageSetup orientation="portrait" r:id="rId3"/>
    </customSheetView>
    <customSheetView guid="{F3E5B7E7-D3C6-4CDC-BAA7-D62F15A870E4}" topLeftCell="B1">
      <selection activeCell="M14" sqref="M14"/>
      <pageMargins left="0.7" right="0.7" top="0.75" bottom="0.75" header="0.3" footer="0.3"/>
      <pageSetup orientation="portrait" r:id="rId4"/>
    </customSheetView>
    <customSheetView guid="{879F34B1-DA85-44D2-99EE-74A633FB2C72}" topLeftCell="B1">
      <selection activeCell="M14" sqref="M14"/>
      <pageMargins left="0.7" right="0.7" top="0.75" bottom="0.75" header="0.3" footer="0.3"/>
      <pageSetup orientation="portrait" r:id="rId5"/>
    </customSheetView>
    <customSheetView guid="{02AA01BD-C75B-4B6E-A8E6-EEB6E90D29E4}">
      <selection activeCell="A5" sqref="A5:XFD5"/>
      <pageMargins left="0.7" right="0.7" top="0.75" bottom="0.75" header="0.3" footer="0.3"/>
      <pageSetup orientation="portrait" r:id="rId6"/>
    </customSheetView>
    <customSheetView guid="{209662B1-09B2-4060-A837-250CED7848ED}">
      <selection activeCell="H14" sqref="H14"/>
      <pageMargins left="0.7" right="0.7" top="0.75" bottom="0.75" header="0.3" footer="0.3"/>
      <pageSetup orientation="portrait" r:id="rId7"/>
    </customSheetView>
    <customSheetView guid="{B2BB7590-1CD2-4457-858D-F8835B99F338}">
      <selection activeCell="B6" sqref="B6"/>
      <pageMargins left="0.7" right="0.7" top="0.75" bottom="0.75" header="0.3" footer="0.3"/>
      <pageSetup orientation="portrait" r:id="rId8"/>
    </customSheetView>
    <customSheetView guid="{C4C974E7-2FCF-4C3A-A063-03001047949F}">
      <selection activeCell="B6" sqref="B6"/>
      <pageMargins left="0.7" right="0.7" top="0.75" bottom="0.75" header="0.3" footer="0.3"/>
      <pageSetup orientation="portrait" r:id="rId9"/>
    </customSheetView>
    <customSheetView guid="{A8167CC1-C909-4D11-B8D5-4313083C8125}" hiddenColumns="1" state="hidden">
      <selection activeCell="D5" sqref="D5"/>
      <pageMargins left="0.7" right="0.7" top="0.75" bottom="0.75" header="0.3" footer="0.3"/>
      <pageSetup orientation="portrait" r:id="rId10"/>
    </customSheetView>
    <customSheetView guid="{AA4262F8-9AB3-4147-94E2-8DEF81F7E83C}">
      <selection activeCell="H14" sqref="H14"/>
      <pageMargins left="0.7" right="0.7" top="0.75" bottom="0.75" header="0.3" footer="0.3"/>
      <pageSetup orientation="portrait" r:id="rId11"/>
    </customSheetView>
  </customSheetViews>
  <pageMargins left="0.7" right="0.7" top="0.75" bottom="0.75" header="0.3" footer="0.3"/>
  <pageSetup orientation="portrait" r:id="rId12"/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0"/>
  <dimension ref="A1:AG172"/>
  <sheetViews>
    <sheetView zoomScale="85" zoomScaleNormal="85" zoomScaleSheetLayoutView="91" workbookViewId="0">
      <pane xSplit="2" ySplit="5" topLeftCell="N102" activePane="bottomRight" state="frozen"/>
      <selection pane="topRight" activeCell="C1" sqref="C1"/>
      <selection pane="bottomLeft" activeCell="A6" sqref="A6"/>
      <selection pane="bottomRight" activeCell="AD118" sqref="AD118"/>
    </sheetView>
  </sheetViews>
  <sheetFormatPr defaultColWidth="9.140625" defaultRowHeight="15"/>
  <cols>
    <col min="1" max="1" width="6.42578125" style="99" bestFit="1" customWidth="1"/>
    <col min="2" max="2" width="37.140625" style="99" bestFit="1" customWidth="1"/>
    <col min="3" max="3" width="13.28515625" style="24" bestFit="1" customWidth="1"/>
    <col min="4" max="4" width="7.5703125" style="103" customWidth="1"/>
    <col min="5" max="5" width="13.28515625" style="122" bestFit="1" customWidth="1"/>
    <col min="6" max="6" width="7.85546875" style="103" customWidth="1"/>
    <col min="7" max="7" width="13.28515625" style="122" bestFit="1" customWidth="1"/>
    <col min="8" max="8" width="7.140625" style="103" bestFit="1" customWidth="1"/>
    <col min="9" max="9" width="15.42578125" style="24" customWidth="1"/>
    <col min="10" max="10" width="8.7109375" style="103" customWidth="1"/>
    <col min="11" max="11" width="13.7109375" style="122" customWidth="1"/>
    <col min="12" max="12" width="8.85546875" style="103" bestFit="1" customWidth="1"/>
    <col min="13" max="13" width="14.28515625" style="24" customWidth="1"/>
    <col min="14" max="14" width="7.5703125" style="103" customWidth="1"/>
    <col min="15" max="15" width="13.5703125" style="24" customWidth="1"/>
    <col min="16" max="16" width="7.5703125" style="103" customWidth="1"/>
    <col min="17" max="17" width="14" style="24" customWidth="1"/>
    <col min="18" max="18" width="7.5703125" style="103" customWidth="1"/>
    <col min="19" max="19" width="13.5703125" style="24" customWidth="1"/>
    <col min="20" max="20" width="7.5703125" style="103" customWidth="1"/>
    <col min="21" max="21" width="13.5703125" style="122" customWidth="1"/>
    <col min="22" max="22" width="7.5703125" style="103" customWidth="1"/>
    <col min="23" max="23" width="12.140625" style="99" customWidth="1"/>
    <col min="24" max="24" width="7.5703125" style="103" customWidth="1"/>
    <col min="25" max="25" width="13.5703125" style="122" customWidth="1"/>
    <col min="26" max="26" width="7.5703125" style="103" customWidth="1"/>
    <col min="27" max="27" width="15.28515625" style="99" bestFit="1" customWidth="1"/>
    <col min="28" max="28" width="9.7109375" style="154" customWidth="1"/>
    <col min="29" max="29" width="12.85546875" style="99" customWidth="1"/>
    <col min="30" max="30" width="7.5703125" style="154" customWidth="1"/>
    <col min="31" max="31" width="11.28515625" style="99" hidden="1" customWidth="1"/>
    <col min="32" max="32" width="14.28515625" style="99" hidden="1" customWidth="1"/>
    <col min="33" max="16384" width="9.140625" style="1"/>
  </cols>
  <sheetData>
    <row r="1" spans="1:32">
      <c r="A1" s="404" t="s">
        <v>223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  <c r="V1" s="404"/>
      <c r="W1" s="404"/>
      <c r="X1" s="404"/>
      <c r="Y1" s="404"/>
      <c r="Z1" s="404"/>
      <c r="AA1" s="404"/>
      <c r="AB1" s="404"/>
      <c r="AC1" s="404"/>
      <c r="AD1" s="405"/>
      <c r="AE1" s="1"/>
      <c r="AF1" s="5"/>
    </row>
    <row r="2" spans="1:32">
      <c r="A2" s="26"/>
      <c r="B2" s="26"/>
      <c r="C2" s="127" t="s">
        <v>62</v>
      </c>
      <c r="D2" s="74"/>
      <c r="E2" s="406" t="s">
        <v>63</v>
      </c>
      <c r="F2" s="407"/>
      <c r="G2" s="155" t="s">
        <v>78</v>
      </c>
      <c r="H2" s="74"/>
      <c r="I2" s="406" t="s">
        <v>79</v>
      </c>
      <c r="J2" s="407"/>
      <c r="K2" s="406" t="s">
        <v>80</v>
      </c>
      <c r="L2" s="408"/>
      <c r="M2" s="406" t="s">
        <v>81</v>
      </c>
      <c r="N2" s="407"/>
      <c r="O2" s="406" t="s">
        <v>82</v>
      </c>
      <c r="P2" s="408"/>
      <c r="Q2" s="406" t="s">
        <v>83</v>
      </c>
      <c r="R2" s="407"/>
      <c r="S2" s="401" t="s">
        <v>84</v>
      </c>
      <c r="T2" s="401"/>
      <c r="U2" s="406" t="s">
        <v>103</v>
      </c>
      <c r="V2" s="408"/>
      <c r="W2" s="406" t="s">
        <v>104</v>
      </c>
      <c r="X2" s="407"/>
      <c r="Y2" s="401" t="s">
        <v>105</v>
      </c>
      <c r="Z2" s="401"/>
      <c r="AA2" s="402" t="s">
        <v>168</v>
      </c>
      <c r="AB2" s="402"/>
      <c r="AC2" s="403" t="s">
        <v>188</v>
      </c>
      <c r="AD2" s="403"/>
      <c r="AE2" s="1"/>
      <c r="AF2" s="5"/>
    </row>
    <row r="3" spans="1:32" ht="15.75" thickBot="1">
      <c r="A3" s="47"/>
      <c r="B3" s="11" t="s">
        <v>67</v>
      </c>
      <c r="C3" s="128" t="s">
        <v>167</v>
      </c>
      <c r="D3" s="69" t="s">
        <v>77</v>
      </c>
      <c r="E3" s="52" t="s">
        <v>167</v>
      </c>
      <c r="F3" s="69" t="s">
        <v>77</v>
      </c>
      <c r="G3" s="77" t="s">
        <v>167</v>
      </c>
      <c r="H3" s="69" t="s">
        <v>77</v>
      </c>
      <c r="I3" s="51" t="s">
        <v>167</v>
      </c>
      <c r="J3" s="69" t="s">
        <v>77</v>
      </c>
      <c r="K3" s="52" t="s">
        <v>167</v>
      </c>
      <c r="L3" s="69" t="s">
        <v>77</v>
      </c>
      <c r="M3" s="51" t="s">
        <v>167</v>
      </c>
      <c r="N3" s="69" t="s">
        <v>77</v>
      </c>
      <c r="O3" s="51" t="s">
        <v>167</v>
      </c>
      <c r="P3" s="69" t="s">
        <v>77</v>
      </c>
      <c r="Q3" s="51" t="s">
        <v>167</v>
      </c>
      <c r="R3" s="69" t="s">
        <v>77</v>
      </c>
      <c r="S3" s="51" t="s">
        <v>167</v>
      </c>
      <c r="T3" s="69" t="s">
        <v>77</v>
      </c>
      <c r="U3" s="52" t="s">
        <v>167</v>
      </c>
      <c r="V3" s="69" t="s">
        <v>77</v>
      </c>
      <c r="W3" s="48" t="s">
        <v>167</v>
      </c>
      <c r="X3" s="69" t="s">
        <v>77</v>
      </c>
      <c r="Y3" s="52" t="s">
        <v>167</v>
      </c>
      <c r="Z3" s="69" t="s">
        <v>77</v>
      </c>
      <c r="AA3" s="207" t="s">
        <v>167</v>
      </c>
      <c r="AB3" s="208" t="s">
        <v>77</v>
      </c>
      <c r="AC3" s="209" t="s">
        <v>167</v>
      </c>
      <c r="AD3" s="210" t="s">
        <v>77</v>
      </c>
      <c r="AE3" s="1"/>
      <c r="AF3" s="5"/>
    </row>
    <row r="4" spans="1:32">
      <c r="A4" s="1"/>
      <c r="B4" s="1"/>
      <c r="C4" s="129"/>
      <c r="D4" s="70"/>
      <c r="E4" s="53"/>
      <c r="F4" s="70"/>
      <c r="G4" s="78"/>
      <c r="H4" s="70"/>
      <c r="I4" s="18"/>
      <c r="J4" s="70"/>
      <c r="K4" s="53"/>
      <c r="L4" s="70"/>
      <c r="M4" s="18"/>
      <c r="N4" s="70"/>
      <c r="O4" s="18"/>
      <c r="P4" s="70"/>
      <c r="Q4" s="18"/>
      <c r="R4" s="70"/>
      <c r="S4" s="18"/>
      <c r="T4" s="70"/>
      <c r="U4" s="53"/>
      <c r="V4" s="70"/>
      <c r="W4" s="5"/>
      <c r="X4" s="70"/>
      <c r="Y4" s="53"/>
      <c r="AA4" s="256"/>
      <c r="AB4" s="257"/>
      <c r="AC4" s="258"/>
      <c r="AD4" s="257"/>
      <c r="AE4" s="1"/>
      <c r="AF4" s="5"/>
    </row>
    <row r="5" spans="1:32" s="5" customFormat="1">
      <c r="A5" s="90">
        <v>5004</v>
      </c>
      <c r="B5" s="91" t="s">
        <v>69</v>
      </c>
      <c r="C5" s="96">
        <f>Saudi!C5+Sheet2!C5</f>
        <v>435856.55783929938</v>
      </c>
      <c r="D5" s="95"/>
      <c r="E5" s="96">
        <f>Saudi!E5+Sheet2!E5</f>
        <v>333041.74233775609</v>
      </c>
      <c r="F5" s="95"/>
      <c r="G5" s="96">
        <f>Saudi!G5+Sheet2!G5</f>
        <v>572530.98294761672</v>
      </c>
      <c r="H5" s="95"/>
      <c r="I5" s="96">
        <f>Saudi!I5+Sheet2!I5</f>
        <v>589798.50832164031</v>
      </c>
      <c r="J5" s="94"/>
      <c r="K5" s="96">
        <f>Saudi!K5+Sheet2!K5</f>
        <v>482648.62766092113</v>
      </c>
      <c r="L5" s="95"/>
      <c r="M5" s="96">
        <f>Saudi!M5+Sheet2!M5</f>
        <v>793661.27636291832</v>
      </c>
      <c r="N5" s="95"/>
      <c r="O5" s="96">
        <f>Saudi!O5+Sheet2!O5</f>
        <v>542527.68357503205</v>
      </c>
      <c r="P5" s="95"/>
      <c r="Q5" s="96">
        <f>Saudi!Q5+Sheet2!Q5</f>
        <v>632985.85650924966</v>
      </c>
      <c r="R5" s="95"/>
      <c r="S5" s="96">
        <f>Saudi!S5+Sheet2!S5</f>
        <v>601219.30035600183</v>
      </c>
      <c r="T5" s="95"/>
      <c r="U5" s="96">
        <f>Saudi!U5+Sheet2!U5</f>
        <v>404634.85114441987</v>
      </c>
      <c r="V5" s="95"/>
      <c r="W5" s="96">
        <f>Saudi!W5+Sheet2!W5</f>
        <v>404340.65351872495</v>
      </c>
      <c r="X5" s="95"/>
      <c r="Y5" s="96">
        <f>Saudi!Y5+Sheet2!Y5</f>
        <v>666351.99235676031</v>
      </c>
      <c r="Z5" s="195"/>
      <c r="AA5" s="261">
        <f>C5+E5+G5+I5+K5+M5+O5+Q5+S5+U5+W5+Y5</f>
        <v>6459598.0329303406</v>
      </c>
      <c r="AB5" s="212"/>
      <c r="AC5" s="213">
        <f>AA5/12</f>
        <v>538299.83607752842</v>
      </c>
      <c r="AD5" s="212"/>
      <c r="AE5" s="53">
        <f t="shared" ref="AE5:AE36" si="0">AA5-AF5</f>
        <v>0</v>
      </c>
      <c r="AF5" s="53">
        <f>C5+E5+G5+I5+K5+M5+O5+Q5+S5+U5+W5+Y5</f>
        <v>6459598.0329303406</v>
      </c>
    </row>
    <row r="6" spans="1:32">
      <c r="A6" s="1">
        <v>5005</v>
      </c>
      <c r="B6" s="15" t="s">
        <v>65</v>
      </c>
      <c r="C6" s="129">
        <f>Saudi!C6+Sheet2!C6</f>
        <v>0</v>
      </c>
      <c r="D6" s="49">
        <f t="shared" ref="D6:D11" si="1">C6/C$5</f>
        <v>0</v>
      </c>
      <c r="E6" s="129">
        <f>Saudi!E6+Sheet2!E6</f>
        <v>0</v>
      </c>
      <c r="F6" s="49">
        <f t="shared" ref="F6:F11" si="2">E6/E$5</f>
        <v>0</v>
      </c>
      <c r="G6" s="129">
        <f>Saudi!G6+Sheet2!G6</f>
        <v>0</v>
      </c>
      <c r="H6" s="49">
        <f>G6/G$5</f>
        <v>0</v>
      </c>
      <c r="I6" s="129">
        <f>Saudi!I6+Sheet2!I6</f>
        <v>0</v>
      </c>
      <c r="J6" s="49">
        <f>I6/I$5</f>
        <v>0</v>
      </c>
      <c r="K6" s="129">
        <f>Saudi!K6+Sheet2!K6</f>
        <v>0</v>
      </c>
      <c r="L6" s="49">
        <f t="shared" ref="L6:L11" si="3">K6/K$5</f>
        <v>0</v>
      </c>
      <c r="M6" s="129">
        <f>Saudi!M6+Sheet2!M6</f>
        <v>0</v>
      </c>
      <c r="N6" s="49">
        <f t="shared" ref="N6:N11" si="4">M6/M$5</f>
        <v>0</v>
      </c>
      <c r="O6" s="129">
        <f>Saudi!O6+Sheet2!O6</f>
        <v>0</v>
      </c>
      <c r="P6" s="49">
        <f t="shared" ref="P6:P11" si="5">O6/O$5</f>
        <v>0</v>
      </c>
      <c r="Q6" s="129">
        <f>Saudi!Q6+Sheet2!Q6</f>
        <v>0</v>
      </c>
      <c r="R6" s="49">
        <f t="shared" ref="R6:R11" si="6">Q6/Q$5</f>
        <v>0</v>
      </c>
      <c r="S6" s="129">
        <f>Saudi!S6+Sheet2!S6</f>
        <v>0</v>
      </c>
      <c r="T6" s="49">
        <f t="shared" ref="T6:T11" si="7">S6/S$5</f>
        <v>0</v>
      </c>
      <c r="U6" s="129">
        <f>Saudi!U6+Sheet2!U6</f>
        <v>0</v>
      </c>
      <c r="V6" s="49">
        <f t="shared" ref="V6:V11" si="8">U6/U$5</f>
        <v>0</v>
      </c>
      <c r="W6" s="129">
        <f>Saudi!W6+Sheet2!W6</f>
        <v>0</v>
      </c>
      <c r="X6" s="49">
        <f t="shared" ref="X6:X11" si="9">W6/W$5</f>
        <v>0</v>
      </c>
      <c r="Y6" s="129">
        <f>Saudi!Y6+Sheet2!Y6</f>
        <v>0</v>
      </c>
      <c r="Z6" s="165">
        <f t="shared" ref="Z6:Z11" si="10">Y6/Y$5</f>
        <v>0</v>
      </c>
      <c r="AA6" s="262">
        <f t="shared" ref="AA6:AA11" si="11">C6+E6+G6+I6+K6+M6+O6+Q6+S6+U6+W6+Y6</f>
        <v>0</v>
      </c>
      <c r="AB6" s="189">
        <f t="shared" ref="AB6:AB11" si="12">AA6/AA$5</f>
        <v>0</v>
      </c>
      <c r="AC6" s="181">
        <f t="shared" ref="AC6:AC70" si="13">AA6/12</f>
        <v>0</v>
      </c>
      <c r="AD6" s="189">
        <f t="shared" ref="AD6:AD11" si="14">AC6/AC$5</f>
        <v>0</v>
      </c>
      <c r="AE6" s="53">
        <f t="shared" si="0"/>
        <v>0</v>
      </c>
      <c r="AF6" s="53">
        <f t="shared" ref="AF6:AF69" si="15">C6+E6+G6+I6+K6+M6+O6+Q6+S6+U6+W6+Y6</f>
        <v>0</v>
      </c>
    </row>
    <row r="7" spans="1:32">
      <c r="A7" s="13">
        <v>5051</v>
      </c>
      <c r="B7" s="114" t="s">
        <v>101</v>
      </c>
      <c r="C7" s="130">
        <f>Saudi!C7+Sheet2!C7</f>
        <v>0</v>
      </c>
      <c r="D7" s="49">
        <f t="shared" si="1"/>
        <v>0</v>
      </c>
      <c r="E7" s="130">
        <f>Saudi!E7+Sheet2!E7</f>
        <v>0</v>
      </c>
      <c r="F7" s="49">
        <f t="shared" si="2"/>
        <v>0</v>
      </c>
      <c r="G7" s="130">
        <f>Saudi!G7+Sheet2!G7</f>
        <v>0</v>
      </c>
      <c r="H7" s="49">
        <f t="shared" ref="H7:J11" si="16">G7/G$5</f>
        <v>0</v>
      </c>
      <c r="I7" s="130">
        <f>Saudi!I7+Sheet2!I7</f>
        <v>0</v>
      </c>
      <c r="J7" s="49">
        <f>I7/I$5</f>
        <v>0</v>
      </c>
      <c r="K7" s="130">
        <f>Saudi!K7+Sheet2!K7</f>
        <v>0</v>
      </c>
      <c r="L7" s="49">
        <f t="shared" si="3"/>
        <v>0</v>
      </c>
      <c r="M7" s="130">
        <f>Saudi!M7+Sheet2!M7</f>
        <v>0</v>
      </c>
      <c r="N7" s="49">
        <f t="shared" si="4"/>
        <v>0</v>
      </c>
      <c r="O7" s="130">
        <f>Saudi!O7+Sheet2!O7</f>
        <v>0</v>
      </c>
      <c r="P7" s="49">
        <f t="shared" si="5"/>
        <v>0</v>
      </c>
      <c r="Q7" s="130">
        <f>Saudi!Q7+Sheet2!Q7</f>
        <v>0</v>
      </c>
      <c r="R7" s="49">
        <f t="shared" si="6"/>
        <v>0</v>
      </c>
      <c r="S7" s="130">
        <f>Saudi!S7+Sheet2!S7</f>
        <v>0</v>
      </c>
      <c r="T7" s="49">
        <f t="shared" si="7"/>
        <v>0</v>
      </c>
      <c r="U7" s="130">
        <f>Saudi!U7+Sheet2!U7</f>
        <v>0</v>
      </c>
      <c r="V7" s="49">
        <f t="shared" si="8"/>
        <v>0</v>
      </c>
      <c r="W7" s="130">
        <f>Saudi!W7+Sheet2!W7</f>
        <v>0</v>
      </c>
      <c r="X7" s="49">
        <f t="shared" si="9"/>
        <v>0</v>
      </c>
      <c r="Y7" s="130">
        <f>Saudi!Y7+Sheet2!Y7</f>
        <v>0</v>
      </c>
      <c r="Z7" s="165">
        <f t="shared" si="10"/>
        <v>0</v>
      </c>
      <c r="AA7" s="262">
        <f t="shared" si="11"/>
        <v>0</v>
      </c>
      <c r="AB7" s="190">
        <f t="shared" si="12"/>
        <v>0</v>
      </c>
      <c r="AC7" s="183">
        <f t="shared" si="13"/>
        <v>0</v>
      </c>
      <c r="AD7" s="190">
        <f t="shared" si="14"/>
        <v>0</v>
      </c>
      <c r="AE7" s="53">
        <f t="shared" si="0"/>
        <v>0</v>
      </c>
      <c r="AF7" s="53">
        <f t="shared" si="15"/>
        <v>0</v>
      </c>
    </row>
    <row r="8" spans="1:32">
      <c r="A8" s="1">
        <v>5052</v>
      </c>
      <c r="B8" s="1" t="s">
        <v>87</v>
      </c>
      <c r="C8" s="23">
        <f>Saudi!C8+Sheet2!C8</f>
        <v>0</v>
      </c>
      <c r="D8" s="49">
        <f t="shared" si="1"/>
        <v>0</v>
      </c>
      <c r="E8" s="23">
        <f>Saudi!E8+Sheet2!E8</f>
        <v>0</v>
      </c>
      <c r="F8" s="49">
        <f t="shared" si="2"/>
        <v>0</v>
      </c>
      <c r="G8" s="23">
        <f>Saudi!G8+Sheet2!G8</f>
        <v>0</v>
      </c>
      <c r="H8" s="49">
        <f t="shared" si="16"/>
        <v>0</v>
      </c>
      <c r="I8" s="23">
        <f>Saudi!I8+Sheet2!I8</f>
        <v>0</v>
      </c>
      <c r="J8" s="49">
        <f>I8/I$5</f>
        <v>0</v>
      </c>
      <c r="K8" s="23">
        <f>Saudi!K8+Sheet2!K8</f>
        <v>0</v>
      </c>
      <c r="L8" s="49">
        <f t="shared" si="3"/>
        <v>0</v>
      </c>
      <c r="M8" s="23">
        <f>Saudi!M8+Sheet2!M8</f>
        <v>0</v>
      </c>
      <c r="N8" s="49">
        <f t="shared" si="4"/>
        <v>0</v>
      </c>
      <c r="O8" s="23">
        <f>Saudi!O8+Sheet2!O8</f>
        <v>0</v>
      </c>
      <c r="P8" s="49">
        <f t="shared" si="5"/>
        <v>0</v>
      </c>
      <c r="Q8" s="23">
        <f>Saudi!Q8+Sheet2!Q8</f>
        <v>0</v>
      </c>
      <c r="R8" s="49">
        <f t="shared" si="6"/>
        <v>0</v>
      </c>
      <c r="S8" s="23">
        <f>Saudi!S8+Sheet2!S8</f>
        <v>0</v>
      </c>
      <c r="T8" s="49">
        <f t="shared" si="7"/>
        <v>0</v>
      </c>
      <c r="U8" s="23">
        <f>Saudi!U8+Sheet2!U8</f>
        <v>0</v>
      </c>
      <c r="V8" s="49">
        <f t="shared" si="8"/>
        <v>0</v>
      </c>
      <c r="W8" s="23">
        <f>Saudi!W8+Sheet2!W8</f>
        <v>0</v>
      </c>
      <c r="X8" s="49">
        <f t="shared" si="9"/>
        <v>0</v>
      </c>
      <c r="Y8" s="23">
        <f>Saudi!Y8+Sheet2!Y8</f>
        <v>0</v>
      </c>
      <c r="Z8" s="165">
        <f t="shared" si="10"/>
        <v>0</v>
      </c>
      <c r="AA8" s="262">
        <f t="shared" si="11"/>
        <v>0</v>
      </c>
      <c r="AB8" s="190">
        <f t="shared" si="12"/>
        <v>0</v>
      </c>
      <c r="AC8" s="191">
        <f>AA8/12</f>
        <v>0</v>
      </c>
      <c r="AD8" s="190">
        <f t="shared" si="14"/>
        <v>0</v>
      </c>
      <c r="AE8" s="53">
        <f t="shared" si="0"/>
        <v>0</v>
      </c>
      <c r="AF8" s="53">
        <f t="shared" si="15"/>
        <v>0</v>
      </c>
    </row>
    <row r="9" spans="1:32">
      <c r="A9" s="1">
        <v>5101</v>
      </c>
      <c r="B9" s="15" t="s">
        <v>45</v>
      </c>
      <c r="C9" s="129">
        <f>Saudi!C9+Sheet2!C9</f>
        <v>46698.917839299356</v>
      </c>
      <c r="D9" s="49">
        <f t="shared" si="1"/>
        <v>0.10714285927187375</v>
      </c>
      <c r="E9" s="129">
        <f>Saudi!E9+Sheet2!E9</f>
        <v>30276.522030705139</v>
      </c>
      <c r="F9" s="49">
        <f t="shared" si="2"/>
        <v>9.0909090909091023E-2</v>
      </c>
      <c r="G9" s="129">
        <f>Saudi!G9+Sheet2!G9</f>
        <v>70310.822947616791</v>
      </c>
      <c r="H9" s="49">
        <f t="shared" si="16"/>
        <v>0.12280701838288081</v>
      </c>
      <c r="I9" s="129">
        <f>Saudi!I9+Sheet2!I9</f>
        <v>146340.98326777533</v>
      </c>
      <c r="J9" s="49">
        <f t="shared" si="16"/>
        <v>0.24812030075187955</v>
      </c>
      <c r="K9" s="129">
        <f>Saudi!K9+Sheet2!K9</f>
        <v>77061.545592920156</v>
      </c>
      <c r="L9" s="49">
        <f t="shared" si="3"/>
        <v>0.15966386554621845</v>
      </c>
      <c r="M9" s="129">
        <f>Saudi!M9+Sheet2!M9</f>
        <v>218544.40943326734</v>
      </c>
      <c r="N9" s="49">
        <f t="shared" si="4"/>
        <v>0.27536231884057966</v>
      </c>
      <c r="O9" s="129">
        <f>Saudi!O9+Sheet2!O9</f>
        <v>178415.14426293009</v>
      </c>
      <c r="P9" s="49">
        <f t="shared" si="5"/>
        <v>0.3288590604026847</v>
      </c>
      <c r="Q9" s="129">
        <f>Saudi!Q9+Sheet2!Q9</f>
        <v>180853.10185978562</v>
      </c>
      <c r="R9" s="49">
        <f t="shared" si="6"/>
        <v>0.2857142857142857</v>
      </c>
      <c r="S9" s="129">
        <f>Saudi!S9+Sheet2!S9</f>
        <v>145750.13341963684</v>
      </c>
      <c r="T9" s="49">
        <f t="shared" si="7"/>
        <v>0.24242424242424249</v>
      </c>
      <c r="U9" s="129">
        <f>Saudi!U9+Sheet2!U9</f>
        <v>43353.73405118785</v>
      </c>
      <c r="V9" s="49">
        <f t="shared" si="8"/>
        <v>0.10714285714285716</v>
      </c>
      <c r="W9" s="129">
        <f>Saudi!W9+Sheet2!W9</f>
        <v>36758.24122897497</v>
      </c>
      <c r="X9" s="49">
        <f t="shared" si="9"/>
        <v>9.0909090909090842E-2</v>
      </c>
      <c r="Y9" s="129">
        <f>Saudi!Y9+Sheet2!Y9</f>
        <v>111058.66539279332</v>
      </c>
      <c r="Z9" s="165">
        <f t="shared" si="10"/>
        <v>0.16666666666666657</v>
      </c>
      <c r="AA9" s="262">
        <f t="shared" si="11"/>
        <v>1285422.2213268925</v>
      </c>
      <c r="AB9" s="190">
        <f t="shared" si="12"/>
        <v>0.19899415022017583</v>
      </c>
      <c r="AC9" s="181">
        <f t="shared" si="13"/>
        <v>107118.51844390771</v>
      </c>
      <c r="AD9" s="190">
        <f t="shared" si="14"/>
        <v>0.19899415022017583</v>
      </c>
      <c r="AE9" s="53">
        <f t="shared" si="0"/>
        <v>0</v>
      </c>
      <c r="AF9" s="53">
        <f t="shared" si="15"/>
        <v>1285422.2213268925</v>
      </c>
    </row>
    <row r="10" spans="1:32">
      <c r="A10" s="1">
        <v>5102</v>
      </c>
      <c r="B10" s="1" t="s">
        <v>172</v>
      </c>
      <c r="C10" s="129">
        <f>Saudi!C10+Sheet2!C10</f>
        <v>0</v>
      </c>
      <c r="D10" s="49">
        <f t="shared" si="1"/>
        <v>0</v>
      </c>
      <c r="E10" s="129">
        <f>Saudi!E10+Sheet2!E10</f>
        <v>0</v>
      </c>
      <c r="F10" s="49">
        <f t="shared" si="2"/>
        <v>0</v>
      </c>
      <c r="G10" s="129">
        <f>Saudi!G10+Sheet2!G10</f>
        <v>0</v>
      </c>
      <c r="H10" s="49">
        <f t="shared" si="16"/>
        <v>0</v>
      </c>
      <c r="I10" s="129">
        <f>Saudi!I10+Sheet2!I10</f>
        <v>0</v>
      </c>
      <c r="J10" s="49">
        <f t="shared" si="16"/>
        <v>0</v>
      </c>
      <c r="K10" s="129">
        <f>Saudi!K10+Sheet2!K10</f>
        <v>0</v>
      </c>
      <c r="L10" s="49">
        <f t="shared" si="3"/>
        <v>0</v>
      </c>
      <c r="M10" s="129">
        <f>Saudi!M10+Sheet2!M10</f>
        <v>0</v>
      </c>
      <c r="N10" s="49">
        <f t="shared" si="4"/>
        <v>0</v>
      </c>
      <c r="O10" s="129">
        <f>Saudi!O10+Sheet2!O10</f>
        <v>0</v>
      </c>
      <c r="P10" s="49">
        <f t="shared" si="5"/>
        <v>0</v>
      </c>
      <c r="Q10" s="129">
        <f>Saudi!Q10+Sheet2!Q10</f>
        <v>0</v>
      </c>
      <c r="R10" s="49">
        <f t="shared" si="6"/>
        <v>0</v>
      </c>
      <c r="S10" s="129">
        <f>Saudi!S10+Sheet2!S10</f>
        <v>0</v>
      </c>
      <c r="T10" s="49">
        <f t="shared" si="7"/>
        <v>0</v>
      </c>
      <c r="U10" s="129">
        <f>Saudi!U10+Sheet2!U10</f>
        <v>0</v>
      </c>
      <c r="V10" s="49">
        <f t="shared" si="8"/>
        <v>0</v>
      </c>
      <c r="W10" s="129">
        <f>Saudi!W10+Sheet2!W10</f>
        <v>0</v>
      </c>
      <c r="X10" s="49">
        <f t="shared" si="9"/>
        <v>0</v>
      </c>
      <c r="Y10" s="129">
        <f>Saudi!Y10+Sheet2!Y10</f>
        <v>0</v>
      </c>
      <c r="Z10" s="165">
        <f t="shared" si="10"/>
        <v>0</v>
      </c>
      <c r="AA10" s="262">
        <f t="shared" si="11"/>
        <v>0</v>
      </c>
      <c r="AB10" s="190">
        <f t="shared" si="12"/>
        <v>0</v>
      </c>
      <c r="AC10" s="191">
        <f t="shared" si="13"/>
        <v>0</v>
      </c>
      <c r="AD10" s="190">
        <f t="shared" si="14"/>
        <v>0</v>
      </c>
      <c r="AE10" s="53">
        <f t="shared" si="0"/>
        <v>0</v>
      </c>
      <c r="AF10" s="53">
        <f t="shared" si="15"/>
        <v>0</v>
      </c>
    </row>
    <row r="11" spans="1:32">
      <c r="A11" s="1">
        <v>5103</v>
      </c>
      <c r="B11" s="15" t="s">
        <v>61</v>
      </c>
      <c r="C11" s="129">
        <f>Saudi!C11+Sheet2!C11</f>
        <v>0</v>
      </c>
      <c r="D11" s="49">
        <f t="shared" si="1"/>
        <v>0</v>
      </c>
      <c r="E11" s="129">
        <f>Saudi!E11+Sheet2!E11</f>
        <v>0</v>
      </c>
      <c r="F11" s="49">
        <f t="shared" si="2"/>
        <v>0</v>
      </c>
      <c r="G11" s="129">
        <f>Saudi!G11+Sheet2!G11</f>
        <v>0</v>
      </c>
      <c r="H11" s="49">
        <f t="shared" si="16"/>
        <v>0</v>
      </c>
      <c r="I11" s="129">
        <f>Saudi!I11+Sheet2!I11</f>
        <v>0</v>
      </c>
      <c r="J11" s="49">
        <f t="shared" si="16"/>
        <v>0</v>
      </c>
      <c r="K11" s="129">
        <f>Saudi!K11+Sheet2!K11</f>
        <v>0</v>
      </c>
      <c r="L11" s="49">
        <f t="shared" si="3"/>
        <v>0</v>
      </c>
      <c r="M11" s="129">
        <f>Saudi!M11+Sheet2!M11</f>
        <v>0</v>
      </c>
      <c r="N11" s="49">
        <f t="shared" si="4"/>
        <v>0</v>
      </c>
      <c r="O11" s="129">
        <f>Saudi!O11+Sheet2!O11</f>
        <v>0</v>
      </c>
      <c r="P11" s="49">
        <f t="shared" si="5"/>
        <v>0</v>
      </c>
      <c r="Q11" s="129">
        <f>Saudi!Q11+Sheet2!Q11</f>
        <v>0</v>
      </c>
      <c r="R11" s="49">
        <f t="shared" si="6"/>
        <v>0</v>
      </c>
      <c r="S11" s="129">
        <f>Saudi!S11+Sheet2!S11</f>
        <v>0</v>
      </c>
      <c r="T11" s="49">
        <f t="shared" si="7"/>
        <v>0</v>
      </c>
      <c r="U11" s="129">
        <f>Saudi!U11+Sheet2!U11</f>
        <v>0</v>
      </c>
      <c r="V11" s="49">
        <f t="shared" si="8"/>
        <v>0</v>
      </c>
      <c r="W11" s="129">
        <f>Saudi!W11+Sheet2!W11</f>
        <v>0</v>
      </c>
      <c r="X11" s="49">
        <f t="shared" si="9"/>
        <v>0</v>
      </c>
      <c r="Y11" s="129">
        <f>Saudi!Y11+Sheet2!Y11</f>
        <v>0</v>
      </c>
      <c r="Z11" s="165">
        <f t="shared" si="10"/>
        <v>0</v>
      </c>
      <c r="AA11" s="262">
        <f t="shared" si="11"/>
        <v>0</v>
      </c>
      <c r="AB11" s="190">
        <f t="shared" si="12"/>
        <v>0</v>
      </c>
      <c r="AC11" s="191">
        <f t="shared" si="13"/>
        <v>0</v>
      </c>
      <c r="AD11" s="190">
        <f t="shared" si="14"/>
        <v>0</v>
      </c>
      <c r="AE11" s="53">
        <f t="shared" si="0"/>
        <v>0</v>
      </c>
      <c r="AF11" s="53">
        <f t="shared" si="15"/>
        <v>0</v>
      </c>
    </row>
    <row r="12" spans="1:32" ht="15.75" thickBot="1">
      <c r="A12" s="6">
        <v>5149</v>
      </c>
      <c r="B12" s="115" t="s">
        <v>64</v>
      </c>
      <c r="C12" s="55">
        <f>Saudi!C12+Sheet2!C12</f>
        <v>389157.64</v>
      </c>
      <c r="D12" s="88">
        <v>1</v>
      </c>
      <c r="E12" s="55">
        <f>Saudi!E12+Sheet2!E12</f>
        <v>302765.22030705097</v>
      </c>
      <c r="F12" s="88">
        <v>1</v>
      </c>
      <c r="G12" s="55">
        <f>Saudi!G12+Sheet2!G12</f>
        <v>502220.15999999992</v>
      </c>
      <c r="H12" s="88">
        <v>1</v>
      </c>
      <c r="I12" s="55">
        <f>Saudi!I12+Sheet2!I12</f>
        <v>443457.52505386499</v>
      </c>
      <c r="J12" s="88">
        <v>1</v>
      </c>
      <c r="K12" s="55">
        <f>Saudi!K12+Sheet2!K12</f>
        <v>405587.08206800098</v>
      </c>
      <c r="L12" s="88">
        <v>1</v>
      </c>
      <c r="M12" s="55">
        <f>Saudi!M12+Sheet2!M12</f>
        <v>575116.86692965101</v>
      </c>
      <c r="N12" s="88">
        <v>1</v>
      </c>
      <c r="O12" s="55">
        <f>Saudi!O12+Sheet2!O12</f>
        <v>364112.53931210196</v>
      </c>
      <c r="P12" s="88">
        <v>1</v>
      </c>
      <c r="Q12" s="55">
        <f>Saudi!Q12+Sheet2!Q12</f>
        <v>452132.75464946404</v>
      </c>
      <c r="R12" s="88">
        <v>1</v>
      </c>
      <c r="S12" s="55">
        <f>Saudi!S12+Sheet2!S12</f>
        <v>455469.16693636496</v>
      </c>
      <c r="T12" s="88">
        <v>1</v>
      </c>
      <c r="U12" s="55">
        <f>Saudi!U12+Sheet2!U12</f>
        <v>361281.11709323199</v>
      </c>
      <c r="V12" s="88">
        <v>1</v>
      </c>
      <c r="W12" s="55">
        <f>Saudi!W12+Sheet2!W12</f>
        <v>367582.41228975001</v>
      </c>
      <c r="X12" s="88">
        <v>1</v>
      </c>
      <c r="Y12" s="55">
        <f>Saudi!Y12+Sheet2!Y12</f>
        <v>555293.32696396695</v>
      </c>
      <c r="Z12" s="196">
        <v>1</v>
      </c>
      <c r="AA12" s="187">
        <f>AA5+AA6-AA7-AA8-AA9-AA10+AA11</f>
        <v>5174175.8116034484</v>
      </c>
      <c r="AB12" s="215">
        <v>1</v>
      </c>
      <c r="AC12" s="186">
        <f t="shared" si="13"/>
        <v>431181.3176336207</v>
      </c>
      <c r="AD12" s="215">
        <v>1</v>
      </c>
      <c r="AE12" s="53">
        <f t="shared" si="0"/>
        <v>0</v>
      </c>
      <c r="AF12" s="53">
        <f t="shared" si="15"/>
        <v>5174175.8116034474</v>
      </c>
    </row>
    <row r="13" spans="1:32" ht="15.75" thickTop="1">
      <c r="A13" s="1">
        <v>5151</v>
      </c>
      <c r="B13" s="15" t="s">
        <v>46</v>
      </c>
      <c r="C13" s="129">
        <f>Saudi!C13+Sheet2!C13</f>
        <v>0</v>
      </c>
      <c r="D13" s="70"/>
      <c r="E13" s="129">
        <f>Saudi!E13+Sheet2!E13</f>
        <v>0</v>
      </c>
      <c r="F13" s="70"/>
      <c r="G13" s="129">
        <f>Saudi!G13+Sheet2!G13</f>
        <v>0</v>
      </c>
      <c r="H13" s="70"/>
      <c r="I13" s="129">
        <f>Saudi!I13+Sheet2!I13</f>
        <v>0</v>
      </c>
      <c r="J13" s="70"/>
      <c r="K13" s="129">
        <f>Saudi!K13+Sheet2!K13</f>
        <v>0</v>
      </c>
      <c r="L13" s="70"/>
      <c r="M13" s="129">
        <f>Saudi!M13+Sheet2!M13</f>
        <v>0</v>
      </c>
      <c r="N13" s="70"/>
      <c r="O13" s="129">
        <f>Saudi!O13+Sheet2!O13</f>
        <v>0</v>
      </c>
      <c r="P13" s="70"/>
      <c r="Q13" s="129">
        <f>Saudi!Q13+Sheet2!Q13</f>
        <v>0</v>
      </c>
      <c r="R13" s="70"/>
      <c r="S13" s="129">
        <f>Saudi!S13+Sheet2!S13</f>
        <v>0</v>
      </c>
      <c r="T13" s="70"/>
      <c r="U13" s="129">
        <f>Saudi!U13+Sheet2!U13</f>
        <v>0</v>
      </c>
      <c r="V13" s="70"/>
      <c r="W13" s="129">
        <f>Saudi!W13+Sheet2!W13</f>
        <v>0</v>
      </c>
      <c r="X13" s="70"/>
      <c r="Y13" s="129">
        <f>Saudi!Y13+Sheet2!Y13</f>
        <v>0</v>
      </c>
      <c r="AA13" s="262">
        <f>C13+E13+G13+I13+K13+M13+O13+Q13+S13+U13+W13+Y13</f>
        <v>0</v>
      </c>
      <c r="AB13" s="189"/>
      <c r="AC13" s="181">
        <f t="shared" si="13"/>
        <v>0</v>
      </c>
      <c r="AD13" s="189"/>
      <c r="AE13" s="53">
        <f t="shared" si="0"/>
        <v>0</v>
      </c>
      <c r="AF13" s="53">
        <f t="shared" si="15"/>
        <v>0</v>
      </c>
    </row>
    <row r="14" spans="1:32">
      <c r="A14" s="1">
        <v>5152</v>
      </c>
      <c r="B14" s="15" t="s">
        <v>47</v>
      </c>
      <c r="C14" s="129">
        <f>Saudi!C14+Sheet2!C14</f>
        <v>0</v>
      </c>
      <c r="D14" s="70"/>
      <c r="E14" s="129">
        <f>Saudi!E14+Sheet2!E14</f>
        <v>0</v>
      </c>
      <c r="F14" s="70"/>
      <c r="G14" s="129">
        <f>Saudi!G14+Sheet2!G14</f>
        <v>0</v>
      </c>
      <c r="H14" s="70"/>
      <c r="I14" s="129">
        <f>Saudi!I14+Sheet2!I14</f>
        <v>0</v>
      </c>
      <c r="J14" s="70"/>
      <c r="K14" s="129">
        <f>Saudi!K14+Sheet2!K14</f>
        <v>0</v>
      </c>
      <c r="L14" s="70"/>
      <c r="M14" s="129">
        <f>Saudi!M14+Sheet2!M14</f>
        <v>0</v>
      </c>
      <c r="N14" s="70"/>
      <c r="O14" s="129">
        <f>Saudi!O14+Sheet2!O14</f>
        <v>0</v>
      </c>
      <c r="P14" s="70"/>
      <c r="Q14" s="129">
        <f>Saudi!Q14+Sheet2!Q14</f>
        <v>0</v>
      </c>
      <c r="R14" s="70"/>
      <c r="S14" s="129">
        <f>Saudi!S14+Sheet2!S14</f>
        <v>0</v>
      </c>
      <c r="T14" s="70"/>
      <c r="U14" s="129">
        <f>Saudi!U14+Sheet2!U14</f>
        <v>0</v>
      </c>
      <c r="V14" s="70"/>
      <c r="W14" s="129">
        <f>Saudi!W14+Sheet2!W14</f>
        <v>0</v>
      </c>
      <c r="X14" s="70"/>
      <c r="Y14" s="129">
        <f>Saudi!Y14+Sheet2!Y14</f>
        <v>0</v>
      </c>
      <c r="AA14" s="262">
        <f>C14+E14+G14+I14+K14+M14+O14+Q14+S14+U14+W14+Y14</f>
        <v>0</v>
      </c>
      <c r="AB14" s="189"/>
      <c r="AC14" s="181">
        <f t="shared" si="13"/>
        <v>0</v>
      </c>
      <c r="AD14" s="189"/>
      <c r="AE14" s="53">
        <f t="shared" si="0"/>
        <v>0</v>
      </c>
      <c r="AF14" s="53">
        <f t="shared" si="15"/>
        <v>0</v>
      </c>
    </row>
    <row r="15" spans="1:32" ht="15.75" thickBot="1">
      <c r="A15" s="35">
        <v>5198</v>
      </c>
      <c r="B15" s="116" t="s">
        <v>90</v>
      </c>
      <c r="C15" s="131">
        <f>Saudi!C15+Sheet2!C15</f>
        <v>0</v>
      </c>
      <c r="D15" s="71"/>
      <c r="E15" s="131">
        <f>Saudi!E15+Sheet2!E15</f>
        <v>0</v>
      </c>
      <c r="F15" s="71"/>
      <c r="G15" s="131">
        <f>Saudi!G15+Sheet2!G15</f>
        <v>0</v>
      </c>
      <c r="H15" s="71"/>
      <c r="I15" s="131">
        <f>Saudi!I15+Sheet2!I15</f>
        <v>0</v>
      </c>
      <c r="J15" s="71"/>
      <c r="K15" s="131">
        <f>Saudi!K15+Sheet2!K15</f>
        <v>0</v>
      </c>
      <c r="L15" s="71"/>
      <c r="M15" s="131">
        <f>Saudi!M15+Sheet2!M15</f>
        <v>0</v>
      </c>
      <c r="N15" s="71"/>
      <c r="O15" s="131">
        <f>Saudi!O15+Sheet2!O15</f>
        <v>0</v>
      </c>
      <c r="P15" s="71"/>
      <c r="Q15" s="131">
        <f>Saudi!Q15+Sheet2!Q15</f>
        <v>0</v>
      </c>
      <c r="R15" s="71"/>
      <c r="S15" s="131">
        <f>Saudi!S15+Sheet2!S15</f>
        <v>0</v>
      </c>
      <c r="T15" s="71"/>
      <c r="U15" s="131">
        <f>Saudi!U15+Sheet2!U15</f>
        <v>0</v>
      </c>
      <c r="V15" s="71"/>
      <c r="W15" s="131">
        <f>Saudi!W15+Sheet2!W15</f>
        <v>0</v>
      </c>
      <c r="X15" s="71"/>
      <c r="Y15" s="131">
        <f>Saudi!Y15+Sheet2!Y15</f>
        <v>0</v>
      </c>
      <c r="Z15" s="197"/>
      <c r="AA15" s="263">
        <f>AA13+AA14</f>
        <v>0</v>
      </c>
      <c r="AB15" s="217"/>
      <c r="AC15" s="218">
        <f t="shared" si="13"/>
        <v>0</v>
      </c>
      <c r="AD15" s="217"/>
      <c r="AE15" s="53">
        <f t="shared" si="0"/>
        <v>0</v>
      </c>
      <c r="AF15" s="53">
        <f t="shared" si="15"/>
        <v>0</v>
      </c>
    </row>
    <row r="16" spans="1:32" ht="16.5" thickTop="1" thickBot="1">
      <c r="A16" s="37">
        <v>5199</v>
      </c>
      <c r="B16" s="117" t="s">
        <v>68</v>
      </c>
      <c r="C16" s="132">
        <f>Saudi!C16+Sheet2!C16</f>
        <v>389157.64</v>
      </c>
      <c r="D16" s="39">
        <f>C16/C12</f>
        <v>1</v>
      </c>
      <c r="E16" s="132">
        <f>Saudi!E16+Sheet2!E16</f>
        <v>302765.22030705097</v>
      </c>
      <c r="F16" s="39">
        <f>E16/E12</f>
        <v>1</v>
      </c>
      <c r="G16" s="132">
        <f>Saudi!G16+Sheet2!G16</f>
        <v>502220.15999999992</v>
      </c>
      <c r="H16" s="39">
        <f>G16/G12</f>
        <v>1</v>
      </c>
      <c r="I16" s="132">
        <f>Saudi!I16+Sheet2!I16</f>
        <v>443457.52505386499</v>
      </c>
      <c r="J16" s="39">
        <f>I16/I12</f>
        <v>1</v>
      </c>
      <c r="K16" s="132">
        <f>Saudi!K16+Sheet2!K16</f>
        <v>405587.08206800098</v>
      </c>
      <c r="L16" s="39">
        <f>K16/K12</f>
        <v>1</v>
      </c>
      <c r="M16" s="132">
        <f>Saudi!M16+Sheet2!M16</f>
        <v>575116.86692965101</v>
      </c>
      <c r="N16" s="39">
        <f>M16/M12</f>
        <v>1</v>
      </c>
      <c r="O16" s="132">
        <f>Saudi!O16+Sheet2!O16</f>
        <v>364112.53931210196</v>
      </c>
      <c r="P16" s="39">
        <f>O16/O12</f>
        <v>1</v>
      </c>
      <c r="Q16" s="132">
        <f>Saudi!Q16+Sheet2!Q16</f>
        <v>452132.75464946404</v>
      </c>
      <c r="R16" s="39">
        <f>Q16/Q12</f>
        <v>1</v>
      </c>
      <c r="S16" s="132">
        <f>Saudi!S16+Sheet2!S16</f>
        <v>455469.16693636496</v>
      </c>
      <c r="T16" s="39">
        <f>S16/S12</f>
        <v>1</v>
      </c>
      <c r="U16" s="132">
        <f>Saudi!U16+Sheet2!U16</f>
        <v>361281.11709323199</v>
      </c>
      <c r="V16" s="39">
        <f>U16/U12</f>
        <v>1</v>
      </c>
      <c r="W16" s="132">
        <f>Saudi!W16+Sheet2!W16</f>
        <v>367582.41228975001</v>
      </c>
      <c r="X16" s="39">
        <f>W16/W12</f>
        <v>1</v>
      </c>
      <c r="Y16" s="132">
        <f>Saudi!Y16+Sheet2!Y16</f>
        <v>555293.32696396695</v>
      </c>
      <c r="Z16" s="198">
        <f>Y16/Y12</f>
        <v>1</v>
      </c>
      <c r="AA16" s="264">
        <f>AA12+AA15</f>
        <v>5174175.8116034484</v>
      </c>
      <c r="AB16" s="220">
        <f>AA16/AA12</f>
        <v>1</v>
      </c>
      <c r="AC16" s="219">
        <f t="shared" si="13"/>
        <v>431181.3176336207</v>
      </c>
      <c r="AD16" s="220">
        <f>AC16/AC12</f>
        <v>1</v>
      </c>
      <c r="AE16" s="53">
        <f t="shared" si="0"/>
        <v>0</v>
      </c>
      <c r="AF16" s="53">
        <f t="shared" si="15"/>
        <v>5174175.8116034474</v>
      </c>
    </row>
    <row r="17" spans="1:32" ht="15.75" thickTop="1">
      <c r="A17" s="12">
        <v>5502</v>
      </c>
      <c r="B17" s="14" t="s">
        <v>48</v>
      </c>
      <c r="C17" s="61">
        <f>Saudi!C17+Sheet2!C17</f>
        <v>237386.16039999999</v>
      </c>
      <c r="D17" s="49">
        <f>C17/C12</f>
        <v>0.61</v>
      </c>
      <c r="E17" s="61">
        <f>Saudi!E17+Sheet2!E17</f>
        <v>163493.21896580752</v>
      </c>
      <c r="F17" s="49">
        <f>E17/E12</f>
        <v>0.54</v>
      </c>
      <c r="G17" s="61">
        <f>Saudi!G17+Sheet2!G17</f>
        <v>247594.53887999995</v>
      </c>
      <c r="H17" s="49">
        <f>G17/G12</f>
        <v>0.49299999999999999</v>
      </c>
      <c r="I17" s="61">
        <f>Saudi!I17+Sheet2!I17</f>
        <v>239467.06352908711</v>
      </c>
      <c r="J17" s="49">
        <f>I17/I12</f>
        <v>0.54</v>
      </c>
      <c r="K17" s="61">
        <f>Saudi!K17+Sheet2!K17</f>
        <v>174402.44528924042</v>
      </c>
      <c r="L17" s="49">
        <f>K17/K12</f>
        <v>0.43</v>
      </c>
      <c r="M17" s="61">
        <f>Saudi!M17+Sheet2!M17</f>
        <v>431337.65019723825</v>
      </c>
      <c r="N17" s="49">
        <f>M17/M12</f>
        <v>0.75</v>
      </c>
      <c r="O17" s="61">
        <f>Saudi!O17+Sheet2!O17</f>
        <v>222108.64898038219</v>
      </c>
      <c r="P17" s="49">
        <f>O17/O12</f>
        <v>0.61</v>
      </c>
      <c r="Q17" s="61">
        <f>Saudi!Q17+Sheet2!Q17</f>
        <v>248673.01505720525</v>
      </c>
      <c r="R17" s="49">
        <f>Q17/Q12</f>
        <v>0.55000000000000004</v>
      </c>
      <c r="S17" s="61">
        <f>Saudi!S17+Sheet2!S17</f>
        <v>240624.36089248161</v>
      </c>
      <c r="T17" s="49">
        <f>S17/S12</f>
        <v>0.52829999999999999</v>
      </c>
      <c r="U17" s="61">
        <f>Saudi!U17+Sheet2!U17</f>
        <v>202317.42557220993</v>
      </c>
      <c r="V17" s="49">
        <f>U17/U12</f>
        <v>0.56000000000000005</v>
      </c>
      <c r="W17" s="61">
        <f>Saudi!W17+Sheet2!W17</f>
        <v>183827.96438610397</v>
      </c>
      <c r="X17" s="49">
        <f>W17/W12</f>
        <v>0.50009999999999999</v>
      </c>
      <c r="Y17" s="61">
        <f>Saudi!Y17+Sheet2!Y17</f>
        <v>338728.92944801983</v>
      </c>
      <c r="Z17" s="165">
        <f>Y17/Y12</f>
        <v>0.61</v>
      </c>
      <c r="AA17" s="262">
        <f>C17+E17+G17+I17+K17+M17+O17+Q17+S17+U17+W17+Y17</f>
        <v>2929961.421597776</v>
      </c>
      <c r="AB17" s="190">
        <f>AA17/AA12</f>
        <v>0.56626630564565161</v>
      </c>
      <c r="AC17" s="192">
        <f t="shared" si="13"/>
        <v>244163.45179981468</v>
      </c>
      <c r="AD17" s="190">
        <f>AC17/AC12</f>
        <v>0.56626630564565172</v>
      </c>
      <c r="AE17" s="53">
        <f t="shared" si="0"/>
        <v>0</v>
      </c>
      <c r="AF17" s="53">
        <f t="shared" si="15"/>
        <v>2929961.421597776</v>
      </c>
    </row>
    <row r="18" spans="1:32">
      <c r="A18" s="3">
        <v>5503</v>
      </c>
      <c r="B18" s="111" t="s">
        <v>49</v>
      </c>
      <c r="C18" s="129">
        <f>Saudi!C18+Sheet2!C18</f>
        <v>0</v>
      </c>
      <c r="D18" s="70"/>
      <c r="E18" s="129">
        <f>Saudi!E18+Sheet2!E18</f>
        <v>0</v>
      </c>
      <c r="F18" s="70"/>
      <c r="G18" s="129">
        <f>Saudi!G18+Sheet2!G18</f>
        <v>0</v>
      </c>
      <c r="H18" s="70"/>
      <c r="I18" s="129">
        <f>Saudi!I18+Sheet2!I18</f>
        <v>0</v>
      </c>
      <c r="J18" s="70"/>
      <c r="K18" s="129">
        <f>Saudi!K18+Sheet2!K18</f>
        <v>0</v>
      </c>
      <c r="L18" s="70"/>
      <c r="M18" s="129">
        <f>Saudi!M18+Sheet2!M18</f>
        <v>0</v>
      </c>
      <c r="N18" s="70"/>
      <c r="O18" s="129">
        <f>Saudi!O18+Sheet2!O18</f>
        <v>0</v>
      </c>
      <c r="P18" s="70"/>
      <c r="Q18" s="129">
        <f>Saudi!Q18+Sheet2!Q18</f>
        <v>0</v>
      </c>
      <c r="R18" s="70"/>
      <c r="S18" s="129">
        <f>Saudi!S18+Sheet2!S18</f>
        <v>0</v>
      </c>
      <c r="T18" s="70"/>
      <c r="U18" s="129">
        <f>Saudi!U18+Sheet2!U18</f>
        <v>0</v>
      </c>
      <c r="V18" s="70"/>
      <c r="W18" s="129">
        <f>Saudi!W18+Sheet2!W18</f>
        <v>0</v>
      </c>
      <c r="X18" s="70"/>
      <c r="Y18" s="129">
        <f>Saudi!Y18+Sheet2!Y18</f>
        <v>0</v>
      </c>
      <c r="AA18" s="262">
        <f>C18+E18+G18+I18+K18+M18+O18+Q18+S18+U18+W18+Y18</f>
        <v>0</v>
      </c>
      <c r="AB18" s="189"/>
      <c r="AC18" s="181">
        <f t="shared" si="13"/>
        <v>0</v>
      </c>
      <c r="AD18" s="189"/>
      <c r="AE18" s="53">
        <f t="shared" si="0"/>
        <v>0</v>
      </c>
      <c r="AF18" s="53">
        <f t="shared" si="15"/>
        <v>0</v>
      </c>
    </row>
    <row r="19" spans="1:32">
      <c r="A19" s="3">
        <v>5504</v>
      </c>
      <c r="B19" s="111" t="s">
        <v>50</v>
      </c>
      <c r="C19" s="296">
        <f>Saudi!C19+Sheet2!C19</f>
        <v>0</v>
      </c>
      <c r="D19" s="49">
        <f>C19/C12</f>
        <v>0</v>
      </c>
      <c r="E19" s="296">
        <f>Saudi!E19+Sheet2!E19</f>
        <v>0</v>
      </c>
      <c r="F19" s="49">
        <f>E19/E12</f>
        <v>0</v>
      </c>
      <c r="G19" s="296">
        <f>Saudi!G19+Sheet2!G19</f>
        <v>0</v>
      </c>
      <c r="H19" s="49">
        <f>G19/G12</f>
        <v>0</v>
      </c>
      <c r="I19" s="296">
        <f>Saudi!I19+Sheet2!I19</f>
        <v>0</v>
      </c>
      <c r="J19" s="49">
        <f>I19/I12</f>
        <v>0</v>
      </c>
      <c r="K19" s="296">
        <f>Saudi!K19+Sheet2!K19</f>
        <v>0</v>
      </c>
      <c r="L19" s="49">
        <f>K19/K12</f>
        <v>0</v>
      </c>
      <c r="M19" s="296">
        <f>Saudi!M19+Sheet2!M19</f>
        <v>0</v>
      </c>
      <c r="N19" s="49">
        <f>M19/M12</f>
        <v>0</v>
      </c>
      <c r="O19" s="296">
        <f>Saudi!O19+Sheet2!O19</f>
        <v>0</v>
      </c>
      <c r="P19" s="49">
        <f>O19/O12</f>
        <v>0</v>
      </c>
      <c r="Q19" s="296">
        <f>Saudi!Q19+Sheet2!Q19</f>
        <v>0</v>
      </c>
      <c r="R19" s="49">
        <f>Q19/Q12</f>
        <v>0</v>
      </c>
      <c r="S19" s="296">
        <f>Saudi!S19+Sheet2!S19</f>
        <v>0</v>
      </c>
      <c r="T19" s="49">
        <f>S19/S12</f>
        <v>0</v>
      </c>
      <c r="U19" s="296">
        <f>Saudi!U19+Sheet2!U19</f>
        <v>0</v>
      </c>
      <c r="V19" s="49">
        <f>U19/U12</f>
        <v>0</v>
      </c>
      <c r="W19" s="296">
        <f>Saudi!W19+Sheet2!W19</f>
        <v>0</v>
      </c>
      <c r="X19" s="49">
        <f>W19/W12</f>
        <v>0</v>
      </c>
      <c r="Y19" s="296">
        <f>Saudi!Y19+Sheet2!Y19</f>
        <v>0</v>
      </c>
      <c r="Z19" s="165">
        <f>Y19/Y12</f>
        <v>0</v>
      </c>
      <c r="AA19" s="262">
        <f>C19+E19+G19+I19+K19+M19+O19+Q19+S19+U19+W19+Y19</f>
        <v>0</v>
      </c>
      <c r="AB19" s="190">
        <f>AA19/AA12</f>
        <v>0</v>
      </c>
      <c r="AC19" s="181">
        <f t="shared" si="13"/>
        <v>0</v>
      </c>
      <c r="AD19" s="190">
        <f>AC19/AC12</f>
        <v>0</v>
      </c>
      <c r="AE19" s="53">
        <f t="shared" si="0"/>
        <v>0</v>
      </c>
      <c r="AF19" s="53">
        <f t="shared" si="15"/>
        <v>0</v>
      </c>
    </row>
    <row r="20" spans="1:32">
      <c r="A20" s="3">
        <v>5505</v>
      </c>
      <c r="B20" s="111" t="s">
        <v>51</v>
      </c>
      <c r="C20" s="129">
        <f>Saudi!C20+Sheet2!C20</f>
        <v>0</v>
      </c>
      <c r="D20" s="70"/>
      <c r="E20" s="129">
        <f>Saudi!E20+Sheet2!E20</f>
        <v>0</v>
      </c>
      <c r="F20" s="70"/>
      <c r="G20" s="129">
        <f>Saudi!G20+Sheet2!G20</f>
        <v>0</v>
      </c>
      <c r="H20" s="70"/>
      <c r="I20" s="129">
        <f>Saudi!I20+Sheet2!I20</f>
        <v>0</v>
      </c>
      <c r="J20" s="70"/>
      <c r="K20" s="129">
        <f>Saudi!K20+Sheet2!K20</f>
        <v>0</v>
      </c>
      <c r="L20" s="70"/>
      <c r="M20" s="129">
        <f>Saudi!M20+Sheet2!M20</f>
        <v>0</v>
      </c>
      <c r="N20" s="70"/>
      <c r="O20" s="129">
        <f>Saudi!O20+Sheet2!O20</f>
        <v>0</v>
      </c>
      <c r="P20" s="70"/>
      <c r="Q20" s="129">
        <f>Saudi!Q20+Sheet2!Q20</f>
        <v>0</v>
      </c>
      <c r="R20" s="70"/>
      <c r="S20" s="129">
        <f>Saudi!S20+Sheet2!S20</f>
        <v>0</v>
      </c>
      <c r="T20" s="70"/>
      <c r="U20" s="129">
        <f>Saudi!U20+Sheet2!U20</f>
        <v>0</v>
      </c>
      <c r="V20" s="70"/>
      <c r="W20" s="129">
        <f>Saudi!W20+Sheet2!W20</f>
        <v>0</v>
      </c>
      <c r="X20" s="70"/>
      <c r="Y20" s="129">
        <f>Saudi!Y20+Sheet2!Y20</f>
        <v>0</v>
      </c>
      <c r="AA20" s="262">
        <f>C20+E20+G20+I20+K20+M20+O20+Q20+S20+U20+W20+Y20</f>
        <v>0</v>
      </c>
      <c r="AB20" s="189"/>
      <c r="AC20" s="181">
        <f t="shared" si="13"/>
        <v>0</v>
      </c>
      <c r="AD20" s="189"/>
      <c r="AE20" s="53">
        <f t="shared" si="0"/>
        <v>0</v>
      </c>
      <c r="AF20" s="53">
        <f t="shared" si="15"/>
        <v>0</v>
      </c>
    </row>
    <row r="21" spans="1:32" ht="15.75" thickBot="1">
      <c r="A21" s="7">
        <v>5599</v>
      </c>
      <c r="B21" s="118" t="s">
        <v>91</v>
      </c>
      <c r="C21" s="27">
        <f>Saudi!C21+Sheet2!C21</f>
        <v>237386.16039999999</v>
      </c>
      <c r="D21" s="68">
        <f>C21/C12</f>
        <v>0.61</v>
      </c>
      <c r="E21" s="27">
        <f>Saudi!E21+Sheet2!E21</f>
        <v>163493.21896580752</v>
      </c>
      <c r="F21" s="68">
        <f>E21/E12</f>
        <v>0.54</v>
      </c>
      <c r="G21" s="27">
        <f>Saudi!G21+Sheet2!G21</f>
        <v>247594.53887999995</v>
      </c>
      <c r="H21" s="68">
        <f>G21/G12</f>
        <v>0.49299999999999999</v>
      </c>
      <c r="I21" s="27">
        <f>Saudi!I21+Sheet2!I21</f>
        <v>239467.06352908711</v>
      </c>
      <c r="J21" s="68">
        <f>I21/I12</f>
        <v>0.54</v>
      </c>
      <c r="K21" s="27">
        <f>Saudi!K21+Sheet2!K21</f>
        <v>174402.44528924042</v>
      </c>
      <c r="L21" s="68">
        <f>K21/K12</f>
        <v>0.43</v>
      </c>
      <c r="M21" s="27">
        <f>Saudi!M21+Sheet2!M21</f>
        <v>431337.65019723825</v>
      </c>
      <c r="N21" s="68">
        <f>M21/M12</f>
        <v>0.75</v>
      </c>
      <c r="O21" s="27">
        <f>Saudi!O21+Sheet2!O21</f>
        <v>222108.64898038219</v>
      </c>
      <c r="P21" s="68">
        <f>O21/O12</f>
        <v>0.61</v>
      </c>
      <c r="Q21" s="27">
        <f>Saudi!Q21+Sheet2!Q21</f>
        <v>248673.01505720525</v>
      </c>
      <c r="R21" s="68">
        <f>Q21/Q12</f>
        <v>0.55000000000000004</v>
      </c>
      <c r="S21" s="27">
        <f>Saudi!S21+Sheet2!S21</f>
        <v>240624.36089248161</v>
      </c>
      <c r="T21" s="68">
        <f>S21/S12</f>
        <v>0.52829999999999999</v>
      </c>
      <c r="U21" s="27">
        <f>Saudi!U21+Sheet2!U21</f>
        <v>202317.42557220993</v>
      </c>
      <c r="V21" s="68">
        <f>U21/U12</f>
        <v>0.56000000000000005</v>
      </c>
      <c r="W21" s="27">
        <f>Saudi!W21+Sheet2!W21</f>
        <v>183827.96438610397</v>
      </c>
      <c r="X21" s="68">
        <f>W21/W12</f>
        <v>0.50009999999999999</v>
      </c>
      <c r="Y21" s="27">
        <f>Saudi!Y21+Sheet2!Y21</f>
        <v>338728.92944801983</v>
      </c>
      <c r="Z21" s="199">
        <f>Y21/Y12</f>
        <v>0.61</v>
      </c>
      <c r="AA21" s="187">
        <f>SUM(AA17:AA20)</f>
        <v>2929961.421597776</v>
      </c>
      <c r="AB21" s="221">
        <f>AA21/AA12</f>
        <v>0.56626630564565161</v>
      </c>
      <c r="AC21" s="186">
        <f t="shared" si="13"/>
        <v>244163.45179981468</v>
      </c>
      <c r="AD21" s="221">
        <f>AC21/AC12</f>
        <v>0.56626630564565172</v>
      </c>
      <c r="AE21" s="53">
        <f t="shared" si="0"/>
        <v>0</v>
      </c>
      <c r="AF21" s="53">
        <f t="shared" si="15"/>
        <v>2929961.421597776</v>
      </c>
    </row>
    <row r="22" spans="1:32" ht="15.75" thickTop="1">
      <c r="A22" s="97">
        <v>5601</v>
      </c>
      <c r="B22" s="3" t="s">
        <v>52</v>
      </c>
      <c r="C22" s="18">
        <f>Saudi!C22+Sheet2!C22</f>
        <v>0</v>
      </c>
      <c r="D22" s="49">
        <f>C22/C12</f>
        <v>0</v>
      </c>
      <c r="E22" s="18">
        <f>Saudi!E22+Sheet2!E22</f>
        <v>0</v>
      </c>
      <c r="F22" s="49">
        <f>E22/E12</f>
        <v>0</v>
      </c>
      <c r="G22" s="18">
        <f>Saudi!G22+Sheet2!G22</f>
        <v>0</v>
      </c>
      <c r="H22" s="49">
        <f>G22/G12</f>
        <v>0</v>
      </c>
      <c r="I22" s="18">
        <f>Saudi!I22+Sheet2!I22</f>
        <v>0</v>
      </c>
      <c r="J22" s="49">
        <f>I22/I12</f>
        <v>0</v>
      </c>
      <c r="K22" s="18">
        <f>Saudi!K22+Sheet2!K22</f>
        <v>0</v>
      </c>
      <c r="L22" s="49">
        <f>K22/K12</f>
        <v>0</v>
      </c>
      <c r="M22" s="18">
        <f>Saudi!M22+Sheet2!M22</f>
        <v>0</v>
      </c>
      <c r="N22" s="49">
        <f>M22/M12</f>
        <v>0</v>
      </c>
      <c r="O22" s="18">
        <f>Saudi!O22+Sheet2!O22</f>
        <v>0</v>
      </c>
      <c r="P22" s="49">
        <f>O22/O12</f>
        <v>0</v>
      </c>
      <c r="Q22" s="18">
        <f>Saudi!Q22+Sheet2!Q22</f>
        <v>0</v>
      </c>
      <c r="R22" s="49">
        <f>Q22/Q12</f>
        <v>0</v>
      </c>
      <c r="S22" s="18">
        <f>Saudi!S22+Sheet2!S22</f>
        <v>0</v>
      </c>
      <c r="T22" s="49">
        <f>S22/S12</f>
        <v>0</v>
      </c>
      <c r="U22" s="18">
        <f>Saudi!U22+Sheet2!U22</f>
        <v>0</v>
      </c>
      <c r="V22" s="49">
        <f>U22/U12</f>
        <v>0</v>
      </c>
      <c r="W22" s="18">
        <f>Saudi!W22+Sheet2!W22</f>
        <v>0</v>
      </c>
      <c r="X22" s="49">
        <f>W22/W12</f>
        <v>0</v>
      </c>
      <c r="Y22" s="18">
        <f>Saudi!Y22+Sheet2!Y22</f>
        <v>0</v>
      </c>
      <c r="Z22" s="165">
        <f>Y22/Y12</f>
        <v>0</v>
      </c>
      <c r="AA22" s="262">
        <f t="shared" ref="AA22:AA34" si="17">C22+E22+G22+I22+K22+M22+O22+Q22+S22+U22+W22+Y22</f>
        <v>0</v>
      </c>
      <c r="AB22" s="190">
        <f>AA22/AA12</f>
        <v>0</v>
      </c>
      <c r="AC22" s="191">
        <f t="shared" si="13"/>
        <v>0</v>
      </c>
      <c r="AD22" s="190">
        <f>AC22/AC12</f>
        <v>0</v>
      </c>
      <c r="AE22" s="53">
        <f t="shared" si="0"/>
        <v>0</v>
      </c>
      <c r="AF22" s="53">
        <f t="shared" si="15"/>
        <v>0</v>
      </c>
    </row>
    <row r="23" spans="1:32">
      <c r="A23" s="3">
        <v>5602</v>
      </c>
      <c r="B23" s="3" t="s">
        <v>53</v>
      </c>
      <c r="C23" s="18">
        <f>Saudi!C23+Sheet2!C23</f>
        <v>0</v>
      </c>
      <c r="D23" s="49">
        <f>C23/C12</f>
        <v>0</v>
      </c>
      <c r="E23" s="18">
        <f>Saudi!E23+Sheet2!E23</f>
        <v>0</v>
      </c>
      <c r="F23" s="49">
        <f>E23/E12</f>
        <v>0</v>
      </c>
      <c r="G23" s="18">
        <f>Saudi!G23+Sheet2!G23</f>
        <v>0</v>
      </c>
      <c r="H23" s="49">
        <f>G23/G12</f>
        <v>0</v>
      </c>
      <c r="I23" s="18">
        <f>Saudi!I23+Sheet2!I23</f>
        <v>0</v>
      </c>
      <c r="J23" s="49">
        <f>I23/I12</f>
        <v>0</v>
      </c>
      <c r="K23" s="18">
        <f>Saudi!K23+Sheet2!K23</f>
        <v>0</v>
      </c>
      <c r="L23" s="49">
        <f>K23/K12</f>
        <v>0</v>
      </c>
      <c r="M23" s="18">
        <f>Saudi!M23+Sheet2!M23</f>
        <v>0</v>
      </c>
      <c r="N23" s="49">
        <f>M23/M12</f>
        <v>0</v>
      </c>
      <c r="O23" s="18">
        <f>Saudi!O23+Sheet2!O23</f>
        <v>0</v>
      </c>
      <c r="P23" s="49">
        <f>O23/O12</f>
        <v>0</v>
      </c>
      <c r="Q23" s="18">
        <f>Saudi!Q23+Sheet2!Q23</f>
        <v>0</v>
      </c>
      <c r="R23" s="49">
        <f>Q23/Q12</f>
        <v>0</v>
      </c>
      <c r="S23" s="18">
        <f>Saudi!S23+Sheet2!S23</f>
        <v>0</v>
      </c>
      <c r="T23" s="49">
        <f>S23/S12</f>
        <v>0</v>
      </c>
      <c r="U23" s="18">
        <f>Saudi!U23+Sheet2!U23</f>
        <v>0</v>
      </c>
      <c r="V23" s="49">
        <f>U23/U12</f>
        <v>0</v>
      </c>
      <c r="W23" s="18">
        <f>Saudi!W23+Sheet2!W23</f>
        <v>0</v>
      </c>
      <c r="X23" s="49">
        <f>W23/W12</f>
        <v>0</v>
      </c>
      <c r="Y23" s="18">
        <f>Saudi!Y23+Sheet2!Y23</f>
        <v>0</v>
      </c>
      <c r="Z23" s="165">
        <f>Y23/Y12</f>
        <v>0</v>
      </c>
      <c r="AA23" s="262">
        <f t="shared" si="17"/>
        <v>0</v>
      </c>
      <c r="AB23" s="190">
        <f>AA23/AA12</f>
        <v>0</v>
      </c>
      <c r="AC23" s="191">
        <f t="shared" si="13"/>
        <v>0</v>
      </c>
      <c r="AD23" s="190">
        <f>AC23/AC12</f>
        <v>0</v>
      </c>
      <c r="AE23" s="53">
        <f t="shared" si="0"/>
        <v>0</v>
      </c>
      <c r="AF23" s="53">
        <f t="shared" si="15"/>
        <v>0</v>
      </c>
    </row>
    <row r="24" spans="1:32">
      <c r="A24" s="3">
        <v>5603</v>
      </c>
      <c r="B24" s="3" t="s">
        <v>54</v>
      </c>
      <c r="C24" s="18">
        <f>Saudi!C24+Sheet2!C24</f>
        <v>0</v>
      </c>
      <c r="D24" s="49">
        <f>C24/C12</f>
        <v>0</v>
      </c>
      <c r="E24" s="18">
        <f>Saudi!E24+Sheet2!E24</f>
        <v>0</v>
      </c>
      <c r="F24" s="49">
        <f>E24/E12</f>
        <v>0</v>
      </c>
      <c r="G24" s="18">
        <f>Saudi!G24+Sheet2!G24</f>
        <v>0</v>
      </c>
      <c r="H24" s="49">
        <f>G24/G12</f>
        <v>0</v>
      </c>
      <c r="I24" s="18">
        <f>Saudi!I24+Sheet2!I24</f>
        <v>0</v>
      </c>
      <c r="J24" s="49">
        <f>I24/I12</f>
        <v>0</v>
      </c>
      <c r="K24" s="18">
        <f>Saudi!K24+Sheet2!K24</f>
        <v>0</v>
      </c>
      <c r="L24" s="49">
        <f>K24/K12</f>
        <v>0</v>
      </c>
      <c r="M24" s="18">
        <f>Saudi!M24+Sheet2!M24</f>
        <v>0</v>
      </c>
      <c r="N24" s="49">
        <f>M24/M12</f>
        <v>0</v>
      </c>
      <c r="O24" s="18">
        <f>Saudi!O24+Sheet2!O24</f>
        <v>0</v>
      </c>
      <c r="P24" s="49">
        <f>O24/O12</f>
        <v>0</v>
      </c>
      <c r="Q24" s="18">
        <f>Saudi!Q24+Sheet2!Q24</f>
        <v>0</v>
      </c>
      <c r="R24" s="49">
        <f>Q24/Q12</f>
        <v>0</v>
      </c>
      <c r="S24" s="18">
        <f>Saudi!S24+Sheet2!S24</f>
        <v>0</v>
      </c>
      <c r="T24" s="49">
        <f>S24/S12</f>
        <v>0</v>
      </c>
      <c r="U24" s="18">
        <f>Saudi!U24+Sheet2!U24</f>
        <v>0</v>
      </c>
      <c r="V24" s="49">
        <f>U24/U12</f>
        <v>0</v>
      </c>
      <c r="W24" s="18">
        <f>Saudi!W24+Sheet2!W24</f>
        <v>0</v>
      </c>
      <c r="X24" s="49">
        <f>W24/W12</f>
        <v>0</v>
      </c>
      <c r="Y24" s="18">
        <f>Saudi!Y24+Sheet2!Y24</f>
        <v>0</v>
      </c>
      <c r="Z24" s="165">
        <f>Y24/Y12</f>
        <v>0</v>
      </c>
      <c r="AA24" s="262">
        <f t="shared" si="17"/>
        <v>0</v>
      </c>
      <c r="AB24" s="190">
        <f>AA24/AA12</f>
        <v>0</v>
      </c>
      <c r="AC24" s="191">
        <f t="shared" si="13"/>
        <v>0</v>
      </c>
      <c r="AD24" s="190">
        <f>AC24/AC12</f>
        <v>0</v>
      </c>
      <c r="AE24" s="53">
        <f t="shared" si="0"/>
        <v>0</v>
      </c>
      <c r="AF24" s="53">
        <f t="shared" si="15"/>
        <v>0</v>
      </c>
    </row>
    <row r="25" spans="1:32">
      <c r="A25" s="3">
        <v>5604</v>
      </c>
      <c r="B25" s="3" t="s">
        <v>55</v>
      </c>
      <c r="C25" s="18">
        <f>Saudi!C25+Sheet2!C25</f>
        <v>150</v>
      </c>
      <c r="D25" s="49">
        <f>C25/C12</f>
        <v>3.8544791257342397E-4</v>
      </c>
      <c r="E25" s="18">
        <f>Saudi!E25+Sheet2!E25</f>
        <v>150</v>
      </c>
      <c r="F25" s="49">
        <f>E25/E12</f>
        <v>4.9543339174782589E-4</v>
      </c>
      <c r="G25" s="18">
        <f>Saudi!G25+Sheet2!G25</f>
        <v>150</v>
      </c>
      <c r="H25" s="49">
        <f>G25/G12</f>
        <v>2.9867379278442351E-4</v>
      </c>
      <c r="I25" s="18">
        <f>Saudi!I25+Sheet2!I25</f>
        <v>150</v>
      </c>
      <c r="J25" s="49">
        <f>I25/I12</f>
        <v>3.3825110980308679E-4</v>
      </c>
      <c r="K25" s="18">
        <f>Saudi!K25+Sheet2!K25</f>
        <v>150</v>
      </c>
      <c r="L25" s="49">
        <f>K25/K12</f>
        <v>3.6983426403815027E-4</v>
      </c>
      <c r="M25" s="18">
        <f>Saudi!M25+Sheet2!M25</f>
        <v>150</v>
      </c>
      <c r="N25" s="49">
        <f>M25/M12</f>
        <v>2.6081655507827103E-4</v>
      </c>
      <c r="O25" s="18">
        <f>Saudi!O25+Sheet2!O25</f>
        <v>150</v>
      </c>
      <c r="P25" s="49">
        <f>O25/O12</f>
        <v>4.1196054462553489E-4</v>
      </c>
      <c r="Q25" s="18">
        <f>Saudi!Q25+Sheet2!Q25</f>
        <v>150</v>
      </c>
      <c r="R25" s="49">
        <f>Q25/Q12</f>
        <v>3.317609672324982E-4</v>
      </c>
      <c r="S25" s="18">
        <f>Saudi!S25+Sheet2!S25</f>
        <v>150</v>
      </c>
      <c r="T25" s="49">
        <f>S25/S12</f>
        <v>3.2933074484261848E-4</v>
      </c>
      <c r="U25" s="18">
        <f>Saudi!U25+Sheet2!U25</f>
        <v>150</v>
      </c>
      <c r="V25" s="49">
        <f>U25/U12</f>
        <v>4.1518915022976716E-4</v>
      </c>
      <c r="W25" s="18">
        <f>Saudi!W25+Sheet2!W25</f>
        <v>150</v>
      </c>
      <c r="X25" s="49">
        <f>W25/W12</f>
        <v>4.0807175475458059E-4</v>
      </c>
      <c r="Y25" s="18">
        <f>Saudi!Y25+Sheet2!Y25</f>
        <v>150</v>
      </c>
      <c r="Z25" s="165">
        <f>Y25/Y12</f>
        <v>2.7012750327852134E-4</v>
      </c>
      <c r="AA25" s="262">
        <f t="shared" si="17"/>
        <v>1800</v>
      </c>
      <c r="AB25" s="190">
        <f>AA25/AA12</f>
        <v>3.4788149176596879E-4</v>
      </c>
      <c r="AC25" s="191">
        <f t="shared" si="13"/>
        <v>150</v>
      </c>
      <c r="AD25" s="190">
        <f>AC25/AC12</f>
        <v>3.4788149176596879E-4</v>
      </c>
      <c r="AE25" s="53">
        <f t="shared" si="0"/>
        <v>0</v>
      </c>
      <c r="AF25" s="53">
        <f t="shared" si="15"/>
        <v>1800</v>
      </c>
    </row>
    <row r="26" spans="1:32">
      <c r="A26" s="3">
        <v>5605</v>
      </c>
      <c r="B26" s="3" t="s">
        <v>14</v>
      </c>
      <c r="C26" s="18">
        <f>Saudi!C26+Sheet2!C26</f>
        <v>0</v>
      </c>
      <c r="D26" s="49">
        <f>C26/C12</f>
        <v>0</v>
      </c>
      <c r="E26" s="18">
        <f>Saudi!E26+Sheet2!E26</f>
        <v>0</v>
      </c>
      <c r="F26" s="49">
        <f>E26/E12</f>
        <v>0</v>
      </c>
      <c r="G26" s="18">
        <f>Saudi!G26+Sheet2!G26</f>
        <v>0</v>
      </c>
      <c r="H26" s="49">
        <f>G26/G12</f>
        <v>0</v>
      </c>
      <c r="I26" s="18">
        <f>Saudi!I26+Sheet2!I26</f>
        <v>0</v>
      </c>
      <c r="J26" s="49">
        <f>I26/I12</f>
        <v>0</v>
      </c>
      <c r="K26" s="18">
        <f>Saudi!K26+Sheet2!K26</f>
        <v>0</v>
      </c>
      <c r="L26" s="49">
        <f>K26/K12</f>
        <v>0</v>
      </c>
      <c r="M26" s="18">
        <f>Saudi!M26+Sheet2!M26</f>
        <v>0</v>
      </c>
      <c r="N26" s="49">
        <f>M26/M12</f>
        <v>0</v>
      </c>
      <c r="O26" s="18">
        <f>Saudi!O26+Sheet2!O26</f>
        <v>0</v>
      </c>
      <c r="P26" s="49">
        <f>O26/O12</f>
        <v>0</v>
      </c>
      <c r="Q26" s="18">
        <f>Saudi!Q26+Sheet2!Q26</f>
        <v>0</v>
      </c>
      <c r="R26" s="49">
        <f>Q26/Q12</f>
        <v>0</v>
      </c>
      <c r="S26" s="18">
        <f>Saudi!S26+Sheet2!S26</f>
        <v>0</v>
      </c>
      <c r="T26" s="49">
        <f>S26/S12</f>
        <v>0</v>
      </c>
      <c r="U26" s="18">
        <f>Saudi!U26+Sheet2!U26</f>
        <v>0</v>
      </c>
      <c r="V26" s="49">
        <f>U26/U12</f>
        <v>0</v>
      </c>
      <c r="W26" s="18">
        <f>Saudi!W26+Sheet2!W26</f>
        <v>0</v>
      </c>
      <c r="X26" s="49">
        <f>W26/W12</f>
        <v>0</v>
      </c>
      <c r="Y26" s="18">
        <f>Saudi!Y26+Sheet2!Y26</f>
        <v>0</v>
      </c>
      <c r="Z26" s="165">
        <f>Y26/Y12</f>
        <v>0</v>
      </c>
      <c r="AA26" s="262">
        <f t="shared" si="17"/>
        <v>0</v>
      </c>
      <c r="AB26" s="190">
        <f>AA26/AA12</f>
        <v>0</v>
      </c>
      <c r="AC26" s="191">
        <f t="shared" si="13"/>
        <v>0</v>
      </c>
      <c r="AD26" s="190">
        <f>AC26/AC12</f>
        <v>0</v>
      </c>
      <c r="AE26" s="53">
        <f t="shared" si="0"/>
        <v>0</v>
      </c>
      <c r="AF26" s="53">
        <f t="shared" si="15"/>
        <v>0</v>
      </c>
    </row>
    <row r="27" spans="1:32">
      <c r="A27" s="3">
        <v>5606</v>
      </c>
      <c r="B27" s="3" t="s">
        <v>74</v>
      </c>
      <c r="C27" s="18">
        <f>Saudi!C27+Sheet2!C27</f>
        <v>1307.5696735178981</v>
      </c>
      <c r="D27" s="49">
        <f>C27/C12</f>
        <v>3.3600000080119151E-3</v>
      </c>
      <c r="E27" s="18">
        <f>Saudi!E27+Sheet2!E27</f>
        <v>999.12522701326827</v>
      </c>
      <c r="F27" s="49">
        <f>E27/E12</f>
        <v>3.3000000000000004E-3</v>
      </c>
      <c r="G27" s="18">
        <f>Saudi!G27+Sheet2!G27</f>
        <v>1717.5929488428501</v>
      </c>
      <c r="H27" s="49">
        <f>G27/G12</f>
        <v>3.4200000032711757E-3</v>
      </c>
      <c r="I27" s="18">
        <f>Saudi!I27+Sheet2!I27</f>
        <v>1769.3955249649209</v>
      </c>
      <c r="J27" s="49">
        <f>I27/I12</f>
        <v>3.9899999999999988E-3</v>
      </c>
      <c r="K27" s="18">
        <f>Saudi!K27+Sheet2!K27</f>
        <v>1447.9458829827634</v>
      </c>
      <c r="L27" s="49">
        <f>K27/K12</f>
        <v>3.5699999999999998E-3</v>
      </c>
      <c r="M27" s="18">
        <f>Saudi!M27+Sheet2!M27</f>
        <v>2380.9838290887551</v>
      </c>
      <c r="N27" s="49">
        <f>M27/M12</f>
        <v>4.1399999999999996E-3</v>
      </c>
      <c r="O27" s="18">
        <f>Saudi!O27+Sheet2!O27</f>
        <v>1627.5830507250962</v>
      </c>
      <c r="P27" s="49">
        <f>O27/O12</f>
        <v>4.4700000000000009E-3</v>
      </c>
      <c r="Q27" s="18">
        <f>Saudi!Q27+Sheet2!Q27</f>
        <v>1898.957569527749</v>
      </c>
      <c r="R27" s="49">
        <f>Q27/Q12</f>
        <v>4.1999999999999997E-3</v>
      </c>
      <c r="S27" s="18">
        <f>Saudi!S27+Sheet2!S27</f>
        <v>1803.6579010680055</v>
      </c>
      <c r="T27" s="49">
        <f>S27/S12</f>
        <v>3.9600000000000008E-3</v>
      </c>
      <c r="U27" s="18">
        <f>Saudi!U27+Sheet2!U27</f>
        <v>1213.9045534332597</v>
      </c>
      <c r="V27" s="49">
        <f>U27/U12</f>
        <v>3.3600000000000006E-3</v>
      </c>
      <c r="W27" s="18">
        <f>Saudi!W27+Sheet2!W27</f>
        <v>1213.0219605561749</v>
      </c>
      <c r="X27" s="49">
        <f>W27/W12</f>
        <v>3.2999999999999995E-3</v>
      </c>
      <c r="Y27" s="18">
        <f>Saudi!Y27+Sheet2!Y27</f>
        <v>1999.055977070281</v>
      </c>
      <c r="Z27" s="165">
        <f>Y27/Y12</f>
        <v>3.5999999999999999E-3</v>
      </c>
      <c r="AA27" s="262">
        <f t="shared" si="17"/>
        <v>19378.794098791022</v>
      </c>
      <c r="AB27" s="190">
        <f>AA27/AA12</f>
        <v>3.7452909998405412E-3</v>
      </c>
      <c r="AC27" s="191">
        <f t="shared" si="13"/>
        <v>1614.8995082325853</v>
      </c>
      <c r="AD27" s="190">
        <f>AC27/AC12</f>
        <v>3.7452909998405412E-3</v>
      </c>
      <c r="AE27" s="53">
        <f t="shared" si="0"/>
        <v>0</v>
      </c>
      <c r="AF27" s="53">
        <f t="shared" si="15"/>
        <v>19378.794098791022</v>
      </c>
    </row>
    <row r="28" spans="1:32">
      <c r="A28" s="3">
        <v>5607</v>
      </c>
      <c r="B28" s="111" t="s">
        <v>56</v>
      </c>
      <c r="C28" s="129">
        <f>Saudi!C28+Sheet2!C28</f>
        <v>0</v>
      </c>
      <c r="D28" s="49">
        <f>C28/C12</f>
        <v>0</v>
      </c>
      <c r="E28" s="129">
        <f>Saudi!E28+Sheet2!E28</f>
        <v>0</v>
      </c>
      <c r="F28" s="49">
        <f>E28/E12</f>
        <v>0</v>
      </c>
      <c r="G28" s="129">
        <f>Saudi!G28+Sheet2!G28</f>
        <v>0</v>
      </c>
      <c r="H28" s="49">
        <f>G28/G12</f>
        <v>0</v>
      </c>
      <c r="I28" s="129">
        <f>Saudi!I28+Sheet2!I28</f>
        <v>0</v>
      </c>
      <c r="J28" s="49">
        <f>I28/I12</f>
        <v>0</v>
      </c>
      <c r="K28" s="129">
        <f>Saudi!K28+Sheet2!K28</f>
        <v>0</v>
      </c>
      <c r="L28" s="49">
        <f>K28/K12</f>
        <v>0</v>
      </c>
      <c r="M28" s="129">
        <f>Saudi!M28+Sheet2!M28</f>
        <v>0</v>
      </c>
      <c r="N28" s="49">
        <f>M28/M12</f>
        <v>0</v>
      </c>
      <c r="O28" s="129">
        <f>Saudi!O28+Sheet2!O28</f>
        <v>0</v>
      </c>
      <c r="P28" s="49">
        <f>O28/O12</f>
        <v>0</v>
      </c>
      <c r="Q28" s="129">
        <f>Saudi!Q28+Sheet2!Q28</f>
        <v>0</v>
      </c>
      <c r="R28" s="49">
        <f>Q28/Q12</f>
        <v>0</v>
      </c>
      <c r="S28" s="129">
        <f>Saudi!S28+Sheet2!S28</f>
        <v>0</v>
      </c>
      <c r="T28" s="49">
        <f>S28/S12</f>
        <v>0</v>
      </c>
      <c r="U28" s="129">
        <f>Saudi!U28+Sheet2!U28</f>
        <v>0</v>
      </c>
      <c r="V28" s="49">
        <f>U28/U12</f>
        <v>0</v>
      </c>
      <c r="W28" s="129">
        <f>Saudi!W28+Sheet2!W28</f>
        <v>0</v>
      </c>
      <c r="X28" s="49">
        <f>W28/W12</f>
        <v>0</v>
      </c>
      <c r="Y28" s="129">
        <f>Saudi!Y28+Sheet2!Y28</f>
        <v>0</v>
      </c>
      <c r="Z28" s="165">
        <f>Y28/Y12</f>
        <v>0</v>
      </c>
      <c r="AA28" s="262">
        <f t="shared" si="17"/>
        <v>0</v>
      </c>
      <c r="AB28" s="190">
        <f>AA28/AA12</f>
        <v>0</v>
      </c>
      <c r="AC28" s="181">
        <f t="shared" si="13"/>
        <v>0</v>
      </c>
      <c r="AD28" s="190">
        <f>AC28/AC12</f>
        <v>0</v>
      </c>
      <c r="AE28" s="53">
        <f t="shared" si="0"/>
        <v>0</v>
      </c>
      <c r="AF28" s="53">
        <f t="shared" si="15"/>
        <v>0</v>
      </c>
    </row>
    <row r="29" spans="1:32">
      <c r="A29" s="3">
        <v>5608</v>
      </c>
      <c r="B29" s="111" t="s">
        <v>57</v>
      </c>
      <c r="C29" s="129">
        <f>Saudi!C29+Sheet2!C29</f>
        <v>0</v>
      </c>
      <c r="D29" s="49">
        <f>C29/C12</f>
        <v>0</v>
      </c>
      <c r="E29" s="129">
        <f>Saudi!E29+Sheet2!E29</f>
        <v>0</v>
      </c>
      <c r="F29" s="49">
        <f>E29/E12</f>
        <v>0</v>
      </c>
      <c r="G29" s="129">
        <f>Saudi!G29+Sheet2!G29</f>
        <v>0</v>
      </c>
      <c r="H29" s="49">
        <f>G29/G12</f>
        <v>0</v>
      </c>
      <c r="I29" s="129">
        <f>Saudi!I29+Sheet2!I29</f>
        <v>0</v>
      </c>
      <c r="J29" s="49">
        <f>I29/I12</f>
        <v>0</v>
      </c>
      <c r="K29" s="129">
        <f>Saudi!K29+Sheet2!K29</f>
        <v>0</v>
      </c>
      <c r="L29" s="49">
        <f>K29/K12</f>
        <v>0</v>
      </c>
      <c r="M29" s="129">
        <f>Saudi!M29+Sheet2!M29</f>
        <v>0</v>
      </c>
      <c r="N29" s="49">
        <f>M29/M12</f>
        <v>0</v>
      </c>
      <c r="O29" s="129">
        <f>Saudi!O29+Sheet2!O29</f>
        <v>0</v>
      </c>
      <c r="P29" s="49">
        <f>O29/O12</f>
        <v>0</v>
      </c>
      <c r="Q29" s="129">
        <f>Saudi!Q29+Sheet2!Q29</f>
        <v>0</v>
      </c>
      <c r="R29" s="49">
        <f>Q29/Q12</f>
        <v>0</v>
      </c>
      <c r="S29" s="129">
        <f>Saudi!S29+Sheet2!S29</f>
        <v>0</v>
      </c>
      <c r="T29" s="49">
        <f>S29/S12</f>
        <v>0</v>
      </c>
      <c r="U29" s="129">
        <f>Saudi!U29+Sheet2!U29</f>
        <v>0</v>
      </c>
      <c r="V29" s="49">
        <f>U29/U12</f>
        <v>0</v>
      </c>
      <c r="W29" s="129">
        <f>Saudi!W29+Sheet2!W29</f>
        <v>0</v>
      </c>
      <c r="X29" s="49">
        <f>W29/W12</f>
        <v>0</v>
      </c>
      <c r="Y29" s="129">
        <f>Saudi!Y29+Sheet2!Y29</f>
        <v>0</v>
      </c>
      <c r="Z29" s="165">
        <f>Y29/Y12</f>
        <v>0</v>
      </c>
      <c r="AA29" s="262">
        <f t="shared" si="17"/>
        <v>0</v>
      </c>
      <c r="AB29" s="190">
        <f>AA29/AA12</f>
        <v>0</v>
      </c>
      <c r="AC29" s="181">
        <f t="shared" si="13"/>
        <v>0</v>
      </c>
      <c r="AD29" s="190">
        <f>AC29/AC12</f>
        <v>0</v>
      </c>
      <c r="AE29" s="53">
        <f t="shared" si="0"/>
        <v>0</v>
      </c>
      <c r="AF29" s="53">
        <f t="shared" si="15"/>
        <v>0</v>
      </c>
    </row>
    <row r="30" spans="1:32">
      <c r="A30" s="3">
        <v>5609</v>
      </c>
      <c r="B30" s="111" t="s">
        <v>58</v>
      </c>
      <c r="C30" s="129">
        <f>Saudi!C30+Sheet2!C30</f>
        <v>0</v>
      </c>
      <c r="D30" s="49">
        <f>C30/C12</f>
        <v>0</v>
      </c>
      <c r="E30" s="129">
        <f>Saudi!E30+Sheet2!E30</f>
        <v>0</v>
      </c>
      <c r="F30" s="49">
        <f>E30/E12</f>
        <v>0</v>
      </c>
      <c r="G30" s="129">
        <f>Saudi!G30+Sheet2!G30</f>
        <v>0</v>
      </c>
      <c r="H30" s="49">
        <f>G30/G12</f>
        <v>0</v>
      </c>
      <c r="I30" s="129">
        <f>Saudi!I30+Sheet2!I30</f>
        <v>0</v>
      </c>
      <c r="J30" s="49">
        <f>I30/I12</f>
        <v>0</v>
      </c>
      <c r="K30" s="129">
        <f>Saudi!K30+Sheet2!K30</f>
        <v>0</v>
      </c>
      <c r="L30" s="49">
        <f>K30/K12</f>
        <v>0</v>
      </c>
      <c r="M30" s="129">
        <f>Saudi!M30+Sheet2!M30</f>
        <v>0</v>
      </c>
      <c r="N30" s="49">
        <f>M30/M12</f>
        <v>0</v>
      </c>
      <c r="O30" s="129">
        <f>Saudi!O30+Sheet2!O30</f>
        <v>0</v>
      </c>
      <c r="P30" s="49">
        <f>O30/O12</f>
        <v>0</v>
      </c>
      <c r="Q30" s="129">
        <f>Saudi!Q30+Sheet2!Q30</f>
        <v>0</v>
      </c>
      <c r="R30" s="49">
        <f>Q30/Q12</f>
        <v>0</v>
      </c>
      <c r="S30" s="129">
        <f>Saudi!S30+Sheet2!S30</f>
        <v>0</v>
      </c>
      <c r="T30" s="49">
        <f>S30/S12</f>
        <v>0</v>
      </c>
      <c r="U30" s="129">
        <f>Saudi!U30+Sheet2!U30</f>
        <v>0</v>
      </c>
      <c r="V30" s="49">
        <f>U30/U12</f>
        <v>0</v>
      </c>
      <c r="W30" s="129">
        <f>Saudi!W30+Sheet2!W30</f>
        <v>0</v>
      </c>
      <c r="X30" s="49">
        <f>W30/W12</f>
        <v>0</v>
      </c>
      <c r="Y30" s="129">
        <f>Saudi!Y30+Sheet2!Y30</f>
        <v>0</v>
      </c>
      <c r="Z30" s="165">
        <f>Y30/Y12</f>
        <v>0</v>
      </c>
      <c r="AA30" s="262">
        <f t="shared" si="17"/>
        <v>0</v>
      </c>
      <c r="AB30" s="190">
        <f>AA30/AA12</f>
        <v>0</v>
      </c>
      <c r="AC30" s="181">
        <f t="shared" si="13"/>
        <v>0</v>
      </c>
      <c r="AD30" s="190">
        <f>AC30/AC12</f>
        <v>0</v>
      </c>
      <c r="AE30" s="53">
        <f t="shared" si="0"/>
        <v>0</v>
      </c>
      <c r="AF30" s="53">
        <f t="shared" si="15"/>
        <v>0</v>
      </c>
    </row>
    <row r="31" spans="1:32">
      <c r="A31" s="3">
        <v>5610</v>
      </c>
      <c r="B31" s="111" t="s">
        <v>59</v>
      </c>
      <c r="C31" s="129">
        <f>Saudi!C31+Sheet2!C31</f>
        <v>0</v>
      </c>
      <c r="D31" s="49">
        <f>C31/C12</f>
        <v>0</v>
      </c>
      <c r="E31" s="129">
        <f>Saudi!E31+Sheet2!E31</f>
        <v>0</v>
      </c>
      <c r="F31" s="49">
        <f>E31/E12</f>
        <v>0</v>
      </c>
      <c r="G31" s="129">
        <f>Saudi!G31+Sheet2!G31</f>
        <v>0</v>
      </c>
      <c r="H31" s="49">
        <f>G31/G12</f>
        <v>0</v>
      </c>
      <c r="I31" s="129">
        <f>Saudi!I31+Sheet2!I31</f>
        <v>0</v>
      </c>
      <c r="J31" s="49">
        <f>I31/I12</f>
        <v>0</v>
      </c>
      <c r="K31" s="129">
        <f>Saudi!K31+Sheet2!K31</f>
        <v>0</v>
      </c>
      <c r="L31" s="49">
        <f>K31/K12</f>
        <v>0</v>
      </c>
      <c r="M31" s="129">
        <f>Saudi!M31+Sheet2!M31</f>
        <v>0</v>
      </c>
      <c r="N31" s="49">
        <f>M31/M12</f>
        <v>0</v>
      </c>
      <c r="O31" s="129">
        <f>Saudi!O31+Sheet2!O31</f>
        <v>0</v>
      </c>
      <c r="P31" s="49">
        <f>O31/O12</f>
        <v>0</v>
      </c>
      <c r="Q31" s="129">
        <f>Saudi!Q31+Sheet2!Q31</f>
        <v>0</v>
      </c>
      <c r="R31" s="49">
        <f>Q31/Q12</f>
        <v>0</v>
      </c>
      <c r="S31" s="129">
        <f>Saudi!S31+Sheet2!S31</f>
        <v>0</v>
      </c>
      <c r="T31" s="49">
        <f>S31/S12</f>
        <v>0</v>
      </c>
      <c r="U31" s="129">
        <f>Saudi!U31+Sheet2!U31</f>
        <v>0</v>
      </c>
      <c r="V31" s="49">
        <f>U31/U12</f>
        <v>0</v>
      </c>
      <c r="W31" s="129">
        <f>Saudi!W31+Sheet2!W31</f>
        <v>0</v>
      </c>
      <c r="X31" s="49">
        <f>W31/W12</f>
        <v>0</v>
      </c>
      <c r="Y31" s="129">
        <f>Saudi!Y31+Sheet2!Y31</f>
        <v>0</v>
      </c>
      <c r="Z31" s="165">
        <f>Y31/Y12</f>
        <v>0</v>
      </c>
      <c r="AA31" s="262">
        <f t="shared" si="17"/>
        <v>0</v>
      </c>
      <c r="AB31" s="190">
        <f>AA31/AA12</f>
        <v>0</v>
      </c>
      <c r="AC31" s="181">
        <f t="shared" si="13"/>
        <v>0</v>
      </c>
      <c r="AD31" s="190">
        <f>AC31/AC12</f>
        <v>0</v>
      </c>
      <c r="AE31" s="53">
        <f t="shared" si="0"/>
        <v>0</v>
      </c>
      <c r="AF31" s="53">
        <f t="shared" si="15"/>
        <v>0</v>
      </c>
    </row>
    <row r="32" spans="1:32">
      <c r="A32" s="3">
        <v>5611</v>
      </c>
      <c r="B32" s="111" t="s">
        <v>92</v>
      </c>
      <c r="C32" s="129">
        <f>Saudi!C32+Sheet2!C32</f>
        <v>0</v>
      </c>
      <c r="D32" s="49">
        <f>C32/C12</f>
        <v>0</v>
      </c>
      <c r="E32" s="129">
        <f>Saudi!E32+Sheet2!E32</f>
        <v>0</v>
      </c>
      <c r="F32" s="49">
        <f>E32/E12</f>
        <v>0</v>
      </c>
      <c r="G32" s="129">
        <f>Saudi!G32+Sheet2!G32</f>
        <v>0</v>
      </c>
      <c r="H32" s="49">
        <f>G32/G12</f>
        <v>0</v>
      </c>
      <c r="I32" s="129">
        <f>Saudi!I32+Sheet2!I32</f>
        <v>0</v>
      </c>
      <c r="J32" s="49">
        <f>I32/I12</f>
        <v>0</v>
      </c>
      <c r="K32" s="129">
        <f>Saudi!K32+Sheet2!K32</f>
        <v>0</v>
      </c>
      <c r="L32" s="49">
        <f>K32/K12</f>
        <v>0</v>
      </c>
      <c r="M32" s="129">
        <f>Saudi!M32+Sheet2!M32</f>
        <v>0</v>
      </c>
      <c r="N32" s="49">
        <f>M32/M12</f>
        <v>0</v>
      </c>
      <c r="O32" s="129">
        <f>Saudi!O32+Sheet2!O32</f>
        <v>0</v>
      </c>
      <c r="P32" s="49">
        <f>O32/O12</f>
        <v>0</v>
      </c>
      <c r="Q32" s="129">
        <f>Saudi!Q32+Sheet2!Q32</f>
        <v>0</v>
      </c>
      <c r="R32" s="49">
        <f>Q32/Q12</f>
        <v>0</v>
      </c>
      <c r="S32" s="129">
        <f>Saudi!S32+Sheet2!S32</f>
        <v>0</v>
      </c>
      <c r="T32" s="49">
        <f>S32/S12</f>
        <v>0</v>
      </c>
      <c r="U32" s="129">
        <f>Saudi!U32+Sheet2!U32</f>
        <v>0</v>
      </c>
      <c r="V32" s="49">
        <f>U32/U12</f>
        <v>0</v>
      </c>
      <c r="W32" s="129">
        <f>Saudi!W32+Sheet2!W32</f>
        <v>0</v>
      </c>
      <c r="X32" s="49">
        <f>W32/W12</f>
        <v>0</v>
      </c>
      <c r="Y32" s="129">
        <f>Saudi!Y32+Sheet2!Y32</f>
        <v>0</v>
      </c>
      <c r="Z32" s="165">
        <f>Y32/Y12</f>
        <v>0</v>
      </c>
      <c r="AA32" s="262">
        <f t="shared" si="17"/>
        <v>0</v>
      </c>
      <c r="AB32" s="190">
        <f>AA32/AA12</f>
        <v>0</v>
      </c>
      <c r="AC32" s="181">
        <f t="shared" si="13"/>
        <v>0</v>
      </c>
      <c r="AD32" s="190">
        <f>AC32/AC12</f>
        <v>0</v>
      </c>
      <c r="AE32" s="53">
        <f t="shared" si="0"/>
        <v>0</v>
      </c>
      <c r="AF32" s="53">
        <f t="shared" si="15"/>
        <v>0</v>
      </c>
    </row>
    <row r="33" spans="1:32">
      <c r="A33" s="3">
        <v>5612</v>
      </c>
      <c r="B33" s="111" t="s">
        <v>195</v>
      </c>
      <c r="C33" s="129">
        <f>Saudi!C33+Sheet2!C33</f>
        <v>0</v>
      </c>
      <c r="D33" s="49">
        <f>C33/C12</f>
        <v>0</v>
      </c>
      <c r="E33" s="129">
        <f>Saudi!E33+Sheet2!E33</f>
        <v>0</v>
      </c>
      <c r="F33" s="49">
        <f>E33/E12</f>
        <v>0</v>
      </c>
      <c r="G33" s="129">
        <f>Saudi!G33+Sheet2!G33</f>
        <v>0</v>
      </c>
      <c r="H33" s="49">
        <f>G33/G12</f>
        <v>0</v>
      </c>
      <c r="I33" s="129">
        <f>Saudi!I33+Sheet2!I33</f>
        <v>0</v>
      </c>
      <c r="J33" s="49">
        <f>I33/I12</f>
        <v>0</v>
      </c>
      <c r="K33" s="129">
        <f>Saudi!K33+Sheet2!K33</f>
        <v>0</v>
      </c>
      <c r="L33" s="49">
        <f>K33/K12</f>
        <v>0</v>
      </c>
      <c r="M33" s="129">
        <f>Saudi!M33+Sheet2!M33</f>
        <v>0</v>
      </c>
      <c r="N33" s="49">
        <f>M33/M12</f>
        <v>0</v>
      </c>
      <c r="O33" s="129">
        <f>Saudi!O33+Sheet2!O33</f>
        <v>0</v>
      </c>
      <c r="P33" s="49">
        <f>O33/O12</f>
        <v>0</v>
      </c>
      <c r="Q33" s="129">
        <f>Saudi!Q33+Sheet2!Q33</f>
        <v>0</v>
      </c>
      <c r="R33" s="49">
        <f>Q33/Q12</f>
        <v>0</v>
      </c>
      <c r="S33" s="129">
        <f>Saudi!S33+Sheet2!S33</f>
        <v>0</v>
      </c>
      <c r="T33" s="49">
        <f>S33/S12</f>
        <v>0</v>
      </c>
      <c r="U33" s="129">
        <f>Saudi!U33+Sheet2!U33</f>
        <v>0</v>
      </c>
      <c r="V33" s="49">
        <f>U33/U12</f>
        <v>0</v>
      </c>
      <c r="W33" s="129">
        <f>Saudi!W33+Sheet2!W33</f>
        <v>0</v>
      </c>
      <c r="X33" s="49">
        <f>W33/W12</f>
        <v>0</v>
      </c>
      <c r="Y33" s="129">
        <f>Saudi!Y33+Sheet2!Y33</f>
        <v>0</v>
      </c>
      <c r="Z33" s="165">
        <f>Y33/Y12</f>
        <v>0</v>
      </c>
      <c r="AA33" s="262">
        <f t="shared" si="17"/>
        <v>0</v>
      </c>
      <c r="AB33" s="190">
        <f>AA33/AA12</f>
        <v>0</v>
      </c>
      <c r="AC33" s="181">
        <f t="shared" si="13"/>
        <v>0</v>
      </c>
      <c r="AD33" s="190">
        <f>AC33/AC12</f>
        <v>0</v>
      </c>
      <c r="AE33" s="53">
        <f t="shared" si="0"/>
        <v>0</v>
      </c>
      <c r="AF33" s="53">
        <f t="shared" si="15"/>
        <v>0</v>
      </c>
    </row>
    <row r="34" spans="1:32">
      <c r="A34" s="3">
        <v>5613</v>
      </c>
      <c r="B34" s="111" t="s">
        <v>60</v>
      </c>
      <c r="C34" s="129">
        <f>Saudi!C34+Sheet2!C34</f>
        <v>0</v>
      </c>
      <c r="D34" s="49">
        <f>C34/C12</f>
        <v>0</v>
      </c>
      <c r="E34" s="129">
        <f>Saudi!E34+Sheet2!E34</f>
        <v>0</v>
      </c>
      <c r="F34" s="49">
        <f>E34/E12</f>
        <v>0</v>
      </c>
      <c r="G34" s="129">
        <f>Saudi!G34+Sheet2!G34</f>
        <v>0</v>
      </c>
      <c r="H34" s="49">
        <f>G34/G12</f>
        <v>0</v>
      </c>
      <c r="I34" s="129">
        <f>Saudi!I34+Sheet2!I34</f>
        <v>0</v>
      </c>
      <c r="J34" s="49">
        <f>I34/I12</f>
        <v>0</v>
      </c>
      <c r="K34" s="129">
        <f>Saudi!K34+Sheet2!K34</f>
        <v>0</v>
      </c>
      <c r="L34" s="49">
        <f>K34/K12</f>
        <v>0</v>
      </c>
      <c r="M34" s="129">
        <f>Saudi!M34+Sheet2!M34</f>
        <v>0</v>
      </c>
      <c r="N34" s="49">
        <f>M34/M12</f>
        <v>0</v>
      </c>
      <c r="O34" s="129">
        <f>Saudi!O34+Sheet2!O34</f>
        <v>0</v>
      </c>
      <c r="P34" s="49">
        <f>O34/O12</f>
        <v>0</v>
      </c>
      <c r="Q34" s="129">
        <f>Saudi!Q34+Sheet2!Q34</f>
        <v>0</v>
      </c>
      <c r="R34" s="49">
        <f>Q34/Q12</f>
        <v>0</v>
      </c>
      <c r="S34" s="129">
        <f>Saudi!S34+Sheet2!S34</f>
        <v>0</v>
      </c>
      <c r="T34" s="49">
        <f>S34/S12</f>
        <v>0</v>
      </c>
      <c r="U34" s="129">
        <f>Saudi!U34+Sheet2!U34</f>
        <v>0</v>
      </c>
      <c r="V34" s="49">
        <f>U34/U12</f>
        <v>0</v>
      </c>
      <c r="W34" s="129">
        <f>Saudi!W34+Sheet2!W34</f>
        <v>0</v>
      </c>
      <c r="X34" s="49">
        <f>W34/W12</f>
        <v>0</v>
      </c>
      <c r="Y34" s="129">
        <f>Saudi!Y34+Sheet2!Y34</f>
        <v>0</v>
      </c>
      <c r="Z34" s="165">
        <f>Y34/Y12</f>
        <v>0</v>
      </c>
      <c r="AA34" s="262">
        <f t="shared" si="17"/>
        <v>0</v>
      </c>
      <c r="AB34" s="190">
        <f>AA34/AA12</f>
        <v>0</v>
      </c>
      <c r="AC34" s="181">
        <f t="shared" si="13"/>
        <v>0</v>
      </c>
      <c r="AD34" s="190">
        <f>AC34/AC12</f>
        <v>0</v>
      </c>
      <c r="AE34" s="53">
        <f t="shared" si="0"/>
        <v>0</v>
      </c>
      <c r="AF34" s="53">
        <f t="shared" si="15"/>
        <v>0</v>
      </c>
    </row>
    <row r="35" spans="1:32">
      <c r="A35" s="8">
        <v>5699</v>
      </c>
      <c r="B35" s="112" t="s">
        <v>93</v>
      </c>
      <c r="C35" s="29">
        <f>Saudi!C35+Sheet2!C35</f>
        <v>1457.5696735178981</v>
      </c>
      <c r="D35" s="66">
        <f>C35/C12</f>
        <v>3.7454479205853391E-3</v>
      </c>
      <c r="E35" s="29">
        <f>Saudi!E35+Sheet2!E35</f>
        <v>1149.1252270132682</v>
      </c>
      <c r="F35" s="66">
        <f>E35/E12</f>
        <v>3.7954333917478256E-3</v>
      </c>
      <c r="G35" s="29">
        <f>Saudi!G35+Sheet2!G35</f>
        <v>1867.5929488428501</v>
      </c>
      <c r="H35" s="66">
        <f>G35/G12</f>
        <v>3.7186737960555991E-3</v>
      </c>
      <c r="I35" s="29">
        <f>Saudi!I35+Sheet2!I35</f>
        <v>1919.3955249649209</v>
      </c>
      <c r="J35" s="66">
        <f>I35/I12</f>
        <v>4.3282511098030859E-3</v>
      </c>
      <c r="K35" s="29">
        <f>Saudi!K35+Sheet2!K35</f>
        <v>1597.9458829827634</v>
      </c>
      <c r="L35" s="66">
        <f>K35/K12</f>
        <v>3.9398342640381495E-3</v>
      </c>
      <c r="M35" s="29">
        <f>Saudi!M35+Sheet2!M35</f>
        <v>2530.9838290887551</v>
      </c>
      <c r="N35" s="66">
        <f>M35/M12</f>
        <v>4.4008165550782708E-3</v>
      </c>
      <c r="O35" s="29">
        <f>Saudi!O35+Sheet2!O35</f>
        <v>1777.5830507250962</v>
      </c>
      <c r="P35" s="66">
        <f>O35/O12</f>
        <v>4.8819605446255359E-3</v>
      </c>
      <c r="Q35" s="29">
        <f>Saudi!Q35+Sheet2!Q35</f>
        <v>2048.957569527749</v>
      </c>
      <c r="R35" s="66">
        <f>Q35/Q12</f>
        <v>4.5317609672324982E-3</v>
      </c>
      <c r="S35" s="29">
        <f>Saudi!S35+Sheet2!S35</f>
        <v>1953.6579010680055</v>
      </c>
      <c r="T35" s="66">
        <f>S35/S12</f>
        <v>4.2893307448426191E-3</v>
      </c>
      <c r="U35" s="29">
        <f>Saudi!U35+Sheet2!U35</f>
        <v>1363.9045534332597</v>
      </c>
      <c r="V35" s="66">
        <f>U35/U12</f>
        <v>3.7751891502297678E-3</v>
      </c>
      <c r="W35" s="29">
        <f>Saudi!W35+Sheet2!W35</f>
        <v>1363.0219605561749</v>
      </c>
      <c r="X35" s="66">
        <f>W35/W12</f>
        <v>3.7080717547545803E-3</v>
      </c>
      <c r="Y35" s="29">
        <f>Saudi!Y35+Sheet2!Y35</f>
        <v>2149.0559770702812</v>
      </c>
      <c r="Z35" s="200">
        <f>Y35/Y12</f>
        <v>3.8701275032785218E-3</v>
      </c>
      <c r="AA35" s="187">
        <f>SUM(AA22:AA34)</f>
        <v>21178.794098791022</v>
      </c>
      <c r="AB35" s="221">
        <f>AA35/AA12</f>
        <v>4.0931724916065098E-3</v>
      </c>
      <c r="AC35" s="222">
        <f t="shared" si="13"/>
        <v>1764.8995082325853</v>
      </c>
      <c r="AD35" s="221">
        <f>AC35/AC12</f>
        <v>4.0931724916065098E-3</v>
      </c>
      <c r="AE35" s="53">
        <f t="shared" si="0"/>
        <v>0</v>
      </c>
      <c r="AF35" s="53">
        <f t="shared" si="15"/>
        <v>21178.794098791022</v>
      </c>
    </row>
    <row r="36" spans="1:32">
      <c r="A36" s="8">
        <v>5999</v>
      </c>
      <c r="B36" s="112" t="s">
        <v>94</v>
      </c>
      <c r="C36" s="29">
        <f>Saudi!C36+Sheet2!C36</f>
        <v>238843.73007351789</v>
      </c>
      <c r="D36" s="66">
        <f>C36/C12</f>
        <v>0.61374544792058527</v>
      </c>
      <c r="E36" s="29">
        <f>Saudi!E36+Sheet2!E36</f>
        <v>164642.34419282078</v>
      </c>
      <c r="F36" s="66">
        <f>E36/E12</f>
        <v>0.54379543339174774</v>
      </c>
      <c r="G36" s="29">
        <f>Saudi!G36+Sheet2!G36</f>
        <v>249462.1318288428</v>
      </c>
      <c r="H36" s="66">
        <f>G36/G12</f>
        <v>0.49671867379605561</v>
      </c>
      <c r="I36" s="29">
        <f>Saudi!I36+Sheet2!I36</f>
        <v>241386.45905405204</v>
      </c>
      <c r="J36" s="66">
        <f>I36/I12</f>
        <v>0.54432825110980321</v>
      </c>
      <c r="K36" s="29">
        <f>Saudi!K36+Sheet2!K36</f>
        <v>176000.39117222317</v>
      </c>
      <c r="L36" s="66">
        <f>K36/K12</f>
        <v>0.43393983426403809</v>
      </c>
      <c r="M36" s="29">
        <f>Saudi!M36+Sheet2!M36</f>
        <v>433868.634026327</v>
      </c>
      <c r="N36" s="66">
        <f>M36/M12</f>
        <v>0.75440081655507829</v>
      </c>
      <c r="O36" s="29">
        <f>Saudi!O36+Sheet2!O36</f>
        <v>223886.2320311073</v>
      </c>
      <c r="P36" s="66">
        <f>O36/O12</f>
        <v>0.61488196054462552</v>
      </c>
      <c r="Q36" s="29">
        <f>Saudi!Q36+Sheet2!Q36</f>
        <v>250721.97262673301</v>
      </c>
      <c r="R36" s="66">
        <f>Q36/Q12</f>
        <v>0.55453176096723256</v>
      </c>
      <c r="S36" s="29">
        <f>Saudi!S36+Sheet2!S36</f>
        <v>242578.01879354962</v>
      </c>
      <c r="T36" s="66">
        <f>S36/S12</f>
        <v>0.5325893307448426</v>
      </c>
      <c r="U36" s="29">
        <f>Saudi!U36+Sheet2!U36</f>
        <v>203681.3301256432</v>
      </c>
      <c r="V36" s="66">
        <f>U36/U12</f>
        <v>0.56377518915022984</v>
      </c>
      <c r="W36" s="29">
        <f>Saudi!W36+Sheet2!W36</f>
        <v>185190.98634666015</v>
      </c>
      <c r="X36" s="66">
        <f>W36/W12</f>
        <v>0.50380807175475462</v>
      </c>
      <c r="Y36" s="29">
        <f>Saudi!Y36+Sheet2!Y36</f>
        <v>340877.98542509013</v>
      </c>
      <c r="Z36" s="200">
        <f>Y36/Y12</f>
        <v>0.61387012750327852</v>
      </c>
      <c r="AA36" s="187">
        <f>AA21+AA35</f>
        <v>2951140.2156965672</v>
      </c>
      <c r="AB36" s="221">
        <f>AA36/AA12</f>
        <v>0.57035947813725818</v>
      </c>
      <c r="AC36" s="222">
        <f t="shared" si="13"/>
        <v>245928.35130804728</v>
      </c>
      <c r="AD36" s="221">
        <f>AC36/AC12</f>
        <v>0.57035947813725818</v>
      </c>
      <c r="AE36" s="53">
        <f t="shared" si="0"/>
        <v>0</v>
      </c>
      <c r="AF36" s="53">
        <f t="shared" si="15"/>
        <v>2951140.2156965667</v>
      </c>
    </row>
    <row r="37" spans="1:32" ht="15.75" thickBot="1">
      <c r="A37" s="9"/>
      <c r="B37" s="113" t="s">
        <v>66</v>
      </c>
      <c r="C37" s="28">
        <f>Saudi!C37+Sheet2!C37</f>
        <v>150313.90992648213</v>
      </c>
      <c r="D37" s="67">
        <f>C37/C12</f>
        <v>0.38625455207941473</v>
      </c>
      <c r="E37" s="28">
        <f>Saudi!E37+Sheet2!E37</f>
        <v>138122.8761142302</v>
      </c>
      <c r="F37" s="67">
        <f>E37/E12</f>
        <v>0.4562045666082522</v>
      </c>
      <c r="G37" s="28">
        <f>Saudi!G37+Sheet2!G37</f>
        <v>252758.02817115712</v>
      </c>
      <c r="H37" s="67">
        <f>G37/G12</f>
        <v>0.50328132620394439</v>
      </c>
      <c r="I37" s="28">
        <f>Saudi!I37+Sheet2!I37</f>
        <v>202071.06599981294</v>
      </c>
      <c r="J37" s="67">
        <f>I37/I12</f>
        <v>0.45567174889019685</v>
      </c>
      <c r="K37" s="28">
        <f>Saudi!K37+Sheet2!K37</f>
        <v>229586.69089577781</v>
      </c>
      <c r="L37" s="67">
        <f>K37/K12</f>
        <v>0.56606016573596185</v>
      </c>
      <c r="M37" s="28">
        <f>Saudi!M37+Sheet2!M37</f>
        <v>141248.23290332401</v>
      </c>
      <c r="N37" s="67">
        <f>M37/M12</f>
        <v>0.24559918344492176</v>
      </c>
      <c r="O37" s="28">
        <f>Saudi!O37+Sheet2!O37</f>
        <v>140226.30728099466</v>
      </c>
      <c r="P37" s="67">
        <f>O37/O12</f>
        <v>0.38511803945537443</v>
      </c>
      <c r="Q37" s="28">
        <f>Saudi!Q37+Sheet2!Q37</f>
        <v>201410.78202273103</v>
      </c>
      <c r="R37" s="67">
        <f>Q37/Q12</f>
        <v>0.44546823903276739</v>
      </c>
      <c r="S37" s="28">
        <f>Saudi!S37+Sheet2!S37</f>
        <v>212891.14814281533</v>
      </c>
      <c r="T37" s="67">
        <f>S37/S12</f>
        <v>0.46741066925515734</v>
      </c>
      <c r="U37" s="28">
        <f>Saudi!U37+Sheet2!U37</f>
        <v>157599.78696758879</v>
      </c>
      <c r="V37" s="67">
        <f>U37/U12</f>
        <v>0.43622481084977016</v>
      </c>
      <c r="W37" s="28">
        <f>Saudi!W37+Sheet2!W37</f>
        <v>182391.42594308985</v>
      </c>
      <c r="X37" s="67">
        <f>W37/W12</f>
        <v>0.49619192824524544</v>
      </c>
      <c r="Y37" s="28">
        <f>Saudi!Y37+Sheet2!Y37</f>
        <v>214415.34153887682</v>
      </c>
      <c r="Z37" s="201">
        <f>Y37/Y12</f>
        <v>0.38612987249672148</v>
      </c>
      <c r="AA37" s="264">
        <f>(AA16-AA36)</f>
        <v>2223035.5959068811</v>
      </c>
      <c r="AB37" s="223">
        <f>AA37/AA12</f>
        <v>0.42964052186274182</v>
      </c>
      <c r="AC37" s="219">
        <f t="shared" si="13"/>
        <v>185252.96632557342</v>
      </c>
      <c r="AD37" s="223">
        <f>AC37/AC12</f>
        <v>0.42964052186274176</v>
      </c>
      <c r="AE37" s="53">
        <f t="shared" ref="AE37:AE68" si="18">AA37-AF37</f>
        <v>0</v>
      </c>
      <c r="AF37" s="53">
        <f t="shared" si="15"/>
        <v>2223035.5959068807</v>
      </c>
    </row>
    <row r="38" spans="1:32" ht="15.75" thickTop="1">
      <c r="A38" s="2">
        <v>6002</v>
      </c>
      <c r="B38" s="107" t="s">
        <v>44</v>
      </c>
      <c r="C38" s="129">
        <f>Saudi!C38+Sheet2!C38</f>
        <v>0</v>
      </c>
      <c r="D38" s="49">
        <f>C38/C12</f>
        <v>0</v>
      </c>
      <c r="E38" s="129">
        <f>Saudi!E38+Sheet2!E38</f>
        <v>0</v>
      </c>
      <c r="F38" s="49">
        <f>E38/E12</f>
        <v>0</v>
      </c>
      <c r="G38" s="129">
        <f>Saudi!G38+Sheet2!G38</f>
        <v>0</v>
      </c>
      <c r="H38" s="49">
        <f>G38/G12</f>
        <v>0</v>
      </c>
      <c r="I38" s="129">
        <f>Saudi!I38+Sheet2!I38</f>
        <v>0</v>
      </c>
      <c r="J38" s="49">
        <f>I38/I12</f>
        <v>0</v>
      </c>
      <c r="K38" s="129">
        <f>Saudi!K38+Sheet2!K38</f>
        <v>0</v>
      </c>
      <c r="L38" s="49">
        <f>K38/K12</f>
        <v>0</v>
      </c>
      <c r="M38" s="129">
        <f>Saudi!M38+Sheet2!M38</f>
        <v>0</v>
      </c>
      <c r="N38" s="49">
        <f>M38/M12</f>
        <v>0</v>
      </c>
      <c r="O38" s="129">
        <f>Saudi!O38+Sheet2!O38</f>
        <v>0</v>
      </c>
      <c r="P38" s="49">
        <f>O38/O12</f>
        <v>0</v>
      </c>
      <c r="Q38" s="129">
        <f>Saudi!Q38+Sheet2!Q38</f>
        <v>0</v>
      </c>
      <c r="R38" s="49">
        <f>Q38/Q12</f>
        <v>0</v>
      </c>
      <c r="S38" s="129">
        <f>Saudi!S38+Sheet2!S38</f>
        <v>0</v>
      </c>
      <c r="T38" s="49">
        <f>S38/S12</f>
        <v>0</v>
      </c>
      <c r="U38" s="129">
        <f>Saudi!U38+Sheet2!U38</f>
        <v>0</v>
      </c>
      <c r="V38" s="49">
        <f>U38/U12</f>
        <v>0</v>
      </c>
      <c r="W38" s="129">
        <f>Saudi!W38+Sheet2!W38</f>
        <v>0</v>
      </c>
      <c r="X38" s="49">
        <f>W38/W12</f>
        <v>0</v>
      </c>
      <c r="Y38" s="129">
        <f>Saudi!Y38+Sheet2!Y38</f>
        <v>0</v>
      </c>
      <c r="Z38" s="165">
        <f>Y38/Y12</f>
        <v>0</v>
      </c>
      <c r="AA38" s="262">
        <f>C38+E38+G38+I38+K38+M38+O38+Q38+S38+U38+W38+Y38</f>
        <v>0</v>
      </c>
      <c r="AB38" s="190">
        <f>AA38/AA12</f>
        <v>0</v>
      </c>
      <c r="AC38" s="181">
        <f t="shared" si="13"/>
        <v>0</v>
      </c>
      <c r="AD38" s="190">
        <f>AC38/AC12</f>
        <v>0</v>
      </c>
      <c r="AE38" s="53">
        <f t="shared" si="18"/>
        <v>0</v>
      </c>
      <c r="AF38" s="53">
        <f t="shared" si="15"/>
        <v>0</v>
      </c>
    </row>
    <row r="39" spans="1:32">
      <c r="A39" s="2">
        <v>6003</v>
      </c>
      <c r="B39" s="2" t="s">
        <v>0</v>
      </c>
      <c r="C39" s="18">
        <f>Saudi!C39+Sheet2!C39</f>
        <v>0</v>
      </c>
      <c r="D39" s="49">
        <f>C39/C12</f>
        <v>0</v>
      </c>
      <c r="E39" s="18">
        <f>Saudi!E39+Sheet2!E39</f>
        <v>0</v>
      </c>
      <c r="F39" s="49">
        <f>E39/E12</f>
        <v>0</v>
      </c>
      <c r="G39" s="18">
        <f>Saudi!G39+Sheet2!G39</f>
        <v>0</v>
      </c>
      <c r="H39" s="49">
        <f>G39/G12</f>
        <v>0</v>
      </c>
      <c r="I39" s="18">
        <f>Saudi!I39+Sheet2!I39</f>
        <v>0</v>
      </c>
      <c r="J39" s="49">
        <f>I39/I12</f>
        <v>0</v>
      </c>
      <c r="K39" s="18">
        <f>Saudi!K39+Sheet2!K39</f>
        <v>0</v>
      </c>
      <c r="L39" s="49">
        <f>K39/K12</f>
        <v>0</v>
      </c>
      <c r="M39" s="18">
        <f>Saudi!M39+Sheet2!M39</f>
        <v>0</v>
      </c>
      <c r="N39" s="49">
        <f>M39/M12</f>
        <v>0</v>
      </c>
      <c r="O39" s="18">
        <f>Saudi!O39+Sheet2!O39</f>
        <v>0</v>
      </c>
      <c r="P39" s="49">
        <f>O39/O12</f>
        <v>0</v>
      </c>
      <c r="Q39" s="18">
        <f>Saudi!Q39+Sheet2!Q39</f>
        <v>0</v>
      </c>
      <c r="R39" s="49">
        <f>Q39/Q12</f>
        <v>0</v>
      </c>
      <c r="S39" s="18">
        <f>Saudi!S39+Sheet2!S39</f>
        <v>0</v>
      </c>
      <c r="T39" s="49">
        <f>S39/S12</f>
        <v>0</v>
      </c>
      <c r="U39" s="18">
        <f>Saudi!U39+Sheet2!U39</f>
        <v>0</v>
      </c>
      <c r="V39" s="49">
        <f>U39/U12</f>
        <v>0</v>
      </c>
      <c r="W39" s="18">
        <f>Saudi!W39+Sheet2!W39</f>
        <v>0</v>
      </c>
      <c r="X39" s="49">
        <f>W39/W12</f>
        <v>0</v>
      </c>
      <c r="Y39" s="18">
        <f>Saudi!Y39+Sheet2!Y39</f>
        <v>0</v>
      </c>
      <c r="Z39" s="165">
        <f>Y39/Y12</f>
        <v>0</v>
      </c>
      <c r="AA39" s="262">
        <f>C39+E39+G39+I39+K39+M39+O39+Q39+S39+U39+W39+Y39</f>
        <v>0</v>
      </c>
      <c r="AB39" s="190">
        <f>AA39/AA12</f>
        <v>0</v>
      </c>
      <c r="AC39" s="181">
        <f t="shared" si="13"/>
        <v>0</v>
      </c>
      <c r="AD39" s="190">
        <f>AC39/AC12</f>
        <v>0</v>
      </c>
      <c r="AE39" s="53">
        <f t="shared" si="18"/>
        <v>0</v>
      </c>
      <c r="AF39" s="53">
        <f t="shared" si="15"/>
        <v>0</v>
      </c>
    </row>
    <row r="40" spans="1:32">
      <c r="A40" s="2">
        <v>6004</v>
      </c>
      <c r="B40" s="107" t="s">
        <v>1</v>
      </c>
      <c r="C40" s="129">
        <f>Saudi!C40+Sheet2!C40</f>
        <v>0</v>
      </c>
      <c r="D40" s="49">
        <f>C40/C12</f>
        <v>0</v>
      </c>
      <c r="E40" s="129">
        <f>Saudi!E40+Sheet2!E40</f>
        <v>0</v>
      </c>
      <c r="F40" s="49">
        <f>E40/E12</f>
        <v>0</v>
      </c>
      <c r="G40" s="129">
        <f>Saudi!G40+Sheet2!G40</f>
        <v>0</v>
      </c>
      <c r="H40" s="49">
        <f>G40/G12</f>
        <v>0</v>
      </c>
      <c r="I40" s="129">
        <f>Saudi!I40+Sheet2!I40</f>
        <v>0</v>
      </c>
      <c r="J40" s="49">
        <f>I40/I12</f>
        <v>0</v>
      </c>
      <c r="K40" s="129">
        <f>Saudi!K40+Sheet2!K40</f>
        <v>0</v>
      </c>
      <c r="L40" s="49">
        <f>K40/K12</f>
        <v>0</v>
      </c>
      <c r="M40" s="129">
        <f>Saudi!M40+Sheet2!M40</f>
        <v>0</v>
      </c>
      <c r="N40" s="49">
        <f>M40/M12</f>
        <v>0</v>
      </c>
      <c r="O40" s="129">
        <f>Saudi!O40+Sheet2!O40</f>
        <v>0</v>
      </c>
      <c r="P40" s="49">
        <f>O40/O12</f>
        <v>0</v>
      </c>
      <c r="Q40" s="129">
        <f>Saudi!Q40+Sheet2!Q40</f>
        <v>0</v>
      </c>
      <c r="R40" s="49">
        <f>Q40/Q12</f>
        <v>0</v>
      </c>
      <c r="S40" s="129">
        <f>Saudi!S40+Sheet2!S40</f>
        <v>0</v>
      </c>
      <c r="T40" s="49">
        <f>S40/S12</f>
        <v>0</v>
      </c>
      <c r="U40" s="129">
        <f>Saudi!U40+Sheet2!U40</f>
        <v>0</v>
      </c>
      <c r="V40" s="49">
        <f>U40/U12</f>
        <v>0</v>
      </c>
      <c r="W40" s="129">
        <f>Saudi!W40+Sheet2!W40</f>
        <v>0</v>
      </c>
      <c r="X40" s="49">
        <f>W40/W12</f>
        <v>0</v>
      </c>
      <c r="Y40" s="129">
        <f>Saudi!Y40+Sheet2!Y40</f>
        <v>0</v>
      </c>
      <c r="Z40" s="165">
        <f>Y40/Y12</f>
        <v>0</v>
      </c>
      <c r="AA40" s="262">
        <f>C40+E40+G40+I40+K40+M40+O40+Q40+S40+U40+W40+Y40</f>
        <v>0</v>
      </c>
      <c r="AB40" s="190">
        <f>AA40/AA12</f>
        <v>0</v>
      </c>
      <c r="AC40" s="181">
        <f t="shared" si="13"/>
        <v>0</v>
      </c>
      <c r="AD40" s="190">
        <f>AC40/AC12</f>
        <v>0</v>
      </c>
      <c r="AE40" s="53">
        <f t="shared" si="18"/>
        <v>0</v>
      </c>
      <c r="AF40" s="53">
        <f t="shared" si="15"/>
        <v>0</v>
      </c>
    </row>
    <row r="41" spans="1:32" ht="15.75" thickBot="1">
      <c r="A41" s="4">
        <v>6099</v>
      </c>
      <c r="B41" s="108" t="s">
        <v>95</v>
      </c>
      <c r="C41" s="27">
        <f>Saudi!C41+Sheet2!C41</f>
        <v>0</v>
      </c>
      <c r="D41" s="68">
        <f>C41/C12</f>
        <v>0</v>
      </c>
      <c r="E41" s="27">
        <f>Saudi!E41+Sheet2!E41</f>
        <v>0</v>
      </c>
      <c r="F41" s="68">
        <f>E41/E12</f>
        <v>0</v>
      </c>
      <c r="G41" s="27">
        <f>Saudi!G41+Sheet2!G41</f>
        <v>0</v>
      </c>
      <c r="H41" s="68">
        <f>G41/G12</f>
        <v>0</v>
      </c>
      <c r="I41" s="27">
        <f>Saudi!I41+Sheet2!I41</f>
        <v>0</v>
      </c>
      <c r="J41" s="68">
        <f>I41/I12</f>
        <v>0</v>
      </c>
      <c r="K41" s="27">
        <f>Saudi!K41+Sheet2!K41</f>
        <v>0</v>
      </c>
      <c r="L41" s="68">
        <f>K41/K12</f>
        <v>0</v>
      </c>
      <c r="M41" s="27">
        <f>Saudi!M41+Sheet2!M41</f>
        <v>0</v>
      </c>
      <c r="N41" s="68">
        <f>M41/M12</f>
        <v>0</v>
      </c>
      <c r="O41" s="27">
        <f>Saudi!O41+Sheet2!O41</f>
        <v>0</v>
      </c>
      <c r="P41" s="68">
        <f>O41/O12</f>
        <v>0</v>
      </c>
      <c r="Q41" s="27">
        <f>Saudi!Q41+Sheet2!Q41</f>
        <v>0</v>
      </c>
      <c r="R41" s="68">
        <f>Q41/Q12</f>
        <v>0</v>
      </c>
      <c r="S41" s="27">
        <f>Saudi!S41+Sheet2!S41</f>
        <v>0</v>
      </c>
      <c r="T41" s="68">
        <f>S41/S12</f>
        <v>0</v>
      </c>
      <c r="U41" s="27">
        <f>Saudi!U41+Sheet2!U41</f>
        <v>0</v>
      </c>
      <c r="V41" s="68">
        <f>U41/U12</f>
        <v>0</v>
      </c>
      <c r="W41" s="27">
        <f>Saudi!W41+Sheet2!W41</f>
        <v>0</v>
      </c>
      <c r="X41" s="68">
        <f>W41/W12</f>
        <v>0</v>
      </c>
      <c r="Y41" s="27">
        <f>Saudi!Y41+Sheet2!Y41</f>
        <v>0</v>
      </c>
      <c r="Z41" s="199">
        <f>Y41/Y12</f>
        <v>0</v>
      </c>
      <c r="AA41" s="263">
        <f>SUM(AA38:AA40)</f>
        <v>0</v>
      </c>
      <c r="AB41" s="221">
        <f>AA41/AA12</f>
        <v>0</v>
      </c>
      <c r="AC41" s="186">
        <f t="shared" si="13"/>
        <v>0</v>
      </c>
      <c r="AD41" s="221">
        <f>AC41/AC12</f>
        <v>0</v>
      </c>
      <c r="AE41" s="53">
        <f t="shared" si="18"/>
        <v>0</v>
      </c>
      <c r="AF41" s="53">
        <f t="shared" si="15"/>
        <v>0</v>
      </c>
    </row>
    <row r="42" spans="1:32" ht="15.75" thickTop="1">
      <c r="A42" s="98">
        <v>6101</v>
      </c>
      <c r="B42" s="106" t="s">
        <v>2</v>
      </c>
      <c r="C42" s="129">
        <f>Saudi!C42+Sheet2!C42</f>
        <v>195562.5</v>
      </c>
      <c r="D42" s="49">
        <f>C42/C12</f>
        <v>0.50252771601760149</v>
      </c>
      <c r="E42" s="129">
        <f>Saudi!E42+Sheet2!E42</f>
        <v>195562.5</v>
      </c>
      <c r="F42" s="49">
        <f>E42/E12</f>
        <v>0.64592128449122799</v>
      </c>
      <c r="G42" s="129">
        <f>Saudi!G42+Sheet2!G42</f>
        <v>195562.5</v>
      </c>
      <c r="H42" s="49">
        <f>G42/G12</f>
        <v>0.38939595734269217</v>
      </c>
      <c r="I42" s="129">
        <f>Saudi!I42+Sheet2!I42</f>
        <v>65187.5</v>
      </c>
      <c r="J42" s="49">
        <f>I42/I12</f>
        <v>0.14699829480192481</v>
      </c>
      <c r="K42" s="129">
        <f>Saudi!K42+Sheet2!K42</f>
        <v>65187.5</v>
      </c>
      <c r="L42" s="49">
        <f>K42/K12</f>
        <v>0.16072380724657948</v>
      </c>
      <c r="M42" s="129">
        <f>Saudi!M42+Sheet2!M42</f>
        <v>65187.5</v>
      </c>
      <c r="N42" s="49">
        <f>M42/M12</f>
        <v>0.11334652789443196</v>
      </c>
      <c r="O42" s="129">
        <f>Saudi!O42+Sheet2!O42</f>
        <v>65187.5</v>
      </c>
      <c r="P42" s="49">
        <f>O42/O12</f>
        <v>0.17903118668518037</v>
      </c>
      <c r="Q42" s="129">
        <f>Saudi!Q42+Sheet2!Q42</f>
        <v>65187.5</v>
      </c>
      <c r="R42" s="49">
        <f>Q42/Q12</f>
        <v>0.14417778700978987</v>
      </c>
      <c r="S42" s="129">
        <f>Saudi!S42+Sheet2!S42</f>
        <v>65187.5</v>
      </c>
      <c r="T42" s="49">
        <f>S42/S12</f>
        <v>0.14312165286285461</v>
      </c>
      <c r="U42" s="129">
        <f>Saudi!U42+Sheet2!U42</f>
        <v>65187.5</v>
      </c>
      <c r="V42" s="49">
        <f>U42/U12</f>
        <v>0.1804342848706863</v>
      </c>
      <c r="W42" s="129">
        <f>Saudi!W42+Sheet2!W42</f>
        <v>65187.5</v>
      </c>
      <c r="X42" s="49">
        <f>W42/W12</f>
        <v>0.17734118342042815</v>
      </c>
      <c r="Y42" s="129">
        <f>Saudi!Y42+Sheet2!Y42</f>
        <v>65187.5</v>
      </c>
      <c r="Z42" s="165">
        <f>Y42/Y12</f>
        <v>0.11739291079979072</v>
      </c>
      <c r="AA42" s="262">
        <f t="shared" ref="AA42:AA75" si="19">C42+E42+G42+I42+K42+M42+O42+Q42+S42+U42+W42+Y42</f>
        <v>1173375</v>
      </c>
      <c r="AB42" s="190">
        <f>AA42/AA12</f>
        <v>0.22677524744494093</v>
      </c>
      <c r="AC42" s="181">
        <f t="shared" si="13"/>
        <v>97781.25</v>
      </c>
      <c r="AD42" s="190">
        <f>AC42/AC12</f>
        <v>0.22677524744494093</v>
      </c>
      <c r="AE42" s="53">
        <f t="shared" si="18"/>
        <v>0</v>
      </c>
      <c r="AF42" s="53">
        <f t="shared" si="15"/>
        <v>1173375</v>
      </c>
    </row>
    <row r="43" spans="1:32">
      <c r="A43" s="98">
        <v>6102</v>
      </c>
      <c r="B43" s="106" t="s">
        <v>3</v>
      </c>
      <c r="C43" s="133">
        <f>Saudi!C43+Sheet2!C43</f>
        <v>1500</v>
      </c>
      <c r="D43" s="49">
        <f>C43/C12</f>
        <v>3.8544791257342395E-3</v>
      </c>
      <c r="E43" s="133">
        <f>Saudi!E43+Sheet2!E43</f>
        <v>1500</v>
      </c>
      <c r="F43" s="49">
        <f>E43/E12</f>
        <v>4.9543339174782592E-3</v>
      </c>
      <c r="G43" s="133">
        <f>Saudi!G43+Sheet2!G43</f>
        <v>1500</v>
      </c>
      <c r="H43" s="49">
        <f>G43/G12</f>
        <v>2.9867379278442352E-3</v>
      </c>
      <c r="I43" s="133">
        <f>Saudi!I43+Sheet2!I43</f>
        <v>1500</v>
      </c>
      <c r="J43" s="49">
        <f>I43/I12</f>
        <v>3.3825110980308681E-3</v>
      </c>
      <c r="K43" s="133">
        <f>Saudi!K43+Sheet2!K43</f>
        <v>1500</v>
      </c>
      <c r="L43" s="49">
        <f>K43/K12</f>
        <v>3.6983426403815029E-3</v>
      </c>
      <c r="M43" s="133">
        <f>Saudi!M43+Sheet2!M43</f>
        <v>1500</v>
      </c>
      <c r="N43" s="49">
        <f>M43/M12</f>
        <v>2.6081655507827106E-3</v>
      </c>
      <c r="O43" s="133">
        <f>Saudi!O43+Sheet2!O43</f>
        <v>1500</v>
      </c>
      <c r="P43" s="49">
        <f>O43/O12</f>
        <v>4.1196054462553488E-3</v>
      </c>
      <c r="Q43" s="133">
        <f>Saudi!Q43+Sheet2!Q43</f>
        <v>1500</v>
      </c>
      <c r="R43" s="49">
        <f>Q43/Q12</f>
        <v>3.3176096723249822E-3</v>
      </c>
      <c r="S43" s="133">
        <f>Saudi!S43+Sheet2!S43</f>
        <v>1500</v>
      </c>
      <c r="T43" s="49">
        <f>S43/S12</f>
        <v>3.2933074484261847E-3</v>
      </c>
      <c r="U43" s="133">
        <f>Saudi!U43+Sheet2!U43</f>
        <v>1500</v>
      </c>
      <c r="V43" s="49">
        <f>U43/U12</f>
        <v>4.1518915022976718E-3</v>
      </c>
      <c r="W43" s="133">
        <f>Saudi!W43+Sheet2!W43</f>
        <v>1500</v>
      </c>
      <c r="X43" s="49">
        <f>W43/W12</f>
        <v>4.0807175475458058E-3</v>
      </c>
      <c r="Y43" s="133">
        <f>Saudi!Y43+Sheet2!Y43</f>
        <v>1500</v>
      </c>
      <c r="Z43" s="165">
        <f>Y43/Y12</f>
        <v>2.7012750327852133E-3</v>
      </c>
      <c r="AA43" s="262">
        <f t="shared" si="19"/>
        <v>18000</v>
      </c>
      <c r="AB43" s="190">
        <f>AA43/AA12</f>
        <v>3.478814917659688E-3</v>
      </c>
      <c r="AC43" s="182">
        <f t="shared" si="13"/>
        <v>1500</v>
      </c>
      <c r="AD43" s="190">
        <f>AC43/AC12</f>
        <v>3.478814917659688E-3</v>
      </c>
      <c r="AE43" s="53">
        <f t="shared" si="18"/>
        <v>0</v>
      </c>
      <c r="AF43" s="53">
        <f t="shared" si="15"/>
        <v>18000</v>
      </c>
    </row>
    <row r="44" spans="1:32">
      <c r="A44" s="98">
        <v>6103</v>
      </c>
      <c r="B44" s="106" t="s">
        <v>4</v>
      </c>
      <c r="C44" s="129">
        <f>Saudi!C44+Sheet2!C44</f>
        <v>0</v>
      </c>
      <c r="D44" s="49">
        <f>C44/C12</f>
        <v>0</v>
      </c>
      <c r="E44" s="129">
        <f>Saudi!E44+Sheet2!E44</f>
        <v>0</v>
      </c>
      <c r="F44" s="49">
        <f>E44/E12</f>
        <v>0</v>
      </c>
      <c r="G44" s="129">
        <f>Saudi!G44+Sheet2!G44</f>
        <v>0</v>
      </c>
      <c r="H44" s="49">
        <f>G44/G12</f>
        <v>0</v>
      </c>
      <c r="I44" s="129">
        <f>Saudi!I44+Sheet2!I44</f>
        <v>0</v>
      </c>
      <c r="J44" s="49">
        <f>I44/I12</f>
        <v>0</v>
      </c>
      <c r="K44" s="129">
        <f>Saudi!K44+Sheet2!K44</f>
        <v>0</v>
      </c>
      <c r="L44" s="49">
        <f>K44/K12</f>
        <v>0</v>
      </c>
      <c r="M44" s="129">
        <f>Saudi!M44+Sheet2!M44</f>
        <v>0</v>
      </c>
      <c r="N44" s="49">
        <f>M44/M12</f>
        <v>0</v>
      </c>
      <c r="O44" s="129">
        <f>Saudi!O44+Sheet2!O44</f>
        <v>0</v>
      </c>
      <c r="P44" s="49">
        <f>O44/O12</f>
        <v>0</v>
      </c>
      <c r="Q44" s="129">
        <f>Saudi!Q44+Sheet2!Q44</f>
        <v>0</v>
      </c>
      <c r="R44" s="49">
        <f>Q44/Q12</f>
        <v>0</v>
      </c>
      <c r="S44" s="129">
        <f>Saudi!S44+Sheet2!S44</f>
        <v>0</v>
      </c>
      <c r="T44" s="49">
        <f>S44/S12</f>
        <v>0</v>
      </c>
      <c r="U44" s="129">
        <f>Saudi!U44+Sheet2!U44</f>
        <v>0</v>
      </c>
      <c r="V44" s="49">
        <f>U44/U12</f>
        <v>0</v>
      </c>
      <c r="W44" s="129">
        <f>Saudi!W44+Sheet2!W44</f>
        <v>0</v>
      </c>
      <c r="X44" s="49">
        <f>W44/W12</f>
        <v>0</v>
      </c>
      <c r="Y44" s="129">
        <f>Saudi!Y44+Sheet2!Y44</f>
        <v>0</v>
      </c>
      <c r="Z44" s="165">
        <f>Y44/Y12</f>
        <v>0</v>
      </c>
      <c r="AA44" s="262">
        <f t="shared" si="19"/>
        <v>0</v>
      </c>
      <c r="AB44" s="190">
        <f>AA44/AA12</f>
        <v>0</v>
      </c>
      <c r="AC44" s="181">
        <f t="shared" si="13"/>
        <v>0</v>
      </c>
      <c r="AD44" s="190">
        <f>AC44/AC12</f>
        <v>0</v>
      </c>
      <c r="AE44" s="53">
        <f t="shared" si="18"/>
        <v>0</v>
      </c>
      <c r="AF44" s="53">
        <f t="shared" si="15"/>
        <v>0</v>
      </c>
    </row>
    <row r="45" spans="1:32">
      <c r="A45" s="98">
        <v>6104</v>
      </c>
      <c r="B45" s="106" t="s">
        <v>5</v>
      </c>
      <c r="C45" s="133">
        <f>Saudi!C45+Sheet2!C45</f>
        <v>2000</v>
      </c>
      <c r="D45" s="49">
        <f>C45/C12</f>
        <v>5.139305500978986E-3</v>
      </c>
      <c r="E45" s="133">
        <f>Saudi!E45+Sheet2!E45</f>
        <v>2000</v>
      </c>
      <c r="F45" s="49">
        <f>E45/E12</f>
        <v>6.6057785566376792E-3</v>
      </c>
      <c r="G45" s="133">
        <f>Saudi!G45+Sheet2!G45</f>
        <v>2000</v>
      </c>
      <c r="H45" s="49">
        <f>G45/G12</f>
        <v>3.9823172371256472E-3</v>
      </c>
      <c r="I45" s="133">
        <f>Saudi!I45+Sheet2!I45</f>
        <v>2000</v>
      </c>
      <c r="J45" s="49">
        <f>I45/I12</f>
        <v>4.5100147973744908E-3</v>
      </c>
      <c r="K45" s="133">
        <f>Saudi!K45+Sheet2!K45</f>
        <v>2000</v>
      </c>
      <c r="L45" s="49">
        <f>K45/K12</f>
        <v>4.9311235205086699E-3</v>
      </c>
      <c r="M45" s="133">
        <f>Saudi!M45+Sheet2!M45</f>
        <v>2000</v>
      </c>
      <c r="N45" s="49">
        <f>M45/M12</f>
        <v>3.4775540677102804E-3</v>
      </c>
      <c r="O45" s="133">
        <f>Saudi!O45+Sheet2!O45</f>
        <v>2000</v>
      </c>
      <c r="P45" s="49">
        <f>O45/O12</f>
        <v>5.4928072616737987E-3</v>
      </c>
      <c r="Q45" s="133">
        <f>Saudi!Q45+Sheet2!Q45</f>
        <v>2000</v>
      </c>
      <c r="R45" s="49">
        <f>Q45/Q12</f>
        <v>4.4234795630999765E-3</v>
      </c>
      <c r="S45" s="133">
        <f>Saudi!S45+Sheet2!S45</f>
        <v>2000</v>
      </c>
      <c r="T45" s="49">
        <f>S45/S12</f>
        <v>4.3910765979015796E-3</v>
      </c>
      <c r="U45" s="133">
        <f>Saudi!U45+Sheet2!U45</f>
        <v>2000</v>
      </c>
      <c r="V45" s="49">
        <f>U45/U12</f>
        <v>5.5358553363968957E-3</v>
      </c>
      <c r="W45" s="133">
        <f>Saudi!W45+Sheet2!W45</f>
        <v>2000</v>
      </c>
      <c r="X45" s="49">
        <f>W45/W12</f>
        <v>5.4409567300610744E-3</v>
      </c>
      <c r="Y45" s="133">
        <f>Saudi!Y45+Sheet2!Y45</f>
        <v>2000</v>
      </c>
      <c r="Z45" s="165">
        <f>Y45/Y12</f>
        <v>3.6017000437136176E-3</v>
      </c>
      <c r="AA45" s="262">
        <f t="shared" si="19"/>
        <v>24000</v>
      </c>
      <c r="AB45" s="190">
        <f>AA45/AA12</f>
        <v>4.6384198902129177E-3</v>
      </c>
      <c r="AC45" s="183">
        <f t="shared" si="13"/>
        <v>2000</v>
      </c>
      <c r="AD45" s="190">
        <f>AC45/AC12</f>
        <v>4.6384198902129177E-3</v>
      </c>
      <c r="AE45" s="53">
        <f t="shared" si="18"/>
        <v>0</v>
      </c>
      <c r="AF45" s="53">
        <f t="shared" si="15"/>
        <v>24000</v>
      </c>
    </row>
    <row r="46" spans="1:32">
      <c r="A46" s="98">
        <v>6105</v>
      </c>
      <c r="B46" s="106" t="s">
        <v>38</v>
      </c>
      <c r="C46" s="185">
        <f>Saudi!C46+Sheet2!C46</f>
        <v>1000</v>
      </c>
      <c r="D46" s="49">
        <f>C46/C12</f>
        <v>2.569652750489493E-3</v>
      </c>
      <c r="E46" s="185">
        <f>Saudi!E46+Sheet2!E46</f>
        <v>1000</v>
      </c>
      <c r="F46" s="49">
        <f>E46/E12</f>
        <v>3.3028892783188396E-3</v>
      </c>
      <c r="G46" s="185">
        <f>Saudi!G46+Sheet2!G46</f>
        <v>1000</v>
      </c>
      <c r="H46" s="49">
        <f>G46/G12</f>
        <v>1.9911586185628236E-3</v>
      </c>
      <c r="I46" s="185">
        <f>Saudi!I46+Sheet2!I46</f>
        <v>1000</v>
      </c>
      <c r="J46" s="49">
        <f>I46/I12</f>
        <v>2.2550073986872454E-3</v>
      </c>
      <c r="K46" s="185">
        <f>Saudi!K46+Sheet2!K46</f>
        <v>1000</v>
      </c>
      <c r="L46" s="49">
        <f>K46/K12</f>
        <v>2.465561760254335E-3</v>
      </c>
      <c r="M46" s="185">
        <f>Saudi!M46+Sheet2!M46</f>
        <v>1000</v>
      </c>
      <c r="N46" s="49">
        <f>M46/M12</f>
        <v>1.7387770338551402E-3</v>
      </c>
      <c r="O46" s="185">
        <f>Saudi!O46+Sheet2!O46</f>
        <v>1000</v>
      </c>
      <c r="P46" s="49">
        <f>O46/O12</f>
        <v>2.7464036308368993E-3</v>
      </c>
      <c r="Q46" s="185">
        <f>Saudi!Q46+Sheet2!Q46</f>
        <v>1000</v>
      </c>
      <c r="R46" s="49">
        <f>Q46/Q$12</f>
        <v>2.2117397815499882E-3</v>
      </c>
      <c r="S46" s="185">
        <f>Saudi!S46+Sheet2!S46</f>
        <v>1000</v>
      </c>
      <c r="T46" s="49">
        <f>S46/S$12</f>
        <v>2.1955382989507898E-3</v>
      </c>
      <c r="U46" s="185">
        <f>Saudi!U46+Sheet2!U46</f>
        <v>1000</v>
      </c>
      <c r="V46" s="49">
        <f>U46/U$12</f>
        <v>2.7679276681984478E-3</v>
      </c>
      <c r="W46" s="185">
        <f>Saudi!W46+Sheet2!W46</f>
        <v>1000</v>
      </c>
      <c r="X46" s="49">
        <f>W46/W$12</f>
        <v>2.7204783650305372E-3</v>
      </c>
      <c r="Y46" s="185">
        <f>Saudi!Y46+Sheet2!Y46</f>
        <v>1000</v>
      </c>
      <c r="Z46" s="165">
        <f>Y46/Y12</f>
        <v>1.8008500218568088E-3</v>
      </c>
      <c r="AA46" s="262">
        <f t="shared" si="19"/>
        <v>12000</v>
      </c>
      <c r="AB46" s="190">
        <f>AA46/AA12</f>
        <v>2.3192099451064588E-3</v>
      </c>
      <c r="AC46" s="183">
        <f t="shared" si="13"/>
        <v>1000</v>
      </c>
      <c r="AD46" s="190">
        <f>AC46/AC12</f>
        <v>2.3192099451064588E-3</v>
      </c>
      <c r="AE46" s="53">
        <f t="shared" si="18"/>
        <v>0</v>
      </c>
      <c r="AF46" s="53">
        <f t="shared" si="15"/>
        <v>12000</v>
      </c>
    </row>
    <row r="47" spans="1:32">
      <c r="A47" s="98">
        <v>6106</v>
      </c>
      <c r="B47" s="106" t="s">
        <v>6</v>
      </c>
      <c r="C47" s="23">
        <f>Saudi!C47+Sheet2!C47</f>
        <v>1500</v>
      </c>
      <c r="D47" s="49">
        <f>C47/C12</f>
        <v>3.8544791257342395E-3</v>
      </c>
      <c r="E47" s="23">
        <f>Saudi!E47+Sheet2!E47</f>
        <v>1500</v>
      </c>
      <c r="F47" s="49">
        <f>E47/E12</f>
        <v>4.9543339174782592E-3</v>
      </c>
      <c r="G47" s="23">
        <f>Saudi!G47+Sheet2!G47</f>
        <v>1500</v>
      </c>
      <c r="H47" s="49">
        <f>G47/G12</f>
        <v>2.9867379278442352E-3</v>
      </c>
      <c r="I47" s="23">
        <f>Saudi!I47+Sheet2!I47</f>
        <v>1500</v>
      </c>
      <c r="J47" s="49">
        <f>I47/I12</f>
        <v>3.3825110980308681E-3</v>
      </c>
      <c r="K47" s="23">
        <f>Saudi!K47+Sheet2!K47</f>
        <v>1500</v>
      </c>
      <c r="L47" s="49">
        <f>K47/K12</f>
        <v>3.6983426403815029E-3</v>
      </c>
      <c r="M47" s="23">
        <f>Saudi!M47+Sheet2!M47</f>
        <v>1500</v>
      </c>
      <c r="N47" s="49">
        <f>M47/M12</f>
        <v>2.6081655507827106E-3</v>
      </c>
      <c r="O47" s="23">
        <f>Saudi!O47+Sheet2!O47</f>
        <v>1500</v>
      </c>
      <c r="P47" s="49">
        <f>O47/O12</f>
        <v>4.1196054462553488E-3</v>
      </c>
      <c r="Q47" s="23">
        <f>Saudi!Q47+Sheet2!Q47</f>
        <v>1500</v>
      </c>
      <c r="R47" s="49">
        <f>Q47/Q12</f>
        <v>3.3176096723249822E-3</v>
      </c>
      <c r="S47" s="23">
        <f>Saudi!S47+Sheet2!S47</f>
        <v>1500</v>
      </c>
      <c r="T47" s="49">
        <f>S47/S12</f>
        <v>3.2933074484261847E-3</v>
      </c>
      <c r="U47" s="23">
        <f>Saudi!U47+Sheet2!U47</f>
        <v>1500</v>
      </c>
      <c r="V47" s="49">
        <f>U47/U12</f>
        <v>4.1518915022976718E-3</v>
      </c>
      <c r="W47" s="23">
        <f>Saudi!W47+Sheet2!W47</f>
        <v>1500</v>
      </c>
      <c r="X47" s="49">
        <f>W47/W12</f>
        <v>4.0807175475458058E-3</v>
      </c>
      <c r="Y47" s="23">
        <f>Saudi!Y47+Sheet2!Y47</f>
        <v>1500</v>
      </c>
      <c r="Z47" s="165">
        <f>Y47/Y12</f>
        <v>2.7012750327852133E-3</v>
      </c>
      <c r="AA47" s="262">
        <f t="shared" si="19"/>
        <v>18000</v>
      </c>
      <c r="AB47" s="190">
        <f>AA47/AA12</f>
        <v>3.478814917659688E-3</v>
      </c>
      <c r="AC47" s="183">
        <f t="shared" si="13"/>
        <v>1500</v>
      </c>
      <c r="AD47" s="190">
        <f>AC47/AC12</f>
        <v>3.478814917659688E-3</v>
      </c>
      <c r="AE47" s="53">
        <f t="shared" si="18"/>
        <v>0</v>
      </c>
      <c r="AF47" s="53">
        <f t="shared" si="15"/>
        <v>18000</v>
      </c>
    </row>
    <row r="48" spans="1:32">
      <c r="A48" s="98">
        <v>6107</v>
      </c>
      <c r="B48" s="106" t="s">
        <v>7</v>
      </c>
      <c r="C48" s="23">
        <f>Saudi!C48+Sheet2!C48</f>
        <v>0</v>
      </c>
      <c r="D48" s="49">
        <f>C48/C12</f>
        <v>0</v>
      </c>
      <c r="E48" s="23">
        <f>Saudi!E48+Sheet2!E48</f>
        <v>0</v>
      </c>
      <c r="F48" s="49">
        <f>E48/E12</f>
        <v>0</v>
      </c>
      <c r="G48" s="23">
        <f>Saudi!G48+Sheet2!G48</f>
        <v>0</v>
      </c>
      <c r="H48" s="49">
        <f>G48/G12</f>
        <v>0</v>
      </c>
      <c r="I48" s="23">
        <f>Saudi!I48+Sheet2!I48</f>
        <v>0</v>
      </c>
      <c r="J48" s="49">
        <f>I48/I12</f>
        <v>0</v>
      </c>
      <c r="K48" s="23">
        <f>Saudi!K48+Sheet2!K48</f>
        <v>0</v>
      </c>
      <c r="L48" s="49">
        <f>K48/K12</f>
        <v>0</v>
      </c>
      <c r="M48" s="23">
        <f>Saudi!M48+Sheet2!M48</f>
        <v>0</v>
      </c>
      <c r="N48" s="49">
        <f>M48/M12</f>
        <v>0</v>
      </c>
      <c r="O48" s="23">
        <f>Saudi!O48+Sheet2!O48</f>
        <v>0</v>
      </c>
      <c r="P48" s="49">
        <f>O48/O12</f>
        <v>0</v>
      </c>
      <c r="Q48" s="23">
        <f>Saudi!Q48+Sheet2!Q48</f>
        <v>0</v>
      </c>
      <c r="R48" s="49">
        <f>Q48/Q12</f>
        <v>0</v>
      </c>
      <c r="S48" s="23">
        <f>Saudi!S48+Sheet2!S48</f>
        <v>0</v>
      </c>
      <c r="T48" s="49">
        <f>S48/S12</f>
        <v>0</v>
      </c>
      <c r="U48" s="23">
        <f>Saudi!U48+Sheet2!U48</f>
        <v>0</v>
      </c>
      <c r="V48" s="49">
        <f>U48/U12</f>
        <v>0</v>
      </c>
      <c r="W48" s="23">
        <f>Saudi!W48+Sheet2!W48</f>
        <v>0</v>
      </c>
      <c r="X48" s="49">
        <f>W48/W12</f>
        <v>0</v>
      </c>
      <c r="Y48" s="23">
        <f>Saudi!Y48+Sheet2!Y48</f>
        <v>0</v>
      </c>
      <c r="Z48" s="165">
        <f>Y48/Y12</f>
        <v>0</v>
      </c>
      <c r="AA48" s="262">
        <f t="shared" si="19"/>
        <v>0</v>
      </c>
      <c r="AB48" s="190">
        <f>AA48/AA12</f>
        <v>0</v>
      </c>
      <c r="AC48" s="183">
        <f t="shared" si="13"/>
        <v>0</v>
      </c>
      <c r="AD48" s="190">
        <f>AC48/AC12</f>
        <v>0</v>
      </c>
      <c r="AE48" s="53">
        <f t="shared" si="18"/>
        <v>0</v>
      </c>
      <c r="AF48" s="53">
        <f t="shared" si="15"/>
        <v>0</v>
      </c>
    </row>
    <row r="49" spans="1:32">
      <c r="A49" s="98">
        <v>6108</v>
      </c>
      <c r="B49" s="106" t="s">
        <v>8</v>
      </c>
      <c r="C49" s="23">
        <f>Saudi!C49+Sheet2!C49</f>
        <v>0</v>
      </c>
      <c r="D49" s="49">
        <f>C49/C12</f>
        <v>0</v>
      </c>
      <c r="E49" s="23">
        <f>Saudi!E49+Sheet2!E49</f>
        <v>0</v>
      </c>
      <c r="F49" s="49">
        <f>E49/E12</f>
        <v>0</v>
      </c>
      <c r="G49" s="23">
        <f>Saudi!G49+Sheet2!G49</f>
        <v>0</v>
      </c>
      <c r="H49" s="49">
        <f>G49/G12</f>
        <v>0</v>
      </c>
      <c r="I49" s="23">
        <f>Saudi!I49+Sheet2!I49</f>
        <v>0</v>
      </c>
      <c r="J49" s="49">
        <f>I49/I12</f>
        <v>0</v>
      </c>
      <c r="K49" s="23">
        <f>Saudi!K49+Sheet2!K49</f>
        <v>0</v>
      </c>
      <c r="L49" s="49">
        <f>K49/K12</f>
        <v>0</v>
      </c>
      <c r="M49" s="23">
        <f>Saudi!M49+Sheet2!M49</f>
        <v>0</v>
      </c>
      <c r="N49" s="49">
        <f>M49/M12</f>
        <v>0</v>
      </c>
      <c r="O49" s="23">
        <f>Saudi!O49+Sheet2!O49</f>
        <v>0</v>
      </c>
      <c r="P49" s="49">
        <f>O49/O12</f>
        <v>0</v>
      </c>
      <c r="Q49" s="23">
        <f>Saudi!Q49+Sheet2!Q49</f>
        <v>0</v>
      </c>
      <c r="R49" s="49">
        <f>Q49/Q12</f>
        <v>0</v>
      </c>
      <c r="S49" s="23">
        <f>Saudi!S49+Sheet2!S49</f>
        <v>0</v>
      </c>
      <c r="T49" s="49">
        <f>S49/S12</f>
        <v>0</v>
      </c>
      <c r="U49" s="23">
        <f>Saudi!U49+Sheet2!U49</f>
        <v>0</v>
      </c>
      <c r="V49" s="49">
        <f>U49/U12</f>
        <v>0</v>
      </c>
      <c r="W49" s="23">
        <f>Saudi!W49+Sheet2!W49</f>
        <v>0</v>
      </c>
      <c r="X49" s="49">
        <f>W49/W12</f>
        <v>0</v>
      </c>
      <c r="Y49" s="23">
        <f>Saudi!Y49+Sheet2!Y49</f>
        <v>0</v>
      </c>
      <c r="Z49" s="165">
        <f>Y49/Y12</f>
        <v>0</v>
      </c>
      <c r="AA49" s="262">
        <f t="shared" si="19"/>
        <v>0</v>
      </c>
      <c r="AB49" s="190">
        <f>AA49/AA12</f>
        <v>0</v>
      </c>
      <c r="AC49" s="183">
        <f t="shared" si="13"/>
        <v>0</v>
      </c>
      <c r="AD49" s="190">
        <f>AC49/AC12</f>
        <v>0</v>
      </c>
      <c r="AE49" s="53">
        <f t="shared" si="18"/>
        <v>0</v>
      </c>
      <c r="AF49" s="53">
        <f t="shared" si="15"/>
        <v>0</v>
      </c>
    </row>
    <row r="50" spans="1:32">
      <c r="A50" s="98">
        <v>6109</v>
      </c>
      <c r="B50" s="106" t="s">
        <v>76</v>
      </c>
      <c r="C50" s="133">
        <f>Saudi!C50+Sheet2!C50</f>
        <v>0</v>
      </c>
      <c r="D50" s="49">
        <f>C50/C12</f>
        <v>0</v>
      </c>
      <c r="E50" s="133">
        <f>Saudi!E50+Sheet2!E50</f>
        <v>0</v>
      </c>
      <c r="F50" s="49">
        <f>E50/E12</f>
        <v>0</v>
      </c>
      <c r="G50" s="133">
        <f>Saudi!G50+Sheet2!G50</f>
        <v>0</v>
      </c>
      <c r="H50" s="49">
        <f>G50/G12</f>
        <v>0</v>
      </c>
      <c r="I50" s="133">
        <f>Saudi!I50+Sheet2!I50</f>
        <v>0</v>
      </c>
      <c r="J50" s="49">
        <f>I50/I12</f>
        <v>0</v>
      </c>
      <c r="K50" s="133">
        <f>Saudi!K50+Sheet2!K50</f>
        <v>0</v>
      </c>
      <c r="L50" s="49">
        <f>K50/K12</f>
        <v>0</v>
      </c>
      <c r="M50" s="133">
        <f>Saudi!M50+Sheet2!M50</f>
        <v>0</v>
      </c>
      <c r="N50" s="49">
        <f>M50/M12</f>
        <v>0</v>
      </c>
      <c r="O50" s="133">
        <f>Saudi!O50+Sheet2!O50</f>
        <v>0</v>
      </c>
      <c r="P50" s="49">
        <f>O50/O12</f>
        <v>0</v>
      </c>
      <c r="Q50" s="133">
        <f>Saudi!Q50+Sheet2!Q50</f>
        <v>0</v>
      </c>
      <c r="R50" s="49">
        <f>Q50/Q12</f>
        <v>0</v>
      </c>
      <c r="S50" s="133">
        <f>Saudi!S50+Sheet2!S50</f>
        <v>0</v>
      </c>
      <c r="T50" s="49">
        <f>S50/S12</f>
        <v>0</v>
      </c>
      <c r="U50" s="133">
        <f>Saudi!U50+Sheet2!U50</f>
        <v>0</v>
      </c>
      <c r="V50" s="49">
        <f>U50/U12</f>
        <v>0</v>
      </c>
      <c r="W50" s="133">
        <f>Saudi!W50+Sheet2!W50</f>
        <v>0</v>
      </c>
      <c r="X50" s="49">
        <f>W50/W12</f>
        <v>0</v>
      </c>
      <c r="Y50" s="133">
        <f>Saudi!Y50+Sheet2!Y50</f>
        <v>0</v>
      </c>
      <c r="Z50" s="165">
        <f>Y50/Y12</f>
        <v>0</v>
      </c>
      <c r="AA50" s="262">
        <f t="shared" si="19"/>
        <v>0</v>
      </c>
      <c r="AB50" s="190">
        <f>AA50/AA12</f>
        <v>0</v>
      </c>
      <c r="AC50" s="183">
        <f t="shared" si="13"/>
        <v>0</v>
      </c>
      <c r="AD50" s="190">
        <f>AC50/AC12</f>
        <v>0</v>
      </c>
      <c r="AE50" s="53">
        <f t="shared" si="18"/>
        <v>0</v>
      </c>
      <c r="AF50" s="53">
        <f t="shared" si="15"/>
        <v>0</v>
      </c>
    </row>
    <row r="51" spans="1:32">
      <c r="A51" s="98">
        <v>6110</v>
      </c>
      <c r="B51" s="106" t="s">
        <v>9</v>
      </c>
      <c r="C51" s="23">
        <f>Saudi!C51+Sheet2!C51</f>
        <v>250</v>
      </c>
      <c r="D51" s="49">
        <f>C127/C12</f>
        <v>2.5696527504894933E-4</v>
      </c>
      <c r="E51" s="23">
        <f>Saudi!E51+Sheet2!E51</f>
        <v>250</v>
      </c>
      <c r="F51" s="49">
        <f>E127/E12</f>
        <v>3.3028892783188395E-4</v>
      </c>
      <c r="G51" s="23">
        <f>Saudi!G51+Sheet2!G51</f>
        <v>250</v>
      </c>
      <c r="H51" s="49">
        <f>G127/G12</f>
        <v>1.9911586185628234E-4</v>
      </c>
      <c r="I51" s="23">
        <f>Saudi!I51+Sheet2!I51</f>
        <v>250</v>
      </c>
      <c r="J51" s="49">
        <f>I127/I12</f>
        <v>2.2550073986872453E-4</v>
      </c>
      <c r="K51" s="23">
        <f>Saudi!K51+Sheet2!K51</f>
        <v>250</v>
      </c>
      <c r="L51" s="49">
        <f>K127/K12</f>
        <v>2.4655617602543353E-4</v>
      </c>
      <c r="M51" s="23">
        <f>Saudi!M51+Sheet2!M51</f>
        <v>250</v>
      </c>
      <c r="N51" s="49">
        <f>M127/M12</f>
        <v>1.7387770338551402E-4</v>
      </c>
      <c r="O51" s="23">
        <f>Saudi!O51+Sheet2!O51</f>
        <v>250</v>
      </c>
      <c r="P51" s="49">
        <f>O127/O12</f>
        <v>2.7464036308368989E-4</v>
      </c>
      <c r="Q51" s="23">
        <f>Saudi!Q51+Sheet2!Q51</f>
        <v>250</v>
      </c>
      <c r="R51" s="49">
        <f>Q127/Q12</f>
        <v>2.2117397815499883E-4</v>
      </c>
      <c r="S51" s="23">
        <f>Saudi!S51+Sheet2!S51</f>
        <v>250</v>
      </c>
      <c r="T51" s="49">
        <f>S127/S12</f>
        <v>2.1955382989507897E-4</v>
      </c>
      <c r="U51" s="23">
        <f>Saudi!U51+Sheet2!U51</f>
        <v>250</v>
      </c>
      <c r="V51" s="49">
        <f>U127/U12</f>
        <v>2.7679276681984475E-4</v>
      </c>
      <c r="W51" s="23">
        <f>Saudi!W51+Sheet2!W51</f>
        <v>250</v>
      </c>
      <c r="X51" s="49">
        <f>W127/W12</f>
        <v>2.7204783650305376E-4</v>
      </c>
      <c r="Y51" s="23">
        <f>Saudi!Y51+Sheet2!Y51</f>
        <v>250</v>
      </c>
      <c r="Z51" s="165">
        <f>Y51/Y$12</f>
        <v>4.502125054642022E-4</v>
      </c>
      <c r="AA51" s="262">
        <f t="shared" si="19"/>
        <v>3000</v>
      </c>
      <c r="AB51" s="190">
        <f>AA51/AA12</f>
        <v>5.7980248627661471E-4</v>
      </c>
      <c r="AC51" s="183">
        <f t="shared" si="13"/>
        <v>250</v>
      </c>
      <c r="AD51" s="190">
        <f>AC51/AC12</f>
        <v>5.7980248627661471E-4</v>
      </c>
      <c r="AE51" s="53">
        <f t="shared" si="18"/>
        <v>0</v>
      </c>
      <c r="AF51" s="53">
        <f t="shared" si="15"/>
        <v>3000</v>
      </c>
    </row>
    <row r="52" spans="1:32">
      <c r="A52" s="98">
        <v>6111</v>
      </c>
      <c r="B52" s="106" t="s">
        <v>10</v>
      </c>
      <c r="C52" s="129">
        <f>Saudi!C52+Sheet2!C52</f>
        <v>0</v>
      </c>
      <c r="D52" s="49">
        <f>C52/C12</f>
        <v>0</v>
      </c>
      <c r="E52" s="129">
        <f>Saudi!E52+Sheet2!E52</f>
        <v>0</v>
      </c>
      <c r="F52" s="49">
        <f>E52/E12</f>
        <v>0</v>
      </c>
      <c r="G52" s="129">
        <f>Saudi!G52+Sheet2!G52</f>
        <v>0</v>
      </c>
      <c r="H52" s="49">
        <f>G52/G12</f>
        <v>0</v>
      </c>
      <c r="I52" s="129">
        <f>Saudi!I52+Sheet2!I52</f>
        <v>0</v>
      </c>
      <c r="J52" s="49">
        <f>I52/I12</f>
        <v>0</v>
      </c>
      <c r="K52" s="129">
        <f>Saudi!K52+Sheet2!K52</f>
        <v>0</v>
      </c>
      <c r="L52" s="49">
        <f>K52/K12</f>
        <v>0</v>
      </c>
      <c r="M52" s="129">
        <f>Saudi!M52+Sheet2!M52</f>
        <v>0</v>
      </c>
      <c r="N52" s="49">
        <f>M52/M12</f>
        <v>0</v>
      </c>
      <c r="O52" s="129">
        <f>Saudi!O52+Sheet2!O52</f>
        <v>0</v>
      </c>
      <c r="P52" s="49">
        <f>O52/O12</f>
        <v>0</v>
      </c>
      <c r="Q52" s="129">
        <f>Saudi!Q52+Sheet2!Q52</f>
        <v>0</v>
      </c>
      <c r="R52" s="49">
        <f>Q52/Q12</f>
        <v>0</v>
      </c>
      <c r="S52" s="129">
        <f>Saudi!S52+Sheet2!S52</f>
        <v>0</v>
      </c>
      <c r="T52" s="49">
        <f>S52/S12</f>
        <v>0</v>
      </c>
      <c r="U52" s="129">
        <f>Saudi!U52+Sheet2!U52</f>
        <v>0</v>
      </c>
      <c r="V52" s="49">
        <f>U52/U12</f>
        <v>0</v>
      </c>
      <c r="W52" s="129">
        <f>Saudi!W52+Sheet2!W52</f>
        <v>0</v>
      </c>
      <c r="X52" s="49">
        <f>W52/W12</f>
        <v>0</v>
      </c>
      <c r="Y52" s="129">
        <f>Saudi!Y52+Sheet2!Y52</f>
        <v>0</v>
      </c>
      <c r="Z52" s="165">
        <f>Y52/Y12</f>
        <v>0</v>
      </c>
      <c r="AA52" s="262">
        <f t="shared" si="19"/>
        <v>0</v>
      </c>
      <c r="AB52" s="190">
        <f>AA52/AA12</f>
        <v>0</v>
      </c>
      <c r="AC52" s="181">
        <f t="shared" si="13"/>
        <v>0</v>
      </c>
      <c r="AD52" s="190">
        <f>AC52/AC12</f>
        <v>0</v>
      </c>
      <c r="AE52" s="53">
        <f t="shared" si="18"/>
        <v>0</v>
      </c>
      <c r="AF52" s="53">
        <f t="shared" si="15"/>
        <v>0</v>
      </c>
    </row>
    <row r="53" spans="1:32">
      <c r="A53" s="98">
        <v>6112</v>
      </c>
      <c r="B53" s="106" t="s">
        <v>11</v>
      </c>
      <c r="C53" s="129">
        <f>Saudi!C53+Sheet2!C53</f>
        <v>1100</v>
      </c>
      <c r="D53" s="49">
        <f>C53/C12</f>
        <v>2.8266180255384424E-3</v>
      </c>
      <c r="E53" s="129">
        <f>Saudi!E53+Sheet2!E53</f>
        <v>1100</v>
      </c>
      <c r="F53" s="49">
        <f>E53/E12</f>
        <v>3.6331782061507232E-3</v>
      </c>
      <c r="G53" s="129">
        <f>Saudi!G53+Sheet2!G53</f>
        <v>1100</v>
      </c>
      <c r="H53" s="49">
        <f>G53/G12</f>
        <v>2.1902744804191058E-3</v>
      </c>
      <c r="I53" s="129">
        <f>Saudi!I53+Sheet2!I53</f>
        <v>1100</v>
      </c>
      <c r="J53" s="49">
        <f>I53/I12</f>
        <v>2.4805081385559698E-3</v>
      </c>
      <c r="K53" s="129">
        <f>Saudi!K53+Sheet2!K53</f>
        <v>1100</v>
      </c>
      <c r="L53" s="49">
        <f>K53/K12</f>
        <v>2.7121179362797686E-3</v>
      </c>
      <c r="M53" s="129">
        <f>Saudi!M53+Sheet2!M53</f>
        <v>1100</v>
      </c>
      <c r="N53" s="49">
        <f>M53/M12</f>
        <v>1.9126547372406543E-3</v>
      </c>
      <c r="O53" s="129">
        <f>Saudi!O53+Sheet2!O53</f>
        <v>1100</v>
      </c>
      <c r="P53" s="49">
        <f>O53/O12</f>
        <v>3.0210439939205892E-3</v>
      </c>
      <c r="Q53" s="129">
        <f>Saudi!Q53+Sheet2!Q53</f>
        <v>1100</v>
      </c>
      <c r="R53" s="49">
        <f>Q53/Q12</f>
        <v>2.4329137597049869E-3</v>
      </c>
      <c r="S53" s="129">
        <f>Saudi!S53+Sheet2!S53</f>
        <v>1100</v>
      </c>
      <c r="T53" s="49">
        <f>S53/S12</f>
        <v>2.4150921288458686E-3</v>
      </c>
      <c r="U53" s="129">
        <f>Saudi!U53+Sheet2!U53</f>
        <v>1100</v>
      </c>
      <c r="V53" s="49">
        <f>U53/U12</f>
        <v>3.0447204350182925E-3</v>
      </c>
      <c r="W53" s="129">
        <f>Saudi!W53+Sheet2!W53</f>
        <v>1100</v>
      </c>
      <c r="X53" s="49">
        <f>W53/W12</f>
        <v>2.9925262015335912E-3</v>
      </c>
      <c r="Y53" s="129">
        <f>Saudi!Y53+Sheet2!Y53</f>
        <v>1100</v>
      </c>
      <c r="Z53" s="165">
        <f>Y53/Y12</f>
        <v>1.9809350240424899E-3</v>
      </c>
      <c r="AA53" s="262">
        <f t="shared" si="19"/>
        <v>13200</v>
      </c>
      <c r="AB53" s="190">
        <f>AA53/AA12</f>
        <v>2.5511309396171046E-3</v>
      </c>
      <c r="AC53" s="181">
        <f t="shared" si="13"/>
        <v>1100</v>
      </c>
      <c r="AD53" s="190">
        <f>AC53/AC12</f>
        <v>2.5511309396171046E-3</v>
      </c>
      <c r="AE53" s="53">
        <f t="shared" si="18"/>
        <v>0</v>
      </c>
      <c r="AF53" s="53">
        <f t="shared" si="15"/>
        <v>13200</v>
      </c>
    </row>
    <row r="54" spans="1:32">
      <c r="A54" s="98">
        <v>6113</v>
      </c>
      <c r="B54" s="106" t="s">
        <v>12</v>
      </c>
      <c r="C54" s="129">
        <f>Saudi!C54+Sheet2!C54</f>
        <v>0</v>
      </c>
      <c r="D54" s="49">
        <f>C54/C12</f>
        <v>0</v>
      </c>
      <c r="E54" s="129">
        <f>Saudi!E54+Sheet2!E54</f>
        <v>0</v>
      </c>
      <c r="F54" s="49">
        <f>E54/E12</f>
        <v>0</v>
      </c>
      <c r="G54" s="129">
        <f>Saudi!G54+Sheet2!G54</f>
        <v>0</v>
      </c>
      <c r="H54" s="49">
        <f>G54/G12</f>
        <v>0</v>
      </c>
      <c r="I54" s="129">
        <f>Saudi!I54+Sheet2!I54</f>
        <v>0</v>
      </c>
      <c r="J54" s="49">
        <f>I54/I12</f>
        <v>0</v>
      </c>
      <c r="K54" s="129">
        <f>Saudi!K54+Sheet2!K54</f>
        <v>0</v>
      </c>
      <c r="L54" s="49">
        <f>K54/K12</f>
        <v>0</v>
      </c>
      <c r="M54" s="129">
        <f>Saudi!M54+Sheet2!M54</f>
        <v>0</v>
      </c>
      <c r="N54" s="49">
        <f>M54/M12</f>
        <v>0</v>
      </c>
      <c r="O54" s="129">
        <f>Saudi!O54+Sheet2!O54</f>
        <v>0</v>
      </c>
      <c r="P54" s="49">
        <f>O54/O12</f>
        <v>0</v>
      </c>
      <c r="Q54" s="129">
        <f>Saudi!Q54+Sheet2!Q54</f>
        <v>0</v>
      </c>
      <c r="R54" s="49">
        <f>Q54/Q12</f>
        <v>0</v>
      </c>
      <c r="S54" s="129">
        <f>Saudi!S54+Sheet2!S54</f>
        <v>0</v>
      </c>
      <c r="T54" s="49">
        <f>S54/S12</f>
        <v>0</v>
      </c>
      <c r="U54" s="129">
        <f>Saudi!U54+Sheet2!U54</f>
        <v>0</v>
      </c>
      <c r="V54" s="49">
        <f>U54/U12</f>
        <v>0</v>
      </c>
      <c r="W54" s="129">
        <f>Saudi!W54+Sheet2!W54</f>
        <v>0</v>
      </c>
      <c r="X54" s="49">
        <f>W54/W12</f>
        <v>0</v>
      </c>
      <c r="Y54" s="129">
        <f>Saudi!Y54+Sheet2!Y54</f>
        <v>0</v>
      </c>
      <c r="Z54" s="165">
        <f>Y54/Y12</f>
        <v>0</v>
      </c>
      <c r="AA54" s="262">
        <f t="shared" si="19"/>
        <v>0</v>
      </c>
      <c r="AB54" s="190">
        <f>AA54/AA12</f>
        <v>0</v>
      </c>
      <c r="AC54" s="181">
        <f t="shared" si="13"/>
        <v>0</v>
      </c>
      <c r="AD54" s="190">
        <f>AC54/AC12</f>
        <v>0</v>
      </c>
      <c r="AE54" s="53">
        <f t="shared" si="18"/>
        <v>0</v>
      </c>
      <c r="AF54" s="53">
        <f t="shared" si="15"/>
        <v>0</v>
      </c>
    </row>
    <row r="55" spans="1:32">
      <c r="A55" s="98">
        <v>6114</v>
      </c>
      <c r="B55" s="106" t="s">
        <v>85</v>
      </c>
      <c r="C55" s="23">
        <f>Saudi!C55+Sheet2!C55</f>
        <v>500</v>
      </c>
      <c r="D55" s="49">
        <f>C55/C12</f>
        <v>1.2848263752447465E-3</v>
      </c>
      <c r="E55" s="23">
        <f>Saudi!E55+Sheet2!E55</f>
        <v>500</v>
      </c>
      <c r="F55" s="49">
        <f>E55/E12</f>
        <v>1.6514446391594198E-3</v>
      </c>
      <c r="G55" s="23">
        <f>Saudi!G55+Sheet2!G55</f>
        <v>500</v>
      </c>
      <c r="H55" s="49">
        <f>G55/G12</f>
        <v>9.955793092814118E-4</v>
      </c>
      <c r="I55" s="23">
        <f>Saudi!I55+Sheet2!I55</f>
        <v>500</v>
      </c>
      <c r="J55" s="49">
        <f>I55/I12</f>
        <v>1.1275036993436227E-3</v>
      </c>
      <c r="K55" s="23">
        <f>Saudi!K55+Sheet2!K55</f>
        <v>500</v>
      </c>
      <c r="L55" s="49">
        <f>K55/K12</f>
        <v>1.2327808801271675E-3</v>
      </c>
      <c r="M55" s="23">
        <f>Saudi!M55+Sheet2!M55</f>
        <v>500</v>
      </c>
      <c r="N55" s="49">
        <f>M55/M12</f>
        <v>8.693885169275701E-4</v>
      </c>
      <c r="O55" s="23">
        <f>Saudi!O55+Sheet2!O55</f>
        <v>500</v>
      </c>
      <c r="P55" s="49">
        <f>O55/O12</f>
        <v>1.3732018154184497E-3</v>
      </c>
      <c r="Q55" s="23">
        <f>Saudi!Q55+Sheet2!Q55</f>
        <v>500</v>
      </c>
      <c r="R55" s="49">
        <f>Q55/Q12</f>
        <v>1.1058698907749941E-3</v>
      </c>
      <c r="S55" s="23">
        <f>Saudi!S55+Sheet2!S55</f>
        <v>500</v>
      </c>
      <c r="T55" s="49">
        <f>S55/S12</f>
        <v>1.0977691494753949E-3</v>
      </c>
      <c r="U55" s="23">
        <f>Saudi!U55+Sheet2!U55</f>
        <v>500</v>
      </c>
      <c r="V55" s="49">
        <f>U55/U12</f>
        <v>1.3839638340992239E-3</v>
      </c>
      <c r="W55" s="23">
        <f>Saudi!W55+Sheet2!W55</f>
        <v>500</v>
      </c>
      <c r="X55" s="49">
        <f>W55/W12</f>
        <v>1.3602391825152686E-3</v>
      </c>
      <c r="Y55" s="23">
        <f>Saudi!Y55+Sheet2!Y55</f>
        <v>500</v>
      </c>
      <c r="Z55" s="165">
        <f>Y55/Y12</f>
        <v>9.0042501092840439E-4</v>
      </c>
      <c r="AA55" s="262">
        <f t="shared" si="19"/>
        <v>6000</v>
      </c>
      <c r="AB55" s="190">
        <f>AA55/AA12</f>
        <v>1.1596049725532294E-3</v>
      </c>
      <c r="AC55" s="183">
        <f t="shared" si="13"/>
        <v>500</v>
      </c>
      <c r="AD55" s="190">
        <f>AC55/AC12</f>
        <v>1.1596049725532294E-3</v>
      </c>
      <c r="AE55" s="53">
        <f t="shared" si="18"/>
        <v>0</v>
      </c>
      <c r="AF55" s="53">
        <f t="shared" si="15"/>
        <v>6000</v>
      </c>
    </row>
    <row r="56" spans="1:32">
      <c r="A56" s="98">
        <v>6115</v>
      </c>
      <c r="B56" s="106" t="s">
        <v>13</v>
      </c>
      <c r="C56" s="54">
        <f>Saudi!C56+Sheet2!C56</f>
        <v>275</v>
      </c>
      <c r="D56" s="17">
        <f>C56/C12</f>
        <v>7.066545063846106E-4</v>
      </c>
      <c r="E56" s="54">
        <f>Saudi!E56+Sheet2!E56</f>
        <v>275</v>
      </c>
      <c r="F56" s="17">
        <f>E56/E12</f>
        <v>9.0829455153768079E-4</v>
      </c>
      <c r="G56" s="54">
        <f>Saudi!G56+Sheet2!G56</f>
        <v>275</v>
      </c>
      <c r="H56" s="17">
        <f>G56/G12</f>
        <v>5.4756862010477646E-4</v>
      </c>
      <c r="I56" s="54">
        <f>Saudi!I56+Sheet2!I56</f>
        <v>275</v>
      </c>
      <c r="J56" s="17">
        <f>I56/I12</f>
        <v>6.2012703463899246E-4</v>
      </c>
      <c r="K56" s="54">
        <f>Saudi!K56+Sheet2!K56</f>
        <v>275</v>
      </c>
      <c r="L56" s="17">
        <f>K56/K12</f>
        <v>6.7802948406994214E-4</v>
      </c>
      <c r="M56" s="54">
        <f>Saudi!M56+Sheet2!M56</f>
        <v>275</v>
      </c>
      <c r="N56" s="17">
        <f>M56/M12</f>
        <v>4.7816368431016358E-4</v>
      </c>
      <c r="O56" s="54">
        <f>Saudi!O56+Sheet2!O56</f>
        <v>275</v>
      </c>
      <c r="P56" s="17">
        <f>O56/O12</f>
        <v>7.5526099848014731E-4</v>
      </c>
      <c r="Q56" s="54">
        <f>Saudi!Q56+Sheet2!Q56</f>
        <v>275</v>
      </c>
      <c r="R56" s="17">
        <f>Q56/Q12</f>
        <v>6.0822843992624674E-4</v>
      </c>
      <c r="S56" s="54">
        <f>Saudi!S56+Sheet2!S56</f>
        <v>275</v>
      </c>
      <c r="T56" s="17">
        <f>S56/S12</f>
        <v>6.0377303221146716E-4</v>
      </c>
      <c r="U56" s="54">
        <f>Saudi!U56+Sheet2!U56</f>
        <v>275</v>
      </c>
      <c r="V56" s="17">
        <f>U56/U12</f>
        <v>7.6118010875457314E-4</v>
      </c>
      <c r="W56" s="54">
        <f>Saudi!W56+Sheet2!W56</f>
        <v>275</v>
      </c>
      <c r="X56" s="17">
        <f>W56/W12</f>
        <v>7.4813155038339779E-4</v>
      </c>
      <c r="Y56" s="54">
        <f>Saudi!Y56+Sheet2!Y56</f>
        <v>275</v>
      </c>
      <c r="Z56" s="202">
        <f>Y56/Y12</f>
        <v>4.9523375601062247E-4</v>
      </c>
      <c r="AA56" s="262">
        <f t="shared" si="19"/>
        <v>3300</v>
      </c>
      <c r="AB56" s="190">
        <f>AA56/AA12</f>
        <v>6.3778273490427615E-4</v>
      </c>
      <c r="AC56" s="183">
        <f t="shared" si="13"/>
        <v>275</v>
      </c>
      <c r="AD56" s="190">
        <f>AC56/AC12</f>
        <v>6.3778273490427615E-4</v>
      </c>
      <c r="AE56" s="53">
        <f t="shared" si="18"/>
        <v>0</v>
      </c>
      <c r="AF56" s="53">
        <f t="shared" si="15"/>
        <v>3300</v>
      </c>
    </row>
    <row r="57" spans="1:32">
      <c r="A57" s="98">
        <v>6116</v>
      </c>
      <c r="B57" s="106" t="s">
        <v>14</v>
      </c>
      <c r="C57" s="303">
        <f>Saudi!C57+Sheet2!C57</f>
        <v>535.58399999999995</v>
      </c>
      <c r="D57" s="49">
        <f>C57/C12</f>
        <v>1.3762648987181644E-3</v>
      </c>
      <c r="E57" s="303">
        <f>Saudi!E57+Sheet2!E57</f>
        <v>535.58399999999995</v>
      </c>
      <c r="F57" s="49">
        <f>E57/E12</f>
        <v>1.7689746512391171E-3</v>
      </c>
      <c r="G57" s="303">
        <f>Saudi!G57+Sheet2!G57</f>
        <v>535.58399999999995</v>
      </c>
      <c r="H57" s="49">
        <f>G57/G12</f>
        <v>1.0664326975643511E-3</v>
      </c>
      <c r="I57" s="303">
        <f>Saudi!I57+Sheet2!I57</f>
        <v>535.58399999999995</v>
      </c>
      <c r="J57" s="49">
        <f>I57/I12</f>
        <v>1.2077458826185094E-3</v>
      </c>
      <c r="K57" s="303">
        <f>Saudi!K57+Sheet2!K57</f>
        <v>535.58399999999995</v>
      </c>
      <c r="L57" s="49">
        <f>K57/K12</f>
        <v>1.3205154298040578E-3</v>
      </c>
      <c r="M57" s="303">
        <f>Saudi!M57+Sheet2!M57</f>
        <v>535.58399999999995</v>
      </c>
      <c r="N57" s="49">
        <f>M57/M12</f>
        <v>9.3126115890027137E-4</v>
      </c>
      <c r="O57" s="303">
        <f>Saudi!O57+Sheet2!O57</f>
        <v>535.58399999999995</v>
      </c>
      <c r="P57" s="49">
        <f>O57/O12</f>
        <v>1.4709298422181495E-3</v>
      </c>
      <c r="Q57" s="303">
        <f>Saudi!Q57+Sheet2!Q57</f>
        <v>535.58399999999995</v>
      </c>
      <c r="R57" s="49">
        <f>Q57/Q12</f>
        <v>1.1845724391616687E-3</v>
      </c>
      <c r="S57" s="303">
        <f>Saudi!S57+Sheet2!S57</f>
        <v>535.58399999999995</v>
      </c>
      <c r="T57" s="49">
        <f>S57/S12</f>
        <v>1.1758951843052596E-3</v>
      </c>
      <c r="U57" s="303">
        <f>Saudi!U57+Sheet2!U57</f>
        <v>535.58399999999995</v>
      </c>
      <c r="V57" s="49">
        <f>U57/U12</f>
        <v>1.4824577722443973E-3</v>
      </c>
      <c r="W57" s="303">
        <f>Saudi!W57+Sheet2!W57</f>
        <v>535.58399999999995</v>
      </c>
      <c r="X57" s="49">
        <f>W57/W12</f>
        <v>1.4570446846565151E-3</v>
      </c>
      <c r="Y57" s="303">
        <f>Saudi!Y57+Sheet2!Y57</f>
        <v>535.58399999999995</v>
      </c>
      <c r="Z57" s="165">
        <f>Y57/Y12</f>
        <v>9.6450645810615702E-4</v>
      </c>
      <c r="AA57" s="262">
        <f t="shared" si="19"/>
        <v>6427.0079999999989</v>
      </c>
      <c r="AB57" s="190">
        <f>AA57/AA12</f>
        <v>1.2421317392398974E-3</v>
      </c>
      <c r="AC57" s="183">
        <f t="shared" si="13"/>
        <v>535.58399999999995</v>
      </c>
      <c r="AD57" s="190">
        <f>AC57/AC12</f>
        <v>1.2421317392398974E-3</v>
      </c>
      <c r="AE57" s="53">
        <f t="shared" si="18"/>
        <v>0</v>
      </c>
      <c r="AF57" s="53">
        <f t="shared" si="15"/>
        <v>6427.0079999999989</v>
      </c>
    </row>
    <row r="58" spans="1:32">
      <c r="A58" s="98">
        <v>6117</v>
      </c>
      <c r="B58" s="106" t="s">
        <v>15</v>
      </c>
      <c r="C58" s="129">
        <f>Saudi!C58+Sheet2!C58</f>
        <v>0</v>
      </c>
      <c r="D58" s="49">
        <f>C58/C12</f>
        <v>0</v>
      </c>
      <c r="E58" s="129">
        <f>Saudi!E58+Sheet2!E58</f>
        <v>0</v>
      </c>
      <c r="F58" s="49">
        <f>E58/E12</f>
        <v>0</v>
      </c>
      <c r="G58" s="129">
        <f>Saudi!G58+Sheet2!G58</f>
        <v>0</v>
      </c>
      <c r="H58" s="49">
        <f>G58/G12</f>
        <v>0</v>
      </c>
      <c r="I58" s="129">
        <f>Saudi!I58+Sheet2!I58</f>
        <v>0</v>
      </c>
      <c r="J58" s="49">
        <f>I58/I12</f>
        <v>0</v>
      </c>
      <c r="K58" s="129">
        <f>Saudi!K58+Sheet2!K58</f>
        <v>0</v>
      </c>
      <c r="L58" s="49">
        <f>K58/K12</f>
        <v>0</v>
      </c>
      <c r="M58" s="129">
        <f>Saudi!M58+Sheet2!M58</f>
        <v>0</v>
      </c>
      <c r="N58" s="49">
        <f>M58/M12</f>
        <v>0</v>
      </c>
      <c r="O58" s="129">
        <f>Saudi!O58+Sheet2!O58</f>
        <v>0</v>
      </c>
      <c r="P58" s="49">
        <f>O58/O12</f>
        <v>0</v>
      </c>
      <c r="Q58" s="129">
        <f>Saudi!Q58+Sheet2!Q58</f>
        <v>0</v>
      </c>
      <c r="R58" s="49">
        <f>Q58/Q12</f>
        <v>0</v>
      </c>
      <c r="S58" s="129">
        <f>Saudi!S58+Sheet2!S58</f>
        <v>0</v>
      </c>
      <c r="T58" s="49">
        <f>S58/S12</f>
        <v>0</v>
      </c>
      <c r="U58" s="129">
        <f>Saudi!U58+Sheet2!U58</f>
        <v>0</v>
      </c>
      <c r="V58" s="49">
        <f>U58/U12</f>
        <v>0</v>
      </c>
      <c r="W58" s="129">
        <f>Saudi!W58+Sheet2!W58</f>
        <v>0</v>
      </c>
      <c r="X58" s="49">
        <f>W58/W12</f>
        <v>0</v>
      </c>
      <c r="Y58" s="129">
        <f>Saudi!Y58+Sheet2!Y58</f>
        <v>0</v>
      </c>
      <c r="Z58" s="165">
        <f>Y58/Y12</f>
        <v>0</v>
      </c>
      <c r="AA58" s="262">
        <f t="shared" si="19"/>
        <v>0</v>
      </c>
      <c r="AB58" s="190">
        <f>AA58/AA12</f>
        <v>0</v>
      </c>
      <c r="AC58" s="181">
        <f t="shared" si="13"/>
        <v>0</v>
      </c>
      <c r="AD58" s="190">
        <f>AC58/AC12</f>
        <v>0</v>
      </c>
      <c r="AE58" s="53">
        <f t="shared" si="18"/>
        <v>0</v>
      </c>
      <c r="AF58" s="53">
        <f t="shared" si="15"/>
        <v>0</v>
      </c>
    </row>
    <row r="59" spans="1:32">
      <c r="A59" s="98">
        <v>6118</v>
      </c>
      <c r="B59" s="107" t="s">
        <v>16</v>
      </c>
      <c r="C59" s="79">
        <f>Saudi!C59+Sheet2!C59</f>
        <v>3500</v>
      </c>
      <c r="D59" s="49">
        <f>C59/C$12</f>
        <v>8.9937846267132259E-3</v>
      </c>
      <c r="E59" s="79">
        <f>Saudi!E59+Sheet2!E59</f>
        <v>3500</v>
      </c>
      <c r="F59" s="49">
        <f>E59/E$12</f>
        <v>1.1560112474115938E-2</v>
      </c>
      <c r="G59" s="79">
        <f>Saudi!G59+Sheet2!G59</f>
        <v>3500</v>
      </c>
      <c r="H59" s="49">
        <f>G59/G$5</f>
        <v>6.1132062792141149E-3</v>
      </c>
      <c r="I59" s="79">
        <f>Saudi!I59+Sheet2!I59</f>
        <v>3500</v>
      </c>
      <c r="J59" s="49">
        <f>I59/I12</f>
        <v>7.8925258954053584E-3</v>
      </c>
      <c r="K59" s="79">
        <f>Saudi!K59+Sheet2!K59</f>
        <v>3500</v>
      </c>
      <c r="L59" s="49">
        <f>K59/K$5</f>
        <v>7.2516522360421632E-3</v>
      </c>
      <c r="M59" s="79">
        <f>Saudi!M59+Sheet2!M59</f>
        <v>3500</v>
      </c>
      <c r="N59" s="49">
        <f>M59/M$5</f>
        <v>4.4099417525311534E-3</v>
      </c>
      <c r="O59" s="79">
        <f>Saudi!O59+Sheet2!O59</f>
        <v>3500</v>
      </c>
      <c r="P59" s="49">
        <f>O59/O$5</f>
        <v>6.4512836965967416E-3</v>
      </c>
      <c r="Q59" s="79">
        <f>Saudi!Q59+Sheet2!Q59</f>
        <v>3500</v>
      </c>
      <c r="R59" s="49">
        <f>Q59/Q$5</f>
        <v>5.5293494538749708E-3</v>
      </c>
      <c r="S59" s="79">
        <f>Saudi!S59+Sheet2!S59</f>
        <v>3500</v>
      </c>
      <c r="T59" s="49">
        <f>S59/S$5</f>
        <v>5.8215030653998205E-3</v>
      </c>
      <c r="U59" s="79">
        <f>Saudi!U59+Sheet2!U59</f>
        <v>3500</v>
      </c>
      <c r="V59" s="49">
        <f>U59/U$5</f>
        <v>8.6497739631201491E-3</v>
      </c>
      <c r="W59" s="79">
        <f>Saudi!W59+Sheet2!W59</f>
        <v>3500</v>
      </c>
      <c r="X59" s="49">
        <f>W59/W$5</f>
        <v>8.6560675250971653E-3</v>
      </c>
      <c r="Y59" s="79">
        <f>Saudi!Y59+Sheet2!Y59</f>
        <v>3500</v>
      </c>
      <c r="Z59" s="165">
        <f>Y59/Y$5</f>
        <v>5.2524792304156926E-3</v>
      </c>
      <c r="AA59" s="262">
        <f t="shared" si="19"/>
        <v>42000</v>
      </c>
      <c r="AB59" s="190">
        <f>AA59/AA$5</f>
        <v>6.5019525651423644E-3</v>
      </c>
      <c r="AC59" s="183">
        <f t="shared" si="13"/>
        <v>3500</v>
      </c>
      <c r="AD59" s="190">
        <f>AC59/AC$5</f>
        <v>6.5019525651423644E-3</v>
      </c>
      <c r="AE59" s="53">
        <f t="shared" si="18"/>
        <v>0</v>
      </c>
      <c r="AF59" s="53">
        <f t="shared" si="15"/>
        <v>42000</v>
      </c>
    </row>
    <row r="60" spans="1:32">
      <c r="A60" s="98">
        <v>6119</v>
      </c>
      <c r="B60" s="106" t="s">
        <v>17</v>
      </c>
      <c r="C60" s="129">
        <f>Saudi!C60+Sheet2!C60</f>
        <v>0</v>
      </c>
      <c r="D60" s="49">
        <f>C60/C12</f>
        <v>0</v>
      </c>
      <c r="E60" s="129">
        <f>Saudi!E60+Sheet2!E60</f>
        <v>0</v>
      </c>
      <c r="F60" s="49">
        <f>E60/E12</f>
        <v>0</v>
      </c>
      <c r="G60" s="129">
        <f>Saudi!G60+Sheet2!G60</f>
        <v>0</v>
      </c>
      <c r="H60" s="49">
        <f>G60/G12</f>
        <v>0</v>
      </c>
      <c r="I60" s="129">
        <f>Saudi!I60+Sheet2!I60</f>
        <v>0</v>
      </c>
      <c r="J60" s="49">
        <f>I60/I12</f>
        <v>0</v>
      </c>
      <c r="K60" s="129">
        <f>Saudi!K60+Sheet2!K60</f>
        <v>0</v>
      </c>
      <c r="L60" s="49">
        <f>K60/K12</f>
        <v>0</v>
      </c>
      <c r="M60" s="129">
        <f>Saudi!M60+Sheet2!M60</f>
        <v>0</v>
      </c>
      <c r="N60" s="49">
        <f>M60/M12</f>
        <v>0</v>
      </c>
      <c r="O60" s="129">
        <f>Saudi!O60+Sheet2!O60</f>
        <v>0</v>
      </c>
      <c r="P60" s="49">
        <f>O60/O12</f>
        <v>0</v>
      </c>
      <c r="Q60" s="129">
        <f>Saudi!Q60+Sheet2!Q60</f>
        <v>0</v>
      </c>
      <c r="R60" s="49">
        <f>Q60/Q12</f>
        <v>0</v>
      </c>
      <c r="S60" s="129">
        <f>Saudi!S60+Sheet2!S60</f>
        <v>0</v>
      </c>
      <c r="T60" s="49">
        <f>S60/S12</f>
        <v>0</v>
      </c>
      <c r="U60" s="129">
        <f>Saudi!U60+Sheet2!U60</f>
        <v>0</v>
      </c>
      <c r="V60" s="49">
        <f>U60/U12</f>
        <v>0</v>
      </c>
      <c r="W60" s="129">
        <f>Saudi!W60+Sheet2!W60</f>
        <v>0</v>
      </c>
      <c r="X60" s="49">
        <f>W60/W12</f>
        <v>0</v>
      </c>
      <c r="Y60" s="129">
        <f>Saudi!Y60+Sheet2!Y60</f>
        <v>0</v>
      </c>
      <c r="Z60" s="165">
        <f>Y60/Y12</f>
        <v>0</v>
      </c>
      <c r="AA60" s="262">
        <f t="shared" si="19"/>
        <v>0</v>
      </c>
      <c r="AB60" s="190">
        <f>AA60/AA12</f>
        <v>0</v>
      </c>
      <c r="AC60" s="181">
        <f t="shared" si="13"/>
        <v>0</v>
      </c>
      <c r="AD60" s="190">
        <f>AC60/AC12</f>
        <v>0</v>
      </c>
      <c r="AE60" s="53">
        <f t="shared" si="18"/>
        <v>0</v>
      </c>
      <c r="AF60" s="53">
        <f t="shared" si="15"/>
        <v>0</v>
      </c>
    </row>
    <row r="61" spans="1:32">
      <c r="A61" s="98">
        <v>6120</v>
      </c>
      <c r="B61" s="106" t="s">
        <v>18</v>
      </c>
      <c r="C61" s="129">
        <f>Saudi!C61+Sheet2!C61</f>
        <v>0</v>
      </c>
      <c r="D61" s="49">
        <f>C61/C12</f>
        <v>0</v>
      </c>
      <c r="E61" s="129">
        <f>Saudi!E61+Sheet2!E61</f>
        <v>0</v>
      </c>
      <c r="F61" s="49">
        <f>E61/E12</f>
        <v>0</v>
      </c>
      <c r="G61" s="129">
        <f>Saudi!G61+Sheet2!G61</f>
        <v>0</v>
      </c>
      <c r="H61" s="49">
        <f>G61/G12</f>
        <v>0</v>
      </c>
      <c r="I61" s="129">
        <f>Saudi!I61+Sheet2!I61</f>
        <v>0</v>
      </c>
      <c r="J61" s="49">
        <f>I61/I12</f>
        <v>0</v>
      </c>
      <c r="K61" s="129">
        <f>Saudi!K61+Sheet2!K61</f>
        <v>0</v>
      </c>
      <c r="L61" s="49">
        <f>K61/K12</f>
        <v>0</v>
      </c>
      <c r="M61" s="129">
        <f>Saudi!M61+Sheet2!M61</f>
        <v>0</v>
      </c>
      <c r="N61" s="49">
        <f>M61/M12</f>
        <v>0</v>
      </c>
      <c r="O61" s="129">
        <f>Saudi!O61+Sheet2!O61</f>
        <v>0</v>
      </c>
      <c r="P61" s="49">
        <f>O61/O12</f>
        <v>0</v>
      </c>
      <c r="Q61" s="129">
        <f>Saudi!Q61+Sheet2!Q61</f>
        <v>0</v>
      </c>
      <c r="R61" s="49">
        <f>Q61/Q12</f>
        <v>0</v>
      </c>
      <c r="S61" s="129">
        <f>Saudi!S61+Sheet2!S61</f>
        <v>0</v>
      </c>
      <c r="T61" s="49">
        <f>S61/S12</f>
        <v>0</v>
      </c>
      <c r="U61" s="129">
        <f>Saudi!U61+Sheet2!U61</f>
        <v>0</v>
      </c>
      <c r="V61" s="49">
        <f>U61/U12</f>
        <v>0</v>
      </c>
      <c r="W61" s="129">
        <f>Saudi!W61+Sheet2!W61</f>
        <v>0</v>
      </c>
      <c r="X61" s="49">
        <f>W61/W12</f>
        <v>0</v>
      </c>
      <c r="Y61" s="129">
        <f>Saudi!Y61+Sheet2!Y61</f>
        <v>0</v>
      </c>
      <c r="Z61" s="165">
        <f>Y61/Y12</f>
        <v>0</v>
      </c>
      <c r="AA61" s="262">
        <f t="shared" si="19"/>
        <v>0</v>
      </c>
      <c r="AB61" s="190">
        <f>AA61/AA12</f>
        <v>0</v>
      </c>
      <c r="AC61" s="181">
        <f t="shared" si="13"/>
        <v>0</v>
      </c>
      <c r="AD61" s="190">
        <f>AC61/AC12</f>
        <v>0</v>
      </c>
      <c r="AE61" s="53">
        <f t="shared" si="18"/>
        <v>0</v>
      </c>
      <c r="AF61" s="53">
        <f t="shared" si="15"/>
        <v>0</v>
      </c>
    </row>
    <row r="62" spans="1:32">
      <c r="A62" s="2">
        <v>6121</v>
      </c>
      <c r="B62" s="106" t="s">
        <v>19</v>
      </c>
      <c r="C62" s="18">
        <f>Saudi!C62+Sheet2!C62</f>
        <v>100</v>
      </c>
      <c r="D62" s="49">
        <f>C62/C12</f>
        <v>2.5696527504894933E-4</v>
      </c>
      <c r="E62" s="18">
        <f>Saudi!E62+Sheet2!E62</f>
        <v>100</v>
      </c>
      <c r="F62" s="49">
        <f>E62/E12</f>
        <v>3.3028892783188395E-4</v>
      </c>
      <c r="G62" s="18">
        <f>Saudi!G62+Sheet2!G62</f>
        <v>100</v>
      </c>
      <c r="H62" s="49">
        <f>G62/G12</f>
        <v>1.9911586185628234E-4</v>
      </c>
      <c r="I62" s="18">
        <f>Saudi!I62+Sheet2!I62</f>
        <v>100</v>
      </c>
      <c r="J62" s="49">
        <f>I62/I12</f>
        <v>2.2550073986872453E-4</v>
      </c>
      <c r="K62" s="18">
        <f>Saudi!K62+Sheet2!K62</f>
        <v>100</v>
      </c>
      <c r="L62" s="49">
        <f>K62/K12</f>
        <v>2.4655617602543353E-4</v>
      </c>
      <c r="M62" s="18">
        <f>Saudi!M62+Sheet2!M62</f>
        <v>100</v>
      </c>
      <c r="N62" s="49">
        <f>M62/M12</f>
        <v>1.7387770338551402E-4</v>
      </c>
      <c r="O62" s="18">
        <f>Saudi!O62+Sheet2!O62</f>
        <v>100</v>
      </c>
      <c r="P62" s="49">
        <f>O62/O12</f>
        <v>2.7464036308368989E-4</v>
      </c>
      <c r="Q62" s="18">
        <f>Saudi!Q62+Sheet2!Q62</f>
        <v>100</v>
      </c>
      <c r="R62" s="49">
        <f>Q62/Q12</f>
        <v>2.2117397815499883E-4</v>
      </c>
      <c r="S62" s="18">
        <f>Saudi!S62+Sheet2!S62</f>
        <v>100</v>
      </c>
      <c r="T62" s="49">
        <f>S62/S12</f>
        <v>2.1955382989507897E-4</v>
      </c>
      <c r="U62" s="18">
        <f>Saudi!U62+Sheet2!U62</f>
        <v>100</v>
      </c>
      <c r="V62" s="49">
        <f>U62/U12</f>
        <v>2.7679276681984475E-4</v>
      </c>
      <c r="W62" s="18">
        <f>Saudi!W62+Sheet2!W62</f>
        <v>100</v>
      </c>
      <c r="X62" s="49">
        <f>W62/W12</f>
        <v>2.7204783650305376E-4</v>
      </c>
      <c r="Y62" s="18">
        <f>Saudi!Y62+Sheet2!Y62</f>
        <v>100</v>
      </c>
      <c r="Z62" s="165">
        <f>Y62/Y12</f>
        <v>1.8008500218568088E-4</v>
      </c>
      <c r="AA62" s="262">
        <f t="shared" si="19"/>
        <v>1200</v>
      </c>
      <c r="AB62" s="190">
        <f>AA62/AA12</f>
        <v>2.3192099451064586E-4</v>
      </c>
      <c r="AC62" s="181">
        <f t="shared" si="13"/>
        <v>100</v>
      </c>
      <c r="AD62" s="190">
        <f>AC62/AC12</f>
        <v>2.3192099451064586E-4</v>
      </c>
      <c r="AE62" s="53">
        <f t="shared" si="18"/>
        <v>0</v>
      </c>
      <c r="AF62" s="53">
        <f t="shared" si="15"/>
        <v>1200</v>
      </c>
    </row>
    <row r="63" spans="1:32">
      <c r="A63" s="2">
        <v>6122</v>
      </c>
      <c r="B63" s="106" t="s">
        <v>20</v>
      </c>
      <c r="C63" s="129">
        <f>Saudi!C63+Sheet2!C63</f>
        <v>0</v>
      </c>
      <c r="D63" s="49">
        <f>C63/C12</f>
        <v>0</v>
      </c>
      <c r="E63" s="129">
        <f>Saudi!E63+Sheet2!E63</f>
        <v>0</v>
      </c>
      <c r="F63" s="49">
        <f>E63/E12</f>
        <v>0</v>
      </c>
      <c r="G63" s="129">
        <f>Saudi!G63+Sheet2!G63</f>
        <v>0</v>
      </c>
      <c r="H63" s="49">
        <f>G63/G12</f>
        <v>0</v>
      </c>
      <c r="I63" s="129">
        <f>Saudi!I63+Sheet2!I63</f>
        <v>0</v>
      </c>
      <c r="J63" s="49">
        <f>I63/I12</f>
        <v>0</v>
      </c>
      <c r="K63" s="129">
        <f>Saudi!K63+Sheet2!K63</f>
        <v>0</v>
      </c>
      <c r="L63" s="49">
        <f>K63/K12</f>
        <v>0</v>
      </c>
      <c r="M63" s="129">
        <f>Saudi!M63+Sheet2!M63</f>
        <v>0</v>
      </c>
      <c r="N63" s="49">
        <f>M63/M12</f>
        <v>0</v>
      </c>
      <c r="O63" s="129">
        <f>Saudi!O63+Sheet2!O63</f>
        <v>0</v>
      </c>
      <c r="P63" s="49">
        <f>O63/O12</f>
        <v>0</v>
      </c>
      <c r="Q63" s="129">
        <f>Saudi!Q63+Sheet2!Q63</f>
        <v>0</v>
      </c>
      <c r="R63" s="49">
        <f>Q63/Q12</f>
        <v>0</v>
      </c>
      <c r="S63" s="129">
        <f>Saudi!S63+Sheet2!S63</f>
        <v>0</v>
      </c>
      <c r="T63" s="49">
        <f>S63/S12</f>
        <v>0</v>
      </c>
      <c r="U63" s="129">
        <f>Saudi!U63+Sheet2!U63</f>
        <v>0</v>
      </c>
      <c r="V63" s="49">
        <f>U63/U12</f>
        <v>0</v>
      </c>
      <c r="W63" s="129">
        <f>Saudi!W63+Sheet2!W63</f>
        <v>0</v>
      </c>
      <c r="X63" s="49">
        <f>W63/W12</f>
        <v>0</v>
      </c>
      <c r="Y63" s="129">
        <f>Saudi!Y63+Sheet2!Y63</f>
        <v>0</v>
      </c>
      <c r="Z63" s="165">
        <f>Y63/Y12</f>
        <v>0</v>
      </c>
      <c r="AA63" s="262">
        <f t="shared" si="19"/>
        <v>0</v>
      </c>
      <c r="AB63" s="190">
        <f>AA63/AA12</f>
        <v>0</v>
      </c>
      <c r="AC63" s="181">
        <f t="shared" si="13"/>
        <v>0</v>
      </c>
      <c r="AD63" s="190">
        <f>AC63/AC12</f>
        <v>0</v>
      </c>
      <c r="AE63" s="53">
        <f t="shared" si="18"/>
        <v>0</v>
      </c>
      <c r="AF63" s="53">
        <f t="shared" si="15"/>
        <v>0</v>
      </c>
    </row>
    <row r="64" spans="1:32">
      <c r="A64" s="2">
        <v>6123</v>
      </c>
      <c r="B64" s="106" t="s">
        <v>21</v>
      </c>
      <c r="C64" s="129">
        <f>Saudi!C64+Sheet2!C64</f>
        <v>0</v>
      </c>
      <c r="D64" s="49">
        <f>C64/C12</f>
        <v>0</v>
      </c>
      <c r="E64" s="129">
        <f>Saudi!E64+Sheet2!E64</f>
        <v>0</v>
      </c>
      <c r="F64" s="49">
        <f>E64/E12</f>
        <v>0</v>
      </c>
      <c r="G64" s="129">
        <f>Saudi!G64+Sheet2!G64</f>
        <v>0</v>
      </c>
      <c r="H64" s="49">
        <f>G64/G12</f>
        <v>0</v>
      </c>
      <c r="I64" s="129">
        <f>Saudi!I64+Sheet2!I64</f>
        <v>0</v>
      </c>
      <c r="J64" s="49">
        <f>I64/I12</f>
        <v>0</v>
      </c>
      <c r="K64" s="129">
        <f>Saudi!K64+Sheet2!K64</f>
        <v>0</v>
      </c>
      <c r="L64" s="49">
        <f>K64/K12</f>
        <v>0</v>
      </c>
      <c r="M64" s="129">
        <f>Saudi!M64+Sheet2!M64</f>
        <v>0</v>
      </c>
      <c r="N64" s="49">
        <f>M64/M12</f>
        <v>0</v>
      </c>
      <c r="O64" s="129">
        <f>Saudi!O64+Sheet2!O64</f>
        <v>0</v>
      </c>
      <c r="P64" s="49">
        <f>O64/O12</f>
        <v>0</v>
      </c>
      <c r="Q64" s="129">
        <f>Saudi!Q64+Sheet2!Q64</f>
        <v>0</v>
      </c>
      <c r="R64" s="49">
        <f>Q64/Q12</f>
        <v>0</v>
      </c>
      <c r="S64" s="129">
        <f>Saudi!S64+Sheet2!S64</f>
        <v>0</v>
      </c>
      <c r="T64" s="49">
        <f>S64/S12</f>
        <v>0</v>
      </c>
      <c r="U64" s="129">
        <f>Saudi!U64+Sheet2!U64</f>
        <v>0</v>
      </c>
      <c r="V64" s="49">
        <f>U64/U12</f>
        <v>0</v>
      </c>
      <c r="W64" s="129">
        <f>Saudi!W64+Sheet2!W64</f>
        <v>0</v>
      </c>
      <c r="X64" s="49">
        <f>W64/W12</f>
        <v>0</v>
      </c>
      <c r="Y64" s="129">
        <f>Saudi!Y64+Sheet2!Y64</f>
        <v>0</v>
      </c>
      <c r="Z64" s="165">
        <f>Y64/Y12</f>
        <v>0</v>
      </c>
      <c r="AA64" s="262">
        <f t="shared" si="19"/>
        <v>0</v>
      </c>
      <c r="AB64" s="190">
        <f>AA64/AA12</f>
        <v>0</v>
      </c>
      <c r="AC64" s="181">
        <f t="shared" si="13"/>
        <v>0</v>
      </c>
      <c r="AD64" s="190">
        <f>AC64/AC12</f>
        <v>0</v>
      </c>
      <c r="AE64" s="53">
        <f t="shared" si="18"/>
        <v>0</v>
      </c>
      <c r="AF64" s="53">
        <f t="shared" si="15"/>
        <v>0</v>
      </c>
    </row>
    <row r="65" spans="1:33">
      <c r="A65" s="98">
        <v>6124</v>
      </c>
      <c r="B65" s="106" t="s">
        <v>22</v>
      </c>
      <c r="C65" s="18">
        <f>Saudi!C65+Sheet2!C65</f>
        <v>2860</v>
      </c>
      <c r="D65" s="49">
        <f>C65/C12</f>
        <v>7.3492068663999505E-3</v>
      </c>
      <c r="E65" s="18">
        <f>Saudi!E65+Sheet2!E65</f>
        <v>2860</v>
      </c>
      <c r="F65" s="49">
        <f>E65/E12</f>
        <v>9.44626333599188E-3</v>
      </c>
      <c r="G65" s="18">
        <f>Saudi!G65+Sheet2!G65</f>
        <v>2860</v>
      </c>
      <c r="H65" s="49">
        <f>G65/G12</f>
        <v>5.6947136490896749E-3</v>
      </c>
      <c r="I65" s="18">
        <f>Saudi!I65+Sheet2!I65</f>
        <v>2860</v>
      </c>
      <c r="J65" s="49">
        <f>I65/I12</f>
        <v>6.4493211602455218E-3</v>
      </c>
      <c r="K65" s="18">
        <f>Saudi!K65+Sheet2!K65</f>
        <v>2860</v>
      </c>
      <c r="L65" s="49">
        <f>K65/K12</f>
        <v>7.0515066343273987E-3</v>
      </c>
      <c r="M65" s="18">
        <f>Saudi!M65+Sheet2!M65</f>
        <v>2860</v>
      </c>
      <c r="N65" s="49">
        <f>M65/M12</f>
        <v>4.9729023168257015E-3</v>
      </c>
      <c r="O65" s="18">
        <f>Saudi!O65+Sheet2!O65</f>
        <v>2860</v>
      </c>
      <c r="P65" s="49">
        <f>O65/O12</f>
        <v>7.8547143841935316E-3</v>
      </c>
      <c r="Q65" s="18">
        <f>Saudi!Q65+Sheet2!Q65</f>
        <v>2860</v>
      </c>
      <c r="R65" s="49">
        <f>Q65/Q12</f>
        <v>6.3255757752329663E-3</v>
      </c>
      <c r="S65" s="18">
        <f>Saudi!S65+Sheet2!S65</f>
        <v>2860</v>
      </c>
      <c r="T65" s="49">
        <f>S65/S12</f>
        <v>6.2792395349992583E-3</v>
      </c>
      <c r="U65" s="18">
        <f>Saudi!U65+Sheet2!U65</f>
        <v>2860</v>
      </c>
      <c r="V65" s="49">
        <f>U65/U12</f>
        <v>7.9162731310475614E-3</v>
      </c>
      <c r="W65" s="18">
        <f>Saudi!W65+Sheet2!W65</f>
        <v>2860</v>
      </c>
      <c r="X65" s="49">
        <f>W65/W12</f>
        <v>7.7805681239873367E-3</v>
      </c>
      <c r="Y65" s="18">
        <f>Saudi!Y65+Sheet2!Y65</f>
        <v>2860</v>
      </c>
      <c r="Z65" s="165">
        <f>Y65/Y12</f>
        <v>5.1504310625104738E-3</v>
      </c>
      <c r="AA65" s="262">
        <f t="shared" si="19"/>
        <v>34320</v>
      </c>
      <c r="AB65" s="190">
        <f>AA65/AA12</f>
        <v>6.632940443004472E-3</v>
      </c>
      <c r="AC65" s="181">
        <f t="shared" si="13"/>
        <v>2860</v>
      </c>
      <c r="AD65" s="190">
        <f>AC65/AC12</f>
        <v>6.632940443004472E-3</v>
      </c>
      <c r="AE65" s="53">
        <f t="shared" si="18"/>
        <v>0</v>
      </c>
      <c r="AF65" s="53">
        <f t="shared" si="15"/>
        <v>34320</v>
      </c>
    </row>
    <row r="66" spans="1:33">
      <c r="A66" s="98">
        <v>6125</v>
      </c>
      <c r="B66" s="106" t="s">
        <v>75</v>
      </c>
      <c r="C66" s="18">
        <f>Saudi!C66+Sheet2!C66</f>
        <v>430.88583333333332</v>
      </c>
      <c r="D66" s="49">
        <f>C66/C12</f>
        <v>1.1072269667719572E-3</v>
      </c>
      <c r="E66" s="18">
        <f>Saudi!E66+Sheet2!E66</f>
        <v>430.88583333333332</v>
      </c>
      <c r="F66" s="49">
        <f>E66/E12</f>
        <v>1.423168199096145E-3</v>
      </c>
      <c r="G66" s="18">
        <f>Saudi!G66+Sheet2!G66</f>
        <v>430.88583333333332</v>
      </c>
      <c r="H66" s="49">
        <f>G66/G12</f>
        <v>8.5796204065829095E-4</v>
      </c>
      <c r="I66" s="18">
        <f>Saudi!I66+Sheet2!I66</f>
        <v>430.88583333333332</v>
      </c>
      <c r="J66" s="49">
        <f>I66/I12</f>
        <v>9.7165074215618591E-4</v>
      </c>
      <c r="K66" s="18">
        <f>Saudi!K66+Sheet2!K66</f>
        <v>430.88583333333332</v>
      </c>
      <c r="L66" s="49">
        <f>K66/K12</f>
        <v>1.0623756337019895E-3</v>
      </c>
      <c r="M66" s="18">
        <f>Saudi!M66+Sheet2!M66</f>
        <v>430.88583333333332</v>
      </c>
      <c r="N66" s="49">
        <f>M66/M12</f>
        <v>7.4921439121353368E-4</v>
      </c>
      <c r="O66" s="18">
        <f>Saudi!O66+Sheet2!O66</f>
        <v>430.88583333333332</v>
      </c>
      <c r="P66" s="49">
        <f>O66/O12</f>
        <v>1.1833864171428496E-3</v>
      </c>
      <c r="Q66" s="18">
        <f>Saudi!Q66+Sheet2!Q66</f>
        <v>430.88583333333332</v>
      </c>
      <c r="R66" s="49">
        <f>Q66/Q12</f>
        <v>9.5300733888965122E-4</v>
      </c>
      <c r="S66" s="18">
        <f>Saudi!S66+Sheet2!S66</f>
        <v>430.88583333333332</v>
      </c>
      <c r="T66" s="49">
        <f>S66/S12</f>
        <v>9.4602634955866011E-4</v>
      </c>
      <c r="U66" s="18">
        <f>Saudi!U66+Sheet2!U66</f>
        <v>430.88583333333332</v>
      </c>
      <c r="V66" s="49">
        <f>U66/U12</f>
        <v>1.1926608199180782E-3</v>
      </c>
      <c r="W66" s="18">
        <f>Saudi!W66+Sheet2!W66</f>
        <v>430.88583333333332</v>
      </c>
      <c r="X66" s="49">
        <f>W66/W12</f>
        <v>1.1722155873814873E-3</v>
      </c>
      <c r="Y66" s="18">
        <f>Saudi!Y66+Sheet2!Y66</f>
        <v>430.88583333333332</v>
      </c>
      <c r="Z66" s="165">
        <f>Y66/Y12</f>
        <v>7.7596076237612264E-4</v>
      </c>
      <c r="AA66" s="262">
        <f t="shared" si="19"/>
        <v>5170.630000000001</v>
      </c>
      <c r="AB66" s="190">
        <f>AA66/AA12</f>
        <v>9.9931470987215092E-4</v>
      </c>
      <c r="AC66" s="181">
        <f t="shared" si="13"/>
        <v>430.88583333333344</v>
      </c>
      <c r="AD66" s="190">
        <f>AC66/AC12</f>
        <v>9.9931470987215092E-4</v>
      </c>
      <c r="AE66" s="53">
        <f t="shared" si="18"/>
        <v>0</v>
      </c>
      <c r="AF66" s="53">
        <f t="shared" si="15"/>
        <v>5170.630000000001</v>
      </c>
    </row>
    <row r="67" spans="1:33">
      <c r="A67" s="2">
        <v>6126</v>
      </c>
      <c r="B67" s="106" t="s">
        <v>99</v>
      </c>
      <c r="C67" s="129">
        <f>Saudi!C67+Sheet2!C67</f>
        <v>0</v>
      </c>
      <c r="D67" s="49">
        <f>C67/C12</f>
        <v>0</v>
      </c>
      <c r="E67" s="129">
        <f>Saudi!E67+Sheet2!E67</f>
        <v>0</v>
      </c>
      <c r="F67" s="49">
        <f>E67/E12</f>
        <v>0</v>
      </c>
      <c r="G67" s="129">
        <f>Saudi!G67+Sheet2!G67</f>
        <v>0</v>
      </c>
      <c r="H67" s="49">
        <f>G67/G12</f>
        <v>0</v>
      </c>
      <c r="I67" s="129">
        <f>Saudi!I67+Sheet2!I67</f>
        <v>0</v>
      </c>
      <c r="J67" s="49">
        <f>I67/I12</f>
        <v>0</v>
      </c>
      <c r="K67" s="129">
        <f>Saudi!K67+Sheet2!K67</f>
        <v>0</v>
      </c>
      <c r="L67" s="49">
        <f>K67/K12</f>
        <v>0</v>
      </c>
      <c r="M67" s="129">
        <f>Saudi!M67+Sheet2!M67</f>
        <v>0</v>
      </c>
      <c r="N67" s="49">
        <f>M67/M12</f>
        <v>0</v>
      </c>
      <c r="O67" s="129">
        <f>Saudi!O67+Sheet2!O67</f>
        <v>0</v>
      </c>
      <c r="P67" s="49">
        <f>O67/O12</f>
        <v>0</v>
      </c>
      <c r="Q67" s="129">
        <f>Saudi!Q67+Sheet2!Q67</f>
        <v>0</v>
      </c>
      <c r="R67" s="49">
        <f>Q67/Q12</f>
        <v>0</v>
      </c>
      <c r="S67" s="129">
        <f>Saudi!S67+Sheet2!S67</f>
        <v>0</v>
      </c>
      <c r="T67" s="49">
        <f>S67/S12</f>
        <v>0</v>
      </c>
      <c r="U67" s="129">
        <f>Saudi!U67+Sheet2!U67</f>
        <v>0</v>
      </c>
      <c r="V67" s="49">
        <f>U67/U12</f>
        <v>0</v>
      </c>
      <c r="W67" s="129">
        <f>Saudi!W67+Sheet2!W67</f>
        <v>0</v>
      </c>
      <c r="X67" s="49">
        <f>W67/W12</f>
        <v>0</v>
      </c>
      <c r="Y67" s="129">
        <f>Saudi!Y67+Sheet2!Y67</f>
        <v>0</v>
      </c>
      <c r="Z67" s="165">
        <f>Y67/Y12</f>
        <v>0</v>
      </c>
      <c r="AA67" s="262">
        <f t="shared" si="19"/>
        <v>0</v>
      </c>
      <c r="AB67" s="190">
        <f>AA67/AA12</f>
        <v>0</v>
      </c>
      <c r="AC67" s="181">
        <f t="shared" si="13"/>
        <v>0</v>
      </c>
      <c r="AD67" s="190">
        <f>AC67/AC12</f>
        <v>0</v>
      </c>
      <c r="AE67" s="53">
        <f t="shared" si="18"/>
        <v>0</v>
      </c>
      <c r="AF67" s="53">
        <f t="shared" si="15"/>
        <v>0</v>
      </c>
    </row>
    <row r="68" spans="1:33">
      <c r="A68" s="98">
        <v>6127</v>
      </c>
      <c r="B68" s="106" t="s">
        <v>73</v>
      </c>
      <c r="C68" s="18">
        <f>Saudi!C68+Sheet2!C68</f>
        <v>5000</v>
      </c>
      <c r="D68" s="49">
        <f>C68/C$12</f>
        <v>1.2848263752447466E-2</v>
      </c>
      <c r="E68" s="18">
        <f>Saudi!E68+Sheet2!E68</f>
        <v>5000</v>
      </c>
      <c r="F68" s="49">
        <f>E68/E12</f>
        <v>1.6514446391594197E-2</v>
      </c>
      <c r="G68" s="18">
        <f>Saudi!G68+Sheet2!G68</f>
        <v>5000</v>
      </c>
      <c r="H68" s="49">
        <f>G68/G12</f>
        <v>9.9557930928141167E-3</v>
      </c>
      <c r="I68" s="18">
        <f>Saudi!I68+Sheet2!I68</f>
        <v>5000</v>
      </c>
      <c r="J68" s="49">
        <f>I68/I12</f>
        <v>1.1275036993436226E-2</v>
      </c>
      <c r="K68" s="18">
        <f>Saudi!K68+Sheet2!K68</f>
        <v>5000</v>
      </c>
      <c r="L68" s="49">
        <f>K68/K12</f>
        <v>1.2327808801271677E-2</v>
      </c>
      <c r="M68" s="18">
        <f>Saudi!M68+Sheet2!M68</f>
        <v>5000</v>
      </c>
      <c r="N68" s="49">
        <f>M68/M12</f>
        <v>8.6938851692757012E-3</v>
      </c>
      <c r="O68" s="18">
        <f>Saudi!O68+Sheet2!O68</f>
        <v>5000</v>
      </c>
      <c r="P68" s="49">
        <f>O68/O12</f>
        <v>1.3732018154184495E-2</v>
      </c>
      <c r="Q68" s="18">
        <f>Saudi!Q68+Sheet2!Q68</f>
        <v>5000</v>
      </c>
      <c r="R68" s="49">
        <f>Q68/Q12</f>
        <v>1.1058698907749942E-2</v>
      </c>
      <c r="S68" s="18">
        <f>Saudi!S68+Sheet2!S68</f>
        <v>5000</v>
      </c>
      <c r="T68" s="49">
        <f>S68/S12</f>
        <v>1.0977691494753949E-2</v>
      </c>
      <c r="U68" s="18">
        <f>Saudi!U68+Sheet2!U68</f>
        <v>5000</v>
      </c>
      <c r="V68" s="49">
        <f>U68/U12</f>
        <v>1.3839638340992239E-2</v>
      </c>
      <c r="W68" s="18">
        <f>Saudi!W68+Sheet2!W68</f>
        <v>5000</v>
      </c>
      <c r="X68" s="49">
        <f>W68/W12</f>
        <v>1.3602391825152688E-2</v>
      </c>
      <c r="Y68" s="18">
        <f>Saudi!Y68+Sheet2!Y68</f>
        <v>5000</v>
      </c>
      <c r="Z68" s="165">
        <f>Y68/Y12</f>
        <v>9.0042501092840437E-3</v>
      </c>
      <c r="AA68" s="262">
        <f t="shared" si="19"/>
        <v>60000</v>
      </c>
      <c r="AB68" s="190">
        <f>AA68/AA12</f>
        <v>1.1596049725532293E-2</v>
      </c>
      <c r="AC68" s="181">
        <f t="shared" si="13"/>
        <v>5000</v>
      </c>
      <c r="AD68" s="190">
        <f>AC68/AC12</f>
        <v>1.1596049725532293E-2</v>
      </c>
      <c r="AE68" s="53">
        <f t="shared" si="18"/>
        <v>0</v>
      </c>
      <c r="AF68" s="53">
        <f t="shared" si="15"/>
        <v>60000</v>
      </c>
    </row>
    <row r="69" spans="1:33">
      <c r="A69" s="2">
        <v>6128</v>
      </c>
      <c r="B69" s="106" t="s">
        <v>175</v>
      </c>
      <c r="C69" s="185">
        <f>Saudi!C69+Sheet2!C69</f>
        <v>0</v>
      </c>
      <c r="D69" s="49">
        <f>C69/C$12</f>
        <v>0</v>
      </c>
      <c r="E69" s="185">
        <f>Saudi!E69+Sheet2!E69</f>
        <v>0</v>
      </c>
      <c r="F69" s="49">
        <f>E69/E$12</f>
        <v>0</v>
      </c>
      <c r="G69" s="185">
        <f>Saudi!G69+Sheet2!G69</f>
        <v>0</v>
      </c>
      <c r="H69" s="49">
        <f>G69/G$12</f>
        <v>0</v>
      </c>
      <c r="I69" s="185">
        <f>Saudi!I69+Sheet2!I69</f>
        <v>0</v>
      </c>
      <c r="J69" s="49">
        <f>I69/I$12</f>
        <v>0</v>
      </c>
      <c r="K69" s="185">
        <f>Saudi!K69+Sheet2!K69</f>
        <v>0</v>
      </c>
      <c r="L69" s="49">
        <f>K69/K$12</f>
        <v>0</v>
      </c>
      <c r="M69" s="185">
        <f>Saudi!M69+Sheet2!M69</f>
        <v>0</v>
      </c>
      <c r="N69" s="49">
        <f>M69/M$12</f>
        <v>0</v>
      </c>
      <c r="O69" s="185">
        <f>Saudi!O69+Sheet2!O69</f>
        <v>0</v>
      </c>
      <c r="P69" s="49">
        <f>O69/O$12</f>
        <v>0</v>
      </c>
      <c r="Q69" s="185">
        <f>Saudi!Q69+Sheet2!Q69</f>
        <v>0</v>
      </c>
      <c r="R69" s="49">
        <f>Q69/Q$12</f>
        <v>0</v>
      </c>
      <c r="S69" s="185">
        <f>Saudi!S69+Sheet2!S69</f>
        <v>0</v>
      </c>
      <c r="T69" s="49">
        <f>S69/S$12</f>
        <v>0</v>
      </c>
      <c r="U69" s="185">
        <f>Saudi!U69+Sheet2!U69</f>
        <v>0</v>
      </c>
      <c r="V69" s="49">
        <f>U69/U$12</f>
        <v>0</v>
      </c>
      <c r="W69" s="185">
        <f>Saudi!W69+Sheet2!W69</f>
        <v>0</v>
      </c>
      <c r="X69" s="49">
        <f>W69/W$12</f>
        <v>0</v>
      </c>
      <c r="Y69" s="185">
        <f>Saudi!Y69+Sheet2!Y69</f>
        <v>0</v>
      </c>
      <c r="Z69" s="49">
        <f>Y69/Y$12</f>
        <v>0</v>
      </c>
      <c r="AA69" s="262">
        <f t="shared" si="19"/>
        <v>0</v>
      </c>
      <c r="AB69" s="49">
        <f>AA69/AA$12</f>
        <v>0</v>
      </c>
      <c r="AC69" s="181">
        <f t="shared" si="13"/>
        <v>0</v>
      </c>
      <c r="AD69" s="49">
        <f>AC69/AC$12</f>
        <v>0</v>
      </c>
      <c r="AE69" s="53">
        <f t="shared" ref="AE69" si="20">AA69-AF69</f>
        <v>0</v>
      </c>
      <c r="AF69" s="53">
        <f t="shared" si="15"/>
        <v>0</v>
      </c>
      <c r="AG69" s="140"/>
    </row>
    <row r="70" spans="1:33" s="297" customFormat="1">
      <c r="A70" s="2">
        <v>6131</v>
      </c>
      <c r="B70" s="106" t="s">
        <v>207</v>
      </c>
      <c r="C70" s="356">
        <f>Saudi!C70+Sheet2!C70</f>
        <v>689.42</v>
      </c>
      <c r="D70" s="349">
        <f t="shared" ref="D70:F75" si="21">C70/C$12</f>
        <v>1.7715699992424663E-3</v>
      </c>
      <c r="E70" s="356">
        <f>Saudi!E70+Sheet2!E70</f>
        <v>689.42</v>
      </c>
      <c r="F70" s="349">
        <f t="shared" si="21"/>
        <v>2.2770779262585739E-3</v>
      </c>
      <c r="G70" s="356">
        <f>Saudi!G70+Sheet2!G70</f>
        <v>689.42</v>
      </c>
      <c r="H70" s="349">
        <f t="shared" ref="H70" si="22">G70/G$12</f>
        <v>1.3727445748095816E-3</v>
      </c>
      <c r="I70" s="356">
        <f>Saudi!I70+Sheet2!I70</f>
        <v>689.42</v>
      </c>
      <c r="J70" s="349">
        <f t="shared" ref="J70" si="23">I70/I$12</f>
        <v>1.5546472008029606E-3</v>
      </c>
      <c r="K70" s="356">
        <f>Saudi!K70+Sheet2!K70</f>
        <v>689.42</v>
      </c>
      <c r="L70" s="349">
        <f t="shared" ref="L70" si="24">K70/K$12</f>
        <v>1.6998075887545436E-3</v>
      </c>
      <c r="M70" s="356">
        <f>Saudi!M70+Sheet2!M70</f>
        <v>689.42</v>
      </c>
      <c r="N70" s="349">
        <f t="shared" ref="N70" si="25">M70/M$12</f>
        <v>1.1987476626804108E-3</v>
      </c>
      <c r="O70" s="356">
        <f>Saudi!O70+Sheet2!O70</f>
        <v>689.42</v>
      </c>
      <c r="P70" s="349">
        <f t="shared" ref="P70" si="26">O70/O$12</f>
        <v>1.8934255911715748E-3</v>
      </c>
      <c r="Q70" s="356">
        <f>Saudi!Q70+Sheet2!Q70</f>
        <v>689.42</v>
      </c>
      <c r="R70" s="349">
        <f t="shared" ref="R70" si="27">Q70/Q$12</f>
        <v>1.5248176401961929E-3</v>
      </c>
      <c r="S70" s="356">
        <f>Saudi!S70+Sheet2!S70</f>
        <v>689.42</v>
      </c>
      <c r="T70" s="349">
        <f t="shared" ref="T70" si="28">S70/S$12</f>
        <v>1.5136480140626534E-3</v>
      </c>
      <c r="U70" s="356">
        <f>Saudi!U70+Sheet2!U70</f>
        <v>689.42</v>
      </c>
      <c r="V70" s="349">
        <f t="shared" ref="V70" si="29">U70/U$12</f>
        <v>1.9082646930093736E-3</v>
      </c>
      <c r="W70" s="356">
        <f>Saudi!W70+Sheet2!W70</f>
        <v>689.42</v>
      </c>
      <c r="X70" s="349">
        <f t="shared" ref="X70" si="30">W70/W$12</f>
        <v>1.875552194419353E-3</v>
      </c>
      <c r="Y70" s="356">
        <f>Saudi!Y70+Sheet2!Y70</f>
        <v>689.42</v>
      </c>
      <c r="Z70" s="349">
        <f t="shared" ref="Z70" si="31">Y70/Y$12</f>
        <v>1.241542022068521E-3</v>
      </c>
      <c r="AA70" s="326">
        <f t="shared" si="19"/>
        <v>8273.0399999999991</v>
      </c>
      <c r="AB70" s="349">
        <f t="shared" ref="AB70" si="32">AA70/AA$12</f>
        <v>1.5989097203552946E-3</v>
      </c>
      <c r="AC70" s="181">
        <f t="shared" si="13"/>
        <v>689.42</v>
      </c>
      <c r="AD70" s="349">
        <f t="shared" ref="AD70" si="33">AC70/AC$12</f>
        <v>1.5989097203552946E-3</v>
      </c>
      <c r="AE70" s="53"/>
      <c r="AF70" s="53"/>
      <c r="AG70" s="140"/>
    </row>
    <row r="71" spans="1:33" s="297" customFormat="1">
      <c r="A71" s="2">
        <v>6132</v>
      </c>
      <c r="B71" s="106" t="s">
        <v>208</v>
      </c>
      <c r="C71" s="356">
        <f>Saudi!C71+Sheet2!C71</f>
        <v>47.4</v>
      </c>
      <c r="D71" s="349">
        <f t="shared" si="21"/>
        <v>1.2180154037320196E-4</v>
      </c>
      <c r="E71" s="356">
        <f>Saudi!E71+Sheet2!E71</f>
        <v>47.4</v>
      </c>
      <c r="F71" s="349">
        <f t="shared" si="21"/>
        <v>1.5655695179231298E-4</v>
      </c>
      <c r="G71" s="356">
        <f>Saudi!G71+Sheet2!G71</f>
        <v>47.4</v>
      </c>
      <c r="H71" s="349">
        <f t="shared" ref="H71" si="34">G71/G$12</f>
        <v>9.4380918519877834E-5</v>
      </c>
      <c r="I71" s="356">
        <f>Saudi!I71+Sheet2!I71</f>
        <v>47.4</v>
      </c>
      <c r="J71" s="349">
        <f t="shared" ref="J71" si="35">I71/I$12</f>
        <v>1.0688735069777542E-4</v>
      </c>
      <c r="K71" s="356">
        <f>Saudi!K71+Sheet2!K71</f>
        <v>47.4</v>
      </c>
      <c r="L71" s="349">
        <f t="shared" ref="L71" si="36">K71/K$12</f>
        <v>1.1686762743605548E-4</v>
      </c>
      <c r="M71" s="356">
        <f>Saudi!M71+Sheet2!M71</f>
        <v>47.4</v>
      </c>
      <c r="N71" s="349">
        <f t="shared" ref="N71" si="37">M71/M$12</f>
        <v>8.2418031404733641E-5</v>
      </c>
      <c r="O71" s="356">
        <f>Saudi!O71+Sheet2!O71</f>
        <v>47.4</v>
      </c>
      <c r="P71" s="349">
        <f t="shared" ref="P71" si="38">O71/O$12</f>
        <v>1.3017953210166903E-4</v>
      </c>
      <c r="Q71" s="356">
        <f>Saudi!Q71+Sheet2!Q71</f>
        <v>47.4</v>
      </c>
      <c r="R71" s="349">
        <f t="shared" ref="R71" si="39">Q71/Q$12</f>
        <v>1.0483646564546943E-4</v>
      </c>
      <c r="S71" s="356">
        <f>Saudi!S71+Sheet2!S71</f>
        <v>47.4</v>
      </c>
      <c r="T71" s="349">
        <f t="shared" ref="T71" si="40">S71/S$12</f>
        <v>1.0406851537026742E-4</v>
      </c>
      <c r="U71" s="356">
        <f>Saudi!U71+Sheet2!U71</f>
        <v>47.4</v>
      </c>
      <c r="V71" s="349">
        <f t="shared" ref="V71" si="41">U71/U$12</f>
        <v>1.3119977147260642E-4</v>
      </c>
      <c r="W71" s="356">
        <f>Saudi!W71+Sheet2!W71</f>
        <v>47.4</v>
      </c>
      <c r="X71" s="349">
        <f t="shared" ref="X71" si="42">W71/W$12</f>
        <v>1.2895067450244746E-4</v>
      </c>
      <c r="Y71" s="356">
        <f>Saudi!Y71+Sheet2!Y71</f>
        <v>47.4</v>
      </c>
      <c r="Z71" s="349">
        <f t="shared" ref="Z71" si="43">Y71/Y$12</f>
        <v>8.5360291036012736E-5</v>
      </c>
      <c r="AA71" s="326">
        <f t="shared" si="19"/>
        <v>568.79999999999984</v>
      </c>
      <c r="AB71" s="349">
        <f t="shared" ref="AB71" si="44">AA71/AA$12</f>
        <v>1.0993055139804612E-4</v>
      </c>
      <c r="AC71" s="181">
        <f t="shared" ref="AC71:AC73" si="45">AA71/12</f>
        <v>47.399999999999984</v>
      </c>
      <c r="AD71" s="349">
        <f t="shared" ref="AD71" si="46">AC71/AC$12</f>
        <v>1.099305513980461E-4</v>
      </c>
      <c r="AE71" s="53"/>
      <c r="AF71" s="53"/>
      <c r="AG71" s="140"/>
    </row>
    <row r="72" spans="1:33" s="297" customFormat="1">
      <c r="A72" s="2">
        <v>6133</v>
      </c>
      <c r="B72" s="106" t="s">
        <v>209</v>
      </c>
      <c r="C72" s="356">
        <f>Saudi!C72+Sheet2!C72</f>
        <v>0</v>
      </c>
      <c r="D72" s="349">
        <f t="shared" si="21"/>
        <v>0</v>
      </c>
      <c r="E72" s="356">
        <f>Saudi!E72+Sheet2!E72</f>
        <v>0</v>
      </c>
      <c r="F72" s="349">
        <f t="shared" si="21"/>
        <v>0</v>
      </c>
      <c r="G72" s="356">
        <f>Saudi!G72+Sheet2!G72</f>
        <v>300</v>
      </c>
      <c r="H72" s="349">
        <f t="shared" ref="H72" si="47">G72/G$12</f>
        <v>5.9734758556884702E-4</v>
      </c>
      <c r="I72" s="356">
        <f>Saudi!I72+Sheet2!I72</f>
        <v>0</v>
      </c>
      <c r="J72" s="349">
        <f t="shared" ref="J72" si="48">I72/I$12</f>
        <v>0</v>
      </c>
      <c r="K72" s="356">
        <f>Saudi!K72+Sheet2!K72</f>
        <v>0</v>
      </c>
      <c r="L72" s="349">
        <f t="shared" ref="L72" si="49">K72/K$12</f>
        <v>0</v>
      </c>
      <c r="M72" s="356">
        <f>Saudi!M72+Sheet2!M72</f>
        <v>300</v>
      </c>
      <c r="N72" s="349">
        <f t="shared" ref="N72" si="50">M72/M$12</f>
        <v>5.2163311015654206E-4</v>
      </c>
      <c r="O72" s="356">
        <f>Saudi!O72+Sheet2!O72</f>
        <v>0</v>
      </c>
      <c r="P72" s="349">
        <f t="shared" ref="P72" si="51">O72/O$12</f>
        <v>0</v>
      </c>
      <c r="Q72" s="356">
        <f>Saudi!Q72+Sheet2!Q72</f>
        <v>0</v>
      </c>
      <c r="R72" s="349">
        <f t="shared" ref="R72" si="52">Q72/Q$12</f>
        <v>0</v>
      </c>
      <c r="S72" s="356">
        <f>Saudi!S72+Sheet2!S72</f>
        <v>0</v>
      </c>
      <c r="T72" s="349">
        <f t="shared" ref="T72" si="53">S72/S$12</f>
        <v>0</v>
      </c>
      <c r="U72" s="356">
        <f>Saudi!U72+Sheet2!U72</f>
        <v>300</v>
      </c>
      <c r="V72" s="349">
        <f t="shared" ref="V72" si="54">U72/U$12</f>
        <v>8.3037830045953431E-4</v>
      </c>
      <c r="W72" s="356">
        <f>Saudi!W72+Sheet2!W72</f>
        <v>0</v>
      </c>
      <c r="X72" s="349">
        <f t="shared" ref="X72" si="55">W72/W$12</f>
        <v>0</v>
      </c>
      <c r="Y72" s="356">
        <f>Saudi!Y72+Sheet2!Y72</f>
        <v>0</v>
      </c>
      <c r="Z72" s="349">
        <f t="shared" ref="Z72" si="56">Y72/Y$12</f>
        <v>0</v>
      </c>
      <c r="AA72" s="326">
        <f t="shared" si="19"/>
        <v>900</v>
      </c>
      <c r="AB72" s="349">
        <f t="shared" ref="AB72" si="57">AA72/AA$12</f>
        <v>1.739407458829844E-4</v>
      </c>
      <c r="AC72" s="181">
        <f t="shared" si="45"/>
        <v>75</v>
      </c>
      <c r="AD72" s="349">
        <f t="shared" ref="AD72" si="58">AC72/AC$12</f>
        <v>1.739407458829844E-4</v>
      </c>
      <c r="AE72" s="53"/>
      <c r="AF72" s="53"/>
      <c r="AG72" s="140"/>
    </row>
    <row r="73" spans="1:33" s="297" customFormat="1">
      <c r="A73" s="2">
        <v>6134</v>
      </c>
      <c r="B73" s="106" t="s">
        <v>210</v>
      </c>
      <c r="C73" s="356">
        <f>Saudi!C73+Sheet2!C73</f>
        <v>120.65</v>
      </c>
      <c r="D73" s="349">
        <f t="shared" si="21"/>
        <v>3.1002860434655734E-4</v>
      </c>
      <c r="E73" s="356">
        <f>Saudi!E73+Sheet2!E73</f>
        <v>120.65</v>
      </c>
      <c r="F73" s="349">
        <f t="shared" si="21"/>
        <v>3.9849359142916799E-4</v>
      </c>
      <c r="G73" s="356">
        <f>Saudi!G73+Sheet2!G73</f>
        <v>120.65</v>
      </c>
      <c r="H73" s="349">
        <f t="shared" ref="H73" si="59">G73/G$12</f>
        <v>2.4023328732960465E-4</v>
      </c>
      <c r="I73" s="356">
        <f>Saudi!I73+Sheet2!I73</f>
        <v>120.65</v>
      </c>
      <c r="J73" s="349">
        <f t="shared" ref="J73" si="60">I73/I$12</f>
        <v>2.7206664265161617E-4</v>
      </c>
      <c r="K73" s="356">
        <f>Saudi!K73+Sheet2!K73</f>
        <v>120.65</v>
      </c>
      <c r="L73" s="349">
        <f t="shared" ref="L73" si="61">K73/K$12</f>
        <v>2.9747002637468557E-4</v>
      </c>
      <c r="M73" s="356">
        <f>Saudi!M73+Sheet2!M73</f>
        <v>120.65</v>
      </c>
      <c r="N73" s="349">
        <f t="shared" ref="N73" si="62">M73/M$12</f>
        <v>2.0978344913462268E-4</v>
      </c>
      <c r="O73" s="356">
        <f>Saudi!O73+Sheet2!O73</f>
        <v>120.65</v>
      </c>
      <c r="P73" s="349">
        <f t="shared" ref="P73" si="63">O73/O$12</f>
        <v>3.3135359806047191E-4</v>
      </c>
      <c r="Q73" s="356">
        <f>Saudi!Q73+Sheet2!Q73</f>
        <v>120.65</v>
      </c>
      <c r="R73" s="349">
        <f t="shared" ref="R73" si="64">Q73/Q$12</f>
        <v>2.6684640464400607E-4</v>
      </c>
      <c r="S73" s="356">
        <f>Saudi!S73+Sheet2!S73</f>
        <v>120.65</v>
      </c>
      <c r="T73" s="349">
        <f t="shared" ref="T73" si="65">S73/S$12</f>
        <v>2.6489169576841278E-4</v>
      </c>
      <c r="U73" s="356">
        <f>Saudi!U73+Sheet2!U73</f>
        <v>120.65</v>
      </c>
      <c r="V73" s="349">
        <f t="shared" ref="V73" si="66">U73/U$12</f>
        <v>3.3395047316814276E-4</v>
      </c>
      <c r="W73" s="356">
        <f>Saudi!W73+Sheet2!W73</f>
        <v>120.65</v>
      </c>
      <c r="X73" s="349">
        <f t="shared" ref="X73" si="67">W73/W$12</f>
        <v>3.2822571474093438E-4</v>
      </c>
      <c r="Y73" s="356">
        <f>Saudi!Y73+Sheet2!Y73</f>
        <v>120.65</v>
      </c>
      <c r="Z73" s="349">
        <f t="shared" ref="Z73" si="68">Y73/Y$12</f>
        <v>2.1727255513702401E-4</v>
      </c>
      <c r="AA73" s="326">
        <f t="shared" si="19"/>
        <v>1447.8000000000002</v>
      </c>
      <c r="AB73" s="349">
        <f t="shared" ref="AB73" si="69">AA73/AA$12</f>
        <v>2.7981267987709429E-4</v>
      </c>
      <c r="AC73" s="181">
        <f t="shared" si="45"/>
        <v>120.65000000000002</v>
      </c>
      <c r="AD73" s="349">
        <f t="shared" ref="AD73" si="70">AC73/AC$12</f>
        <v>2.7981267987709429E-4</v>
      </c>
      <c r="AE73" s="53"/>
      <c r="AF73" s="53"/>
      <c r="AG73" s="140"/>
    </row>
    <row r="74" spans="1:33" s="297" customFormat="1">
      <c r="A74" s="2">
        <v>6135</v>
      </c>
      <c r="B74" s="106" t="s">
        <v>211</v>
      </c>
      <c r="C74" s="356">
        <f>Saudi!C74+Sheet2!C75</f>
        <v>0</v>
      </c>
      <c r="D74" s="349">
        <f t="shared" ref="D74" si="71">C74/C$12</f>
        <v>0</v>
      </c>
      <c r="E74" s="356">
        <f>Saudi!E74+Sheet2!E75</f>
        <v>0</v>
      </c>
      <c r="F74" s="349">
        <f t="shared" ref="F74" si="72">E74/E$12</f>
        <v>0</v>
      </c>
      <c r="G74" s="356">
        <f>Saudi!G74+Sheet2!G75</f>
        <v>0</v>
      </c>
      <c r="H74" s="349">
        <f t="shared" ref="H74" si="73">G74/G$12</f>
        <v>0</v>
      </c>
      <c r="I74" s="356">
        <f>Saudi!I74+Sheet2!I75</f>
        <v>0</v>
      </c>
      <c r="J74" s="349">
        <f t="shared" ref="J74" si="74">I74/I$12</f>
        <v>0</v>
      </c>
      <c r="K74" s="356">
        <f>Saudi!K74+Sheet2!K75</f>
        <v>0</v>
      </c>
      <c r="L74" s="349">
        <f t="shared" ref="L74" si="75">K74/K$12</f>
        <v>0</v>
      </c>
      <c r="M74" s="356">
        <f>Saudi!M74+Sheet2!M75</f>
        <v>0</v>
      </c>
      <c r="N74" s="349">
        <f t="shared" ref="N74" si="76">M74/M$12</f>
        <v>0</v>
      </c>
      <c r="O74" s="356">
        <f>Saudi!O74+Sheet2!O75</f>
        <v>0</v>
      </c>
      <c r="P74" s="349">
        <f t="shared" ref="P74" si="77">O74/O$12</f>
        <v>0</v>
      </c>
      <c r="Q74" s="356">
        <f>Saudi!Q74+Sheet2!Q75</f>
        <v>0</v>
      </c>
      <c r="R74" s="349">
        <f t="shared" ref="R74" si="78">Q74/Q$12</f>
        <v>0</v>
      </c>
      <c r="S74" s="356">
        <f>Saudi!S74+Sheet2!S75</f>
        <v>0</v>
      </c>
      <c r="T74" s="349">
        <f t="shared" ref="T74" si="79">S74/S$12</f>
        <v>0</v>
      </c>
      <c r="U74" s="356">
        <f>Saudi!U74+Sheet2!U75</f>
        <v>0</v>
      </c>
      <c r="V74" s="349">
        <f t="shared" ref="V74" si="80">U74/U$12</f>
        <v>0</v>
      </c>
      <c r="W74" s="356">
        <f>Saudi!W74+Sheet2!W75</f>
        <v>0</v>
      </c>
      <c r="X74" s="349">
        <f t="shared" ref="X74" si="81">W74/W$12</f>
        <v>0</v>
      </c>
      <c r="Y74" s="356">
        <f>Saudi!Y74+Sheet2!Y75</f>
        <v>0</v>
      </c>
      <c r="Z74" s="349">
        <f t="shared" ref="Z74" si="82">Y74/Y$12</f>
        <v>0</v>
      </c>
      <c r="AA74" s="326">
        <f t="shared" ref="AA74" si="83">C74+E74+G74+I74+K74+M74+O74+Q74+S74+U74+W74+Y74</f>
        <v>0</v>
      </c>
      <c r="AB74" s="349">
        <f t="shared" ref="AB74" si="84">AA74/AA$12</f>
        <v>0</v>
      </c>
      <c r="AC74" s="181">
        <f t="shared" ref="AC74" si="85">AA74/12</f>
        <v>0</v>
      </c>
      <c r="AD74" s="349">
        <f t="shared" ref="AD74" si="86">AC74/AC$12</f>
        <v>0</v>
      </c>
      <c r="AE74" s="53"/>
      <c r="AF74" s="53"/>
      <c r="AG74" s="140"/>
    </row>
    <row r="75" spans="1:33" s="297" customFormat="1">
      <c r="A75" s="2">
        <v>6136</v>
      </c>
      <c r="B75" s="106" t="s">
        <v>222</v>
      </c>
      <c r="C75" s="356">
        <f>Saudi!C75+Sheet2!C75</f>
        <v>155.11833333333334</v>
      </c>
      <c r="D75" s="349">
        <f t="shared" si="21"/>
        <v>3.9860025190134601E-4</v>
      </c>
      <c r="E75" s="356">
        <f>Saudi!E75+Sheet2!E75</f>
        <v>155.11833333333334</v>
      </c>
      <c r="F75" s="349">
        <f t="shared" si="21"/>
        <v>5.1233868003735454E-4</v>
      </c>
      <c r="G75" s="356">
        <f>Saudi!G75+Sheet2!G75</f>
        <v>155.11833333333334</v>
      </c>
      <c r="H75" s="349">
        <f t="shared" ref="H75" si="87">G75/G$12</f>
        <v>3.0886520631376758E-4</v>
      </c>
      <c r="I75" s="356">
        <f>Saudi!I75+Sheet2!I75</f>
        <v>155.11833333333334</v>
      </c>
      <c r="J75" s="349">
        <f t="shared" ref="J75" si="88">I75/I$12</f>
        <v>3.4979298933870105E-4</v>
      </c>
      <c r="K75" s="356">
        <f>Saudi!K75+Sheet2!K75</f>
        <v>155.11833333333334</v>
      </c>
      <c r="L75" s="349">
        <f t="shared" ref="L75" si="89">K75/K$12</f>
        <v>3.8245383098105208E-4</v>
      </c>
      <c r="M75" s="356">
        <f>Saudi!M75+Sheet2!M75</f>
        <v>155.11833333333334</v>
      </c>
      <c r="N75" s="349">
        <f t="shared" ref="N75" si="90">M75/M$12</f>
        <v>2.6971619552988626E-4</v>
      </c>
      <c r="O75" s="356">
        <f>Saudi!O75+Sheet2!O75</f>
        <v>155.11833333333334</v>
      </c>
      <c r="P75" s="349">
        <f t="shared" ref="P75" si="91">O75/O$12</f>
        <v>4.2601755387603509E-4</v>
      </c>
      <c r="Q75" s="356">
        <f>Saudi!Q75+Sheet2!Q75</f>
        <v>155.11833333333334</v>
      </c>
      <c r="R75" s="349">
        <f t="shared" ref="R75" si="92">Q75/Q$12</f>
        <v>3.4308138868106494E-4</v>
      </c>
      <c r="S75" s="356">
        <f>Saudi!S75+Sheet2!S75</f>
        <v>155.11833333333334</v>
      </c>
      <c r="T75" s="349">
        <f t="shared" ref="T75" si="93">S75/S$12</f>
        <v>3.4056824170274828E-4</v>
      </c>
      <c r="U75" s="356">
        <f>Saudi!U75+Sheet2!U75</f>
        <v>155.11833333333334</v>
      </c>
      <c r="V75" s="349">
        <f t="shared" ref="V75" si="94">U75/U$12</f>
        <v>4.2935632667816291E-4</v>
      </c>
      <c r="W75" s="356">
        <f>Saudi!W75+Sheet2!W75</f>
        <v>155.11833333333334</v>
      </c>
      <c r="X75" s="349">
        <f t="shared" ref="X75" si="95">W75/W$12</f>
        <v>4.2199606985292857E-4</v>
      </c>
      <c r="Y75" s="356">
        <f>Saudi!Y75+Sheet2!Y75</f>
        <v>155.11833333333334</v>
      </c>
      <c r="Z75" s="349">
        <f t="shared" ref="Z75" si="96">Y75/Y$12</f>
        <v>2.7934485397372512E-4</v>
      </c>
      <c r="AA75" s="326">
        <f t="shared" si="19"/>
        <v>1861.42</v>
      </c>
      <c r="AB75" s="349">
        <f t="shared" ref="AB75" si="97">AA75/AA$12</f>
        <v>3.597519813350054E-4</v>
      </c>
      <c r="AC75" s="359"/>
      <c r="AD75" s="349">
        <f t="shared" ref="AD75" si="98">AC75/AC$12</f>
        <v>0</v>
      </c>
      <c r="AE75" s="53"/>
      <c r="AF75" s="53"/>
      <c r="AG75" s="140"/>
    </row>
    <row r="76" spans="1:33" ht="15.75" thickBot="1">
      <c r="A76" s="4">
        <v>6199</v>
      </c>
      <c r="B76" s="108" t="s">
        <v>23</v>
      </c>
      <c r="C76" s="29">
        <f>Saudi!C76+Sheet2!C76</f>
        <v>217126.55816666668</v>
      </c>
      <c r="D76" s="68">
        <f>C76/C12</f>
        <v>0.55793985739729191</v>
      </c>
      <c r="E76" s="27">
        <f>Saudi!E76+Sheet2!E76</f>
        <v>217126.55816666668</v>
      </c>
      <c r="F76" s="68">
        <f>E76/E12</f>
        <v>0.71714498100695523</v>
      </c>
      <c r="G76" s="27">
        <f>Saudi!G76+Sheet2!G76</f>
        <v>217426.55816666668</v>
      </c>
      <c r="H76" s="68">
        <f>G76/G12</f>
        <v>0.43293076519800944</v>
      </c>
      <c r="I76" s="27">
        <f>Saudi!I76+Sheet2!I76</f>
        <v>86751.558166666655</v>
      </c>
      <c r="J76" s="68">
        <f>I76/I12</f>
        <v>0.19562540551348023</v>
      </c>
      <c r="K76" s="27">
        <f>Saudi!K76+Sheet2!K76</f>
        <v>86751.558166666655</v>
      </c>
      <c r="L76" s="68">
        <f>K76/K12</f>
        <v>0.21389132445821299</v>
      </c>
      <c r="M76" s="27">
        <f>Saudi!M76+Sheet2!M76</f>
        <v>87051.558166666655</v>
      </c>
      <c r="N76" s="68">
        <f>M76/M12</f>
        <v>0.15136325010150486</v>
      </c>
      <c r="O76" s="27">
        <f>Saudi!O76+Sheet2!O76</f>
        <v>86751.558166666655</v>
      </c>
      <c r="P76" s="68">
        <f>O76/O12</f>
        <v>0.23825479432969174</v>
      </c>
      <c r="Q76" s="27">
        <f>Saudi!Q76+Sheet2!Q76</f>
        <v>86751.558166666655</v>
      </c>
      <c r="R76" s="68">
        <f>Q76/Q12</f>
        <v>0.1918718723086644</v>
      </c>
      <c r="S76" s="27">
        <f>Saudi!S76+Sheet2!S76</f>
        <v>86751.558166666655</v>
      </c>
      <c r="T76" s="68">
        <f>S76/S12</f>
        <v>0.19046636844857379</v>
      </c>
      <c r="U76" s="27">
        <f>Saudi!U76+Sheet2!U76</f>
        <v>87051.558166666655</v>
      </c>
      <c r="V76" s="68">
        <f>U76/U12</f>
        <v>0.24095241640930318</v>
      </c>
      <c r="W76" s="27">
        <f>Saudi!W76+Sheet2!W76</f>
        <v>86751.558166666655</v>
      </c>
      <c r="X76" s="68">
        <f>W76/W12</f>
        <v>0.23600573712510486</v>
      </c>
      <c r="Y76" s="27">
        <f>Saudi!Y76+Sheet2!Y76</f>
        <v>86751.558166666655</v>
      </c>
      <c r="Z76" s="199">
        <f>Y76/Y12</f>
        <v>0.15622654542055386</v>
      </c>
      <c r="AA76" s="187">
        <f>SUM(AA42:AA75)</f>
        <v>1433043.6979999999</v>
      </c>
      <c r="AB76" s="221">
        <f>AA76/AA12</f>
        <v>0.27696076634781136</v>
      </c>
      <c r="AC76" s="187">
        <f t="shared" ref="AC76:AC149" si="99">AA76/12</f>
        <v>119420.30816666665</v>
      </c>
      <c r="AD76" s="221">
        <f>AC76/AC12</f>
        <v>0.27696076634781136</v>
      </c>
      <c r="AE76" s="53">
        <f t="shared" ref="AE76:AE99" si="100">AA76-AF76</f>
        <v>0</v>
      </c>
      <c r="AF76" s="53">
        <f t="shared" ref="AF76:AF149" si="101">C76+E76+G76+I76+K76+M76+O76+Q76+S76+U76+W76+Y76</f>
        <v>1433043.6979999999</v>
      </c>
    </row>
    <row r="77" spans="1:33" ht="15.75" thickTop="1">
      <c r="A77" s="98">
        <v>6201</v>
      </c>
      <c r="B77" s="107" t="s">
        <v>24</v>
      </c>
      <c r="C77" s="80">
        <f>Saudi!C77+Sheet2!C77</f>
        <v>35100</v>
      </c>
      <c r="D77" s="49">
        <f>C77/C12</f>
        <v>9.0194811542181202E-2</v>
      </c>
      <c r="E77" s="80">
        <f>Saudi!E77+Sheet2!E77</f>
        <v>35100</v>
      </c>
      <c r="F77" s="49">
        <f>E77/E12</f>
        <v>0.11593141366899126</v>
      </c>
      <c r="G77" s="80">
        <f>Saudi!G77+Sheet2!G77</f>
        <v>35100</v>
      </c>
      <c r="H77" s="49">
        <f>G77/G12</f>
        <v>6.9889667511555106E-2</v>
      </c>
      <c r="I77" s="80">
        <f>Saudi!I77+Sheet2!I77</f>
        <v>35100</v>
      </c>
      <c r="J77" s="49">
        <f>I77/I12</f>
        <v>7.915075969392231E-2</v>
      </c>
      <c r="K77" s="80">
        <f>Saudi!K77+Sheet2!K77</f>
        <v>35100</v>
      </c>
      <c r="L77" s="49">
        <f>K77/K12</f>
        <v>8.6541217784927169E-2</v>
      </c>
      <c r="M77" s="80">
        <f>Saudi!M77+Sheet2!M77</f>
        <v>35100</v>
      </c>
      <c r="N77" s="49">
        <f>M77/M12</f>
        <v>6.1031073888315426E-2</v>
      </c>
      <c r="O77" s="80">
        <f>Saudi!O77+Sheet2!O77</f>
        <v>35100</v>
      </c>
      <c r="P77" s="49">
        <f>O77/O12</f>
        <v>9.6398767442375161E-2</v>
      </c>
      <c r="Q77" s="80">
        <f>Saudi!Q77+Sheet2!Q77</f>
        <v>35100</v>
      </c>
      <c r="R77" s="49">
        <f>Q77/Q12</f>
        <v>7.763206633240459E-2</v>
      </c>
      <c r="S77" s="80">
        <f>Saudi!S77+Sheet2!S77</f>
        <v>35100</v>
      </c>
      <c r="T77" s="49">
        <f>S77/S12</f>
        <v>7.7063394293172716E-2</v>
      </c>
      <c r="U77" s="80">
        <f>Saudi!U77+Sheet2!U77</f>
        <v>35100</v>
      </c>
      <c r="V77" s="49">
        <f>U77/U12</f>
        <v>9.715426115376552E-2</v>
      </c>
      <c r="W77" s="80">
        <f>Saudi!W77+Sheet2!W77</f>
        <v>35100</v>
      </c>
      <c r="X77" s="49">
        <f>W77/W12</f>
        <v>9.5488790612571858E-2</v>
      </c>
      <c r="Y77" s="80">
        <f>Saudi!Y77+Sheet2!Y77</f>
        <v>35100</v>
      </c>
      <c r="Z77" s="165">
        <f>Y77/Y12</f>
        <v>6.3209835767173997E-2</v>
      </c>
      <c r="AA77" s="262">
        <f t="shared" ref="AA77:AA92" si="102">C77+E77+G77+I77+K77+M77+O77+Q77+S77+U77+W77+Y77</f>
        <v>421200</v>
      </c>
      <c r="AB77" s="190">
        <f>AA77/AA12</f>
        <v>8.1404269073236696E-2</v>
      </c>
      <c r="AC77" s="184">
        <f t="shared" si="99"/>
        <v>35100</v>
      </c>
      <c r="AD77" s="190">
        <f>AC77/AC12</f>
        <v>8.1404269073236696E-2</v>
      </c>
      <c r="AE77" s="53">
        <f t="shared" si="100"/>
        <v>0</v>
      </c>
      <c r="AF77" s="53">
        <f t="shared" si="101"/>
        <v>421200</v>
      </c>
    </row>
    <row r="78" spans="1:33">
      <c r="A78" s="2">
        <v>6202</v>
      </c>
      <c r="B78" s="107" t="s">
        <v>25</v>
      </c>
      <c r="C78" s="80">
        <f>Saudi!C78+Sheet2!C78</f>
        <v>17550</v>
      </c>
      <c r="D78" s="49">
        <f>C78/C12</f>
        <v>4.5097405771090601E-2</v>
      </c>
      <c r="E78" s="80">
        <f>Saudi!E78+Sheet2!E78</f>
        <v>17550</v>
      </c>
      <c r="F78" s="49">
        <f>E78/E12</f>
        <v>5.7965706834495631E-2</v>
      </c>
      <c r="G78" s="80">
        <f>Saudi!G78+Sheet2!G78</f>
        <v>17550</v>
      </c>
      <c r="H78" s="49">
        <f>G78/G12</f>
        <v>3.4944833755777553E-2</v>
      </c>
      <c r="I78" s="80">
        <f>Saudi!I78+Sheet2!I78</f>
        <v>17550</v>
      </c>
      <c r="J78" s="49">
        <f>I78/I12</f>
        <v>3.9575379846961155E-2</v>
      </c>
      <c r="K78" s="80">
        <f>Saudi!K78+Sheet2!K78</f>
        <v>17550</v>
      </c>
      <c r="L78" s="49">
        <f>K78/K12</f>
        <v>4.3270608892463584E-2</v>
      </c>
      <c r="M78" s="80">
        <f>Saudi!M78+Sheet2!M78</f>
        <v>17550</v>
      </c>
      <c r="N78" s="49">
        <f>M78/M12</f>
        <v>3.0515536944157713E-2</v>
      </c>
      <c r="O78" s="80">
        <f>Saudi!O78+Sheet2!O78</f>
        <v>17550</v>
      </c>
      <c r="P78" s="49">
        <f>O78/O12</f>
        <v>4.819938372118758E-2</v>
      </c>
      <c r="Q78" s="80">
        <f>Saudi!Q78+Sheet2!Q78</f>
        <v>17550</v>
      </c>
      <c r="R78" s="49">
        <f>Q78/Q12</f>
        <v>3.8816033166202295E-2</v>
      </c>
      <c r="S78" s="80">
        <f>Saudi!S78+Sheet2!S78</f>
        <v>17550</v>
      </c>
      <c r="T78" s="49">
        <f>S78/S12</f>
        <v>3.8531697146586358E-2</v>
      </c>
      <c r="U78" s="80">
        <f>Saudi!U78+Sheet2!U78</f>
        <v>17550</v>
      </c>
      <c r="V78" s="49">
        <f>U78/U12</f>
        <v>4.857713057688276E-2</v>
      </c>
      <c r="W78" s="80">
        <f>Saudi!W78+Sheet2!W78</f>
        <v>17550</v>
      </c>
      <c r="X78" s="49">
        <f>W78/W12</f>
        <v>4.7744395306285929E-2</v>
      </c>
      <c r="Y78" s="80">
        <f>Saudi!Y78+Sheet2!Y78</f>
        <v>17550</v>
      </c>
      <c r="Z78" s="165">
        <f>Y78/Y12</f>
        <v>3.1604917883586998E-2</v>
      </c>
      <c r="AA78" s="262">
        <f t="shared" si="102"/>
        <v>210600</v>
      </c>
      <c r="AB78" s="190">
        <f>AA78/AA12</f>
        <v>4.0702134536618348E-2</v>
      </c>
      <c r="AC78" s="184">
        <f t="shared" si="99"/>
        <v>17550</v>
      </c>
      <c r="AD78" s="190">
        <f>AC78/AC12</f>
        <v>4.0702134536618348E-2</v>
      </c>
      <c r="AE78" s="53">
        <f t="shared" si="100"/>
        <v>0</v>
      </c>
      <c r="AF78" s="53">
        <f t="shared" si="101"/>
        <v>210600</v>
      </c>
    </row>
    <row r="79" spans="1:33">
      <c r="A79" s="2">
        <v>6203</v>
      </c>
      <c r="B79" s="107" t="s">
        <v>26</v>
      </c>
      <c r="C79" s="80">
        <f>Saudi!C79+Sheet2!C79</f>
        <v>5850</v>
      </c>
      <c r="D79" s="49">
        <f>C79/C12</f>
        <v>1.5032468590363534E-2</v>
      </c>
      <c r="E79" s="80">
        <f>Saudi!E79+Sheet2!E79</f>
        <v>5850</v>
      </c>
      <c r="F79" s="49">
        <f>E79/E12</f>
        <v>1.9321902278165212E-2</v>
      </c>
      <c r="G79" s="80">
        <f>Saudi!G79+Sheet2!G79</f>
        <v>5850</v>
      </c>
      <c r="H79" s="49">
        <f>G79/G12</f>
        <v>1.1648277918592517E-2</v>
      </c>
      <c r="I79" s="80">
        <f>Saudi!I79+Sheet2!I79</f>
        <v>5850</v>
      </c>
      <c r="J79" s="49">
        <f>I79/I12</f>
        <v>1.3191793282320384E-2</v>
      </c>
      <c r="K79" s="80">
        <f>Saudi!K79+Sheet2!K79</f>
        <v>5850</v>
      </c>
      <c r="L79" s="49">
        <f>K79/K12</f>
        <v>1.4423536297487861E-2</v>
      </c>
      <c r="M79" s="80">
        <f>Saudi!M79+Sheet2!M79</f>
        <v>5850</v>
      </c>
      <c r="N79" s="49">
        <f>M79/M12</f>
        <v>1.017184564805257E-2</v>
      </c>
      <c r="O79" s="80">
        <f>Saudi!O79+Sheet2!O79</f>
        <v>5850</v>
      </c>
      <c r="P79" s="49">
        <f>O79/O12</f>
        <v>1.606646124039586E-2</v>
      </c>
      <c r="Q79" s="80">
        <f>Saudi!Q79+Sheet2!Q79</f>
        <v>5850</v>
      </c>
      <c r="R79" s="49">
        <f>Q79/Q12</f>
        <v>1.2938677722067431E-2</v>
      </c>
      <c r="S79" s="80">
        <f>Saudi!S79+Sheet2!S79</f>
        <v>5850</v>
      </c>
      <c r="T79" s="49">
        <f>S79/S12</f>
        <v>1.284389904886212E-2</v>
      </c>
      <c r="U79" s="80">
        <f>Saudi!U79+Sheet2!U79</f>
        <v>5850</v>
      </c>
      <c r="V79" s="49">
        <f>U79/U12</f>
        <v>1.6192376858960918E-2</v>
      </c>
      <c r="W79" s="80">
        <f>Saudi!W79+Sheet2!W79</f>
        <v>5850</v>
      </c>
      <c r="X79" s="49">
        <f>W79/W12</f>
        <v>1.5914798435428642E-2</v>
      </c>
      <c r="Y79" s="80">
        <f>Saudi!Y79+Sheet2!Y79</f>
        <v>5850</v>
      </c>
      <c r="Z79" s="165">
        <f>Y79/Y12</f>
        <v>1.0534972627862332E-2</v>
      </c>
      <c r="AA79" s="262">
        <f t="shared" si="102"/>
        <v>70200</v>
      </c>
      <c r="AB79" s="190">
        <f>AA79/AA12</f>
        <v>1.3567378178872784E-2</v>
      </c>
      <c r="AC79" s="184">
        <f t="shared" si="99"/>
        <v>5850</v>
      </c>
      <c r="AD79" s="190">
        <f>AC79/AC12</f>
        <v>1.3567378178872784E-2</v>
      </c>
      <c r="AE79" s="53">
        <f t="shared" si="100"/>
        <v>0</v>
      </c>
      <c r="AF79" s="53">
        <f t="shared" si="101"/>
        <v>70200</v>
      </c>
    </row>
    <row r="80" spans="1:33">
      <c r="A80" s="2">
        <v>6204</v>
      </c>
      <c r="B80" s="107" t="s">
        <v>27</v>
      </c>
      <c r="C80" s="129">
        <f>Saudi!C80+Sheet2!C80</f>
        <v>0</v>
      </c>
      <c r="D80" s="49">
        <f>C80/C12</f>
        <v>0</v>
      </c>
      <c r="E80" s="129">
        <f>Saudi!E80+Sheet2!E80</f>
        <v>0</v>
      </c>
      <c r="F80" s="49">
        <f>E80/E12</f>
        <v>0</v>
      </c>
      <c r="G80" s="129">
        <f>Saudi!G80+Sheet2!G80</f>
        <v>0</v>
      </c>
      <c r="H80" s="49">
        <f>G80/G12</f>
        <v>0</v>
      </c>
      <c r="I80" s="129">
        <f>Saudi!I80+Sheet2!I80</f>
        <v>0</v>
      </c>
      <c r="J80" s="49">
        <f>I80/I12</f>
        <v>0</v>
      </c>
      <c r="K80" s="129">
        <f>Saudi!K80+Sheet2!K80</f>
        <v>0</v>
      </c>
      <c r="L80" s="49">
        <f>K80/K12</f>
        <v>0</v>
      </c>
      <c r="M80" s="129">
        <f>Saudi!M80+Sheet2!M80</f>
        <v>0</v>
      </c>
      <c r="N80" s="49">
        <f>M80/M12</f>
        <v>0</v>
      </c>
      <c r="O80" s="129">
        <f>Saudi!O80+Sheet2!O80</f>
        <v>0</v>
      </c>
      <c r="P80" s="49">
        <f>O80/O12</f>
        <v>0</v>
      </c>
      <c r="Q80" s="129">
        <f>Saudi!Q80+Sheet2!Q80</f>
        <v>0</v>
      </c>
      <c r="R80" s="49">
        <f>Q80/Q12</f>
        <v>0</v>
      </c>
      <c r="S80" s="129">
        <f>Saudi!S80+Sheet2!S80</f>
        <v>0</v>
      </c>
      <c r="T80" s="49">
        <f>S80/S12</f>
        <v>0</v>
      </c>
      <c r="U80" s="129">
        <f>Saudi!U80+Sheet2!U80</f>
        <v>0</v>
      </c>
      <c r="V80" s="49">
        <f>U80/U12</f>
        <v>0</v>
      </c>
      <c r="W80" s="129">
        <f>Saudi!W80+Sheet2!W80</f>
        <v>0</v>
      </c>
      <c r="X80" s="49">
        <f>W80/W12</f>
        <v>0</v>
      </c>
      <c r="Y80" s="129">
        <f>Saudi!Y80+Sheet2!Y80</f>
        <v>0</v>
      </c>
      <c r="Z80" s="165">
        <f>Y80/Y12</f>
        <v>0</v>
      </c>
      <c r="AA80" s="262">
        <f t="shared" si="102"/>
        <v>0</v>
      </c>
      <c r="AB80" s="190">
        <f>AA80/AA12</f>
        <v>0</v>
      </c>
      <c r="AC80" s="181">
        <f t="shared" si="99"/>
        <v>0</v>
      </c>
      <c r="AD80" s="190">
        <f>AC80/AC12</f>
        <v>0</v>
      </c>
      <c r="AE80" s="53">
        <f t="shared" si="100"/>
        <v>0</v>
      </c>
      <c r="AF80" s="53">
        <f t="shared" si="101"/>
        <v>0</v>
      </c>
    </row>
    <row r="81" spans="1:32">
      <c r="A81" s="2">
        <v>6205</v>
      </c>
      <c r="B81" s="107" t="s">
        <v>28</v>
      </c>
      <c r="C81" s="129">
        <f>Saudi!C81+Sheet2!C81</f>
        <v>0</v>
      </c>
      <c r="D81" s="49">
        <f>C81/C12</f>
        <v>0</v>
      </c>
      <c r="E81" s="129">
        <f>Saudi!E81+Sheet2!E81</f>
        <v>0</v>
      </c>
      <c r="F81" s="49">
        <f>E81/E12</f>
        <v>0</v>
      </c>
      <c r="G81" s="129">
        <f>Saudi!G81+Sheet2!G81</f>
        <v>0</v>
      </c>
      <c r="H81" s="49">
        <f>G81/G12</f>
        <v>0</v>
      </c>
      <c r="I81" s="129">
        <f>Saudi!I81+Sheet2!I81</f>
        <v>0</v>
      </c>
      <c r="J81" s="49">
        <f>I81/I12</f>
        <v>0</v>
      </c>
      <c r="K81" s="129">
        <f>Saudi!K81+Sheet2!K81</f>
        <v>0</v>
      </c>
      <c r="L81" s="49">
        <f>K81/K12</f>
        <v>0</v>
      </c>
      <c r="M81" s="129">
        <f>Saudi!M81+Sheet2!M81</f>
        <v>0</v>
      </c>
      <c r="N81" s="49">
        <f>M81/M12</f>
        <v>0</v>
      </c>
      <c r="O81" s="129">
        <f>Saudi!O81+Sheet2!O81</f>
        <v>0</v>
      </c>
      <c r="P81" s="49">
        <f>O81/O12</f>
        <v>0</v>
      </c>
      <c r="Q81" s="129">
        <f>Saudi!Q81+Sheet2!Q81</f>
        <v>0</v>
      </c>
      <c r="R81" s="49">
        <f>Q81/Q12</f>
        <v>0</v>
      </c>
      <c r="S81" s="129">
        <f>Saudi!S81+Sheet2!S81</f>
        <v>0</v>
      </c>
      <c r="T81" s="49">
        <f>S81/S12</f>
        <v>0</v>
      </c>
      <c r="U81" s="129">
        <f>Saudi!U81+Sheet2!U81</f>
        <v>0</v>
      </c>
      <c r="V81" s="49">
        <f>U81/U12</f>
        <v>0</v>
      </c>
      <c r="W81" s="129">
        <f>Saudi!W81+Sheet2!W81</f>
        <v>0</v>
      </c>
      <c r="X81" s="49">
        <f>W81/W12</f>
        <v>0</v>
      </c>
      <c r="Y81" s="129">
        <f>Saudi!Y81+Sheet2!Y81</f>
        <v>0</v>
      </c>
      <c r="Z81" s="165">
        <f>Y81/Y12</f>
        <v>0</v>
      </c>
      <c r="AA81" s="262">
        <f t="shared" si="102"/>
        <v>0</v>
      </c>
      <c r="AB81" s="190">
        <f>AA81/AA12</f>
        <v>0</v>
      </c>
      <c r="AC81" s="181">
        <f t="shared" si="99"/>
        <v>0</v>
      </c>
      <c r="AD81" s="190">
        <f>AC81/AC12</f>
        <v>0</v>
      </c>
      <c r="AE81" s="53">
        <f t="shared" si="100"/>
        <v>0</v>
      </c>
      <c r="AF81" s="53">
        <f t="shared" si="101"/>
        <v>0</v>
      </c>
    </row>
    <row r="82" spans="1:32">
      <c r="A82" s="2">
        <v>6206</v>
      </c>
      <c r="B82" s="2" t="s">
        <v>169</v>
      </c>
      <c r="C82" s="129">
        <f>Saudi!C82+Sheet2!C82</f>
        <v>2236</v>
      </c>
      <c r="D82" s="49">
        <f>C82/C12</f>
        <v>5.7457435500945066E-3</v>
      </c>
      <c r="E82" s="129">
        <f>Saudi!E82+Sheet2!E82</f>
        <v>2236</v>
      </c>
      <c r="F82" s="49">
        <f>E82/E12</f>
        <v>7.385260426320925E-3</v>
      </c>
      <c r="G82" s="129">
        <f>Saudi!G82+Sheet2!G82</f>
        <v>2236</v>
      </c>
      <c r="H82" s="49">
        <f>G82/G12</f>
        <v>4.4522306711064731E-3</v>
      </c>
      <c r="I82" s="129">
        <f>Saudi!I82+Sheet2!I82</f>
        <v>2236</v>
      </c>
      <c r="J82" s="49">
        <f>I82/I12</f>
        <v>5.0421965434646809E-3</v>
      </c>
      <c r="K82" s="129">
        <f>Saudi!K82+Sheet2!K82</f>
        <v>2236</v>
      </c>
      <c r="L82" s="49">
        <f>K82/K12</f>
        <v>5.5129960959286939E-3</v>
      </c>
      <c r="M82" s="129">
        <f>Saudi!M82+Sheet2!M82</f>
        <v>2236</v>
      </c>
      <c r="N82" s="49">
        <f>M82/M12</f>
        <v>3.8879054477000937E-3</v>
      </c>
      <c r="O82" s="129">
        <f>Saudi!O82+Sheet2!O82</f>
        <v>2236</v>
      </c>
      <c r="P82" s="49">
        <f>O82/O12</f>
        <v>6.1409585185513062E-3</v>
      </c>
      <c r="Q82" s="129">
        <f>Saudi!Q82+Sheet2!Q82</f>
        <v>2236</v>
      </c>
      <c r="R82" s="49">
        <f>Q82/Q12</f>
        <v>4.9454501515457739E-3</v>
      </c>
      <c r="S82" s="129">
        <f>Saudi!S82+Sheet2!S82</f>
        <v>2236</v>
      </c>
      <c r="T82" s="49">
        <f>S82/S12</f>
        <v>4.9092236364539658E-3</v>
      </c>
      <c r="U82" s="129">
        <f>Saudi!U82+Sheet2!U82</f>
        <v>2236</v>
      </c>
      <c r="V82" s="49">
        <f>U82/U12</f>
        <v>6.1890862660917293E-3</v>
      </c>
      <c r="W82" s="129">
        <f>Saudi!W82+Sheet2!W82</f>
        <v>2236</v>
      </c>
      <c r="X82" s="49">
        <f>W82/W12</f>
        <v>6.0829896242082819E-3</v>
      </c>
      <c r="Y82" s="129">
        <f>Saudi!Y82+Sheet2!Y82</f>
        <v>2236</v>
      </c>
      <c r="Z82" s="165">
        <f>Y82/Y12</f>
        <v>4.0267006488718246E-3</v>
      </c>
      <c r="AA82" s="262">
        <f t="shared" si="102"/>
        <v>26832</v>
      </c>
      <c r="AB82" s="190">
        <f>AA82/AA12</f>
        <v>5.1857534372580418E-3</v>
      </c>
      <c r="AC82" s="181">
        <f t="shared" si="99"/>
        <v>2236</v>
      </c>
      <c r="AD82" s="190">
        <f>AC82/AC12</f>
        <v>5.1857534372580418E-3</v>
      </c>
      <c r="AE82" s="53">
        <f t="shared" si="100"/>
        <v>0</v>
      </c>
      <c r="AF82" s="53">
        <f t="shared" si="101"/>
        <v>26832</v>
      </c>
    </row>
    <row r="83" spans="1:32">
      <c r="A83" s="2">
        <v>6207</v>
      </c>
      <c r="B83" s="2" t="s">
        <v>170</v>
      </c>
      <c r="C83" s="129">
        <f>Saudi!C83+Sheet2!C83</f>
        <v>1321.6666666666667</v>
      </c>
      <c r="D83" s="49">
        <f>C83/C12</f>
        <v>3.3962243852302802E-3</v>
      </c>
      <c r="E83" s="129">
        <f>Saudi!E83+Sheet2!E83</f>
        <v>1321.6666666666667</v>
      </c>
      <c r="F83" s="49">
        <f>E83/E12</f>
        <v>4.3653186628447331E-3</v>
      </c>
      <c r="G83" s="129">
        <f>Saudi!G83+Sheet2!G83</f>
        <v>1321.6666666666667</v>
      </c>
      <c r="H83" s="49">
        <f>G83/G12</f>
        <v>2.6316479742005319E-3</v>
      </c>
      <c r="I83" s="129">
        <f>Saudi!I83+Sheet2!I83</f>
        <v>1321.6666666666667</v>
      </c>
      <c r="J83" s="49">
        <f>I83/I12</f>
        <v>2.9803681119316429E-3</v>
      </c>
      <c r="K83" s="129">
        <f>Saudi!K83+Sheet2!K83</f>
        <v>1321.6666666666667</v>
      </c>
      <c r="L83" s="49">
        <f>K83/K12</f>
        <v>3.2586507931361467E-3</v>
      </c>
      <c r="M83" s="129">
        <f>Saudi!M83+Sheet2!M83</f>
        <v>1321.6666666666667</v>
      </c>
      <c r="N83" s="49">
        <f>M83/M12</f>
        <v>2.2980836464118774E-3</v>
      </c>
      <c r="O83" s="129">
        <f>Saudi!O83+Sheet2!O83</f>
        <v>1321.6666666666667</v>
      </c>
      <c r="P83" s="49">
        <f>O83/O12</f>
        <v>3.6298301320894354E-3</v>
      </c>
      <c r="Q83" s="129">
        <f>Saudi!Q83+Sheet2!Q83</f>
        <v>1321.6666666666667</v>
      </c>
      <c r="R83" s="49">
        <f>Q83/Q12</f>
        <v>2.9231827446152344E-3</v>
      </c>
      <c r="S83" s="129">
        <f>Saudi!S83+Sheet2!S83</f>
        <v>1321.6666666666667</v>
      </c>
      <c r="T83" s="49">
        <f>S83/S12</f>
        <v>2.901769785113294E-3</v>
      </c>
      <c r="U83" s="129">
        <f>Saudi!U83+Sheet2!U83</f>
        <v>1321.6666666666667</v>
      </c>
      <c r="V83" s="49">
        <f>U83/U12</f>
        <v>3.6582777348022821E-3</v>
      </c>
      <c r="W83" s="129">
        <f>Saudi!W83+Sheet2!W83</f>
        <v>1321.6666666666667</v>
      </c>
      <c r="X83" s="49">
        <f>W83/W12</f>
        <v>3.5955655724486937E-3</v>
      </c>
      <c r="Y83" s="129">
        <f>Saudi!Y83+Sheet2!Y83</f>
        <v>1321.6666666666667</v>
      </c>
      <c r="Z83" s="165">
        <f>Y83/Y12</f>
        <v>2.3801234455540824E-3</v>
      </c>
      <c r="AA83" s="262">
        <f t="shared" si="102"/>
        <v>15859.999999999998</v>
      </c>
      <c r="AB83" s="190">
        <f>AA83/AA12</f>
        <v>3.0652224774490359E-3</v>
      </c>
      <c r="AC83" s="181">
        <f>AA83/12</f>
        <v>1321.6666666666665</v>
      </c>
      <c r="AD83" s="190">
        <f>AC83/AC12</f>
        <v>3.0652224774490359E-3</v>
      </c>
      <c r="AE83" s="53">
        <f t="shared" si="100"/>
        <v>0</v>
      </c>
      <c r="AF83" s="53">
        <f t="shared" si="101"/>
        <v>15859.999999999998</v>
      </c>
    </row>
    <row r="84" spans="1:32">
      <c r="A84" s="2">
        <v>6208</v>
      </c>
      <c r="B84" s="2" t="s">
        <v>171</v>
      </c>
      <c r="C84" s="129">
        <f>Saudi!C84+Sheet2!C84</f>
        <v>0</v>
      </c>
      <c r="D84" s="49">
        <f>C84/C12</f>
        <v>0</v>
      </c>
      <c r="E84" s="129">
        <f>Saudi!E84+Sheet2!E84</f>
        <v>0</v>
      </c>
      <c r="F84" s="49">
        <f>E84/E12</f>
        <v>0</v>
      </c>
      <c r="G84" s="129">
        <f>Saudi!G84+Sheet2!G84</f>
        <v>0</v>
      </c>
      <c r="H84" s="49">
        <f>G84/G12</f>
        <v>0</v>
      </c>
      <c r="I84" s="129">
        <f>Saudi!I84+Sheet2!I84</f>
        <v>0</v>
      </c>
      <c r="J84" s="49">
        <f>I84/I12</f>
        <v>0</v>
      </c>
      <c r="K84" s="129">
        <f>Saudi!K84+Sheet2!K84</f>
        <v>0</v>
      </c>
      <c r="L84" s="49">
        <f>K84/K12</f>
        <v>0</v>
      </c>
      <c r="M84" s="129">
        <f>Saudi!M84+Sheet2!M84</f>
        <v>0</v>
      </c>
      <c r="N84" s="49">
        <f>M84/M12</f>
        <v>0</v>
      </c>
      <c r="O84" s="129">
        <f>Saudi!O84+Sheet2!O84</f>
        <v>0</v>
      </c>
      <c r="P84" s="49">
        <f>O84/O12</f>
        <v>0</v>
      </c>
      <c r="Q84" s="129">
        <f>Saudi!Q84+Sheet2!Q84</f>
        <v>0</v>
      </c>
      <c r="R84" s="49">
        <f>Q84/Q12</f>
        <v>0</v>
      </c>
      <c r="S84" s="129">
        <f>Saudi!S84+Sheet2!S84</f>
        <v>0</v>
      </c>
      <c r="T84" s="49">
        <f>S84/S12</f>
        <v>0</v>
      </c>
      <c r="U84" s="129">
        <f>Saudi!U84+Sheet2!U84</f>
        <v>0</v>
      </c>
      <c r="V84" s="49">
        <f>U84/U12</f>
        <v>0</v>
      </c>
      <c r="W84" s="129">
        <f>Saudi!W84+Sheet2!W84</f>
        <v>0</v>
      </c>
      <c r="X84" s="49">
        <f>W84/W12</f>
        <v>0</v>
      </c>
      <c r="Y84" s="129">
        <f>Saudi!Y84+Sheet2!Y84</f>
        <v>0</v>
      </c>
      <c r="Z84" s="165">
        <f>Y84/Y12</f>
        <v>0</v>
      </c>
      <c r="AA84" s="262">
        <f t="shared" si="102"/>
        <v>0</v>
      </c>
      <c r="AB84" s="190">
        <f>AA84/AA12</f>
        <v>0</v>
      </c>
      <c r="AC84" s="181">
        <f t="shared" si="99"/>
        <v>0</v>
      </c>
      <c r="AD84" s="190">
        <f>AC84/AC12</f>
        <v>0</v>
      </c>
      <c r="AE84" s="53">
        <f t="shared" si="100"/>
        <v>0</v>
      </c>
      <c r="AF84" s="53">
        <f t="shared" si="101"/>
        <v>0</v>
      </c>
    </row>
    <row r="85" spans="1:32">
      <c r="A85" s="2">
        <v>6209</v>
      </c>
      <c r="B85" s="107" t="s">
        <v>29</v>
      </c>
      <c r="C85" s="129">
        <f>Saudi!C85+Sheet2!C85</f>
        <v>4387.5</v>
      </c>
      <c r="D85" s="49">
        <f>C85/C12</f>
        <v>1.127435144277265E-2</v>
      </c>
      <c r="E85" s="129">
        <f>Saudi!E85+Sheet2!E85</f>
        <v>4387.5</v>
      </c>
      <c r="F85" s="49">
        <f>E85/E12</f>
        <v>1.4491426708623908E-2</v>
      </c>
      <c r="G85" s="129">
        <f>Saudi!G85+Sheet2!G85</f>
        <v>4387.5</v>
      </c>
      <c r="H85" s="49">
        <f>G85/G12</f>
        <v>8.7362084389443883E-3</v>
      </c>
      <c r="I85" s="129">
        <f>Saudi!I85+Sheet2!I85</f>
        <v>4387.5</v>
      </c>
      <c r="J85" s="49">
        <f>I85/I12</f>
        <v>9.8938449617402887E-3</v>
      </c>
      <c r="K85" s="129">
        <f>Saudi!K85+Sheet2!K85</f>
        <v>4387.5</v>
      </c>
      <c r="L85" s="49">
        <f>K85/K12</f>
        <v>1.0817652223115896E-2</v>
      </c>
      <c r="M85" s="129">
        <f>Saudi!M85+Sheet2!M85</f>
        <v>4387.5</v>
      </c>
      <c r="N85" s="49">
        <f>M85/M12</f>
        <v>7.6288842360394283E-3</v>
      </c>
      <c r="O85" s="129">
        <f>Saudi!O85+Sheet2!O85</f>
        <v>4387.5</v>
      </c>
      <c r="P85" s="49">
        <f>O85/O12</f>
        <v>1.2049845930296895E-2</v>
      </c>
      <c r="Q85" s="129">
        <f>Saudi!Q85+Sheet2!Q85</f>
        <v>4387.5</v>
      </c>
      <c r="R85" s="49">
        <f>Q85/Q12</f>
        <v>9.7040082915505737E-3</v>
      </c>
      <c r="S85" s="129">
        <f>Saudi!S85+Sheet2!S85</f>
        <v>4387.5</v>
      </c>
      <c r="T85" s="49">
        <f>S85/S12</f>
        <v>9.6329242866465895E-3</v>
      </c>
      <c r="U85" s="129">
        <f>Saudi!U85+Sheet2!U85</f>
        <v>4387.5</v>
      </c>
      <c r="V85" s="49">
        <f>U85/U12</f>
        <v>1.214428264422069E-2</v>
      </c>
      <c r="W85" s="129">
        <f>Saudi!W85+Sheet2!W85</f>
        <v>4387.5</v>
      </c>
      <c r="X85" s="49">
        <f>W85/W12</f>
        <v>1.1936098826571482E-2</v>
      </c>
      <c r="Y85" s="129">
        <f>Saudi!Y85+Sheet2!Y85</f>
        <v>4387.5</v>
      </c>
      <c r="Z85" s="165">
        <f>Y85/Y12</f>
        <v>7.9012294708967496E-3</v>
      </c>
      <c r="AA85" s="262">
        <f t="shared" si="102"/>
        <v>52650</v>
      </c>
      <c r="AB85" s="190">
        <f>AA85/AA12</f>
        <v>1.0175533634154587E-2</v>
      </c>
      <c r="AC85" s="181">
        <f t="shared" si="99"/>
        <v>4387.5</v>
      </c>
      <c r="AD85" s="190">
        <f>AC85/AC12</f>
        <v>1.0175533634154587E-2</v>
      </c>
      <c r="AE85" s="53">
        <f t="shared" si="100"/>
        <v>0</v>
      </c>
      <c r="AF85" s="53">
        <f t="shared" si="101"/>
        <v>52650</v>
      </c>
    </row>
    <row r="86" spans="1:32">
      <c r="A86" s="2">
        <v>6210</v>
      </c>
      <c r="B86" s="107" t="s">
        <v>30</v>
      </c>
      <c r="C86" s="129">
        <f>Saudi!C86+Sheet2!C86</f>
        <v>2019.4520547945206</v>
      </c>
      <c r="D86" s="49">
        <f>C86/C12</f>
        <v>5.1892905270843979E-3</v>
      </c>
      <c r="E86" s="129">
        <f>Saudi!E86+Sheet2!E86</f>
        <v>2019.4520547945206</v>
      </c>
      <c r="F86" s="49">
        <f>E86/E12</f>
        <v>6.6700265398597714E-3</v>
      </c>
      <c r="G86" s="129">
        <f>Saudi!G86+Sheet2!G86</f>
        <v>2019.4520547945206</v>
      </c>
      <c r="H86" s="49">
        <f>G86/G12</f>
        <v>4.0210493636785131E-3</v>
      </c>
      <c r="I86" s="129">
        <f>Saudi!I86+Sheet2!I86</f>
        <v>2019.4520547945206</v>
      </c>
      <c r="J86" s="49">
        <f>I86/I12</f>
        <v>4.553879324855804E-3</v>
      </c>
      <c r="K86" s="129">
        <f>Saudi!K86+Sheet2!K86</f>
        <v>2019.4520547945206</v>
      </c>
      <c r="L86" s="49">
        <f>K86/K12</f>
        <v>4.979083762968412E-3</v>
      </c>
      <c r="M86" s="129">
        <f>Saudi!M86+Sheet2!M86</f>
        <v>2019.4520547945206</v>
      </c>
      <c r="N86" s="49">
        <f>M86/M12</f>
        <v>3.5113768538482847E-3</v>
      </c>
      <c r="O86" s="129">
        <f>Saudi!O86+Sheet2!O86</f>
        <v>2019.4520547945206</v>
      </c>
      <c r="P86" s="49">
        <f>O86/O12</f>
        <v>5.5462304555887083E-3</v>
      </c>
      <c r="Q86" s="129">
        <f>Saudi!Q86+Sheet2!Q86</f>
        <v>2019.4520547945206</v>
      </c>
      <c r="R86" s="49">
        <f>Q86/Q12</f>
        <v>4.4665024465219078E-3</v>
      </c>
      <c r="S86" s="129">
        <f>Saudi!S86+Sheet2!S86</f>
        <v>2019.4520547945206</v>
      </c>
      <c r="T86" s="49">
        <f>S86/S12</f>
        <v>4.4337843291962385E-3</v>
      </c>
      <c r="U86" s="129">
        <f>Saudi!U86+Sheet2!U86</f>
        <v>2019.4520547945206</v>
      </c>
      <c r="V86" s="49">
        <f>U86/U12</f>
        <v>5.5896972170659609E-3</v>
      </c>
      <c r="W86" s="129">
        <f>Saudi!W86+Sheet2!W86</f>
        <v>2019.4520547945206</v>
      </c>
      <c r="X86" s="49">
        <f>W86/W12</f>
        <v>5.4938756242849567E-3</v>
      </c>
      <c r="Y86" s="129">
        <f>Saudi!Y86+Sheet2!Y86</f>
        <v>2019.4520547945206</v>
      </c>
      <c r="Z86" s="165">
        <f>Y86/Y12</f>
        <v>3.6367302770154899E-3</v>
      </c>
      <c r="AA86" s="262">
        <f t="shared" si="102"/>
        <v>24233.424657534251</v>
      </c>
      <c r="AB86" s="190">
        <f>AA86/AA12</f>
        <v>4.6835332891451264E-3</v>
      </c>
      <c r="AC86" s="181">
        <f t="shared" si="99"/>
        <v>2019.452054794521</v>
      </c>
      <c r="AD86" s="190">
        <f>AC86/AC12</f>
        <v>4.6835332891451264E-3</v>
      </c>
      <c r="AE86" s="53">
        <f t="shared" si="100"/>
        <v>0</v>
      </c>
      <c r="AF86" s="53">
        <f t="shared" si="101"/>
        <v>24233.424657534251</v>
      </c>
    </row>
    <row r="87" spans="1:32">
      <c r="A87" s="2">
        <v>6211</v>
      </c>
      <c r="B87" s="107" t="s">
        <v>31</v>
      </c>
      <c r="C87" s="129">
        <f>Saudi!C87+Sheet2!C87</f>
        <v>2250</v>
      </c>
      <c r="D87" s="49">
        <f>C87/C12</f>
        <v>5.781718688601359E-3</v>
      </c>
      <c r="E87" s="129">
        <f>Saudi!E87+Sheet2!E87</f>
        <v>2250</v>
      </c>
      <c r="F87" s="49">
        <f>E87/E12</f>
        <v>7.4315008762173883E-3</v>
      </c>
      <c r="G87" s="129">
        <f>Saudi!G87+Sheet2!G87</f>
        <v>2250</v>
      </c>
      <c r="H87" s="49">
        <f>G87/G12</f>
        <v>4.4801068917663528E-3</v>
      </c>
      <c r="I87" s="129">
        <f>Saudi!I87+Sheet2!I87</f>
        <v>2250</v>
      </c>
      <c r="J87" s="49">
        <f>I87/I12</f>
        <v>5.0737666470463023E-3</v>
      </c>
      <c r="K87" s="129">
        <f>Saudi!K87+Sheet2!K87</f>
        <v>2250</v>
      </c>
      <c r="L87" s="49">
        <f>K87/K12</f>
        <v>5.5475139605722541E-3</v>
      </c>
      <c r="M87" s="129">
        <f>Saudi!M87+Sheet2!M87</f>
        <v>2250</v>
      </c>
      <c r="N87" s="49">
        <f>M87/M12</f>
        <v>3.9122483261740653E-3</v>
      </c>
      <c r="O87" s="129">
        <f>Saudi!O87+Sheet2!O87</f>
        <v>2250</v>
      </c>
      <c r="P87" s="49">
        <f>O87/O12</f>
        <v>6.1794081693830232E-3</v>
      </c>
      <c r="Q87" s="129">
        <f>Saudi!Q87+Sheet2!Q87</f>
        <v>2250</v>
      </c>
      <c r="R87" s="49">
        <f>Q87/Q12</f>
        <v>4.9764145084874737E-3</v>
      </c>
      <c r="S87" s="129">
        <f>Saudi!S87+Sheet2!S87</f>
        <v>2250</v>
      </c>
      <c r="T87" s="49">
        <f>S87/S12</f>
        <v>4.9399611726392767E-3</v>
      </c>
      <c r="U87" s="129">
        <f>Saudi!U87+Sheet2!U87</f>
        <v>2250</v>
      </c>
      <c r="V87" s="49">
        <f>U87/U12</f>
        <v>6.2278372534465077E-3</v>
      </c>
      <c r="W87" s="129">
        <f>Saudi!W87+Sheet2!W87</f>
        <v>2250</v>
      </c>
      <c r="X87" s="49">
        <f>W87/W12</f>
        <v>6.1210763213187091E-3</v>
      </c>
      <c r="Y87" s="129">
        <f>Saudi!Y87+Sheet2!Y87</f>
        <v>2250</v>
      </c>
      <c r="Z87" s="165">
        <f>Y87/Y12</f>
        <v>4.0519125491778199E-3</v>
      </c>
      <c r="AA87" s="262">
        <f t="shared" si="102"/>
        <v>27000</v>
      </c>
      <c r="AB87" s="190">
        <f>AA87/AA12</f>
        <v>5.218222376489532E-3</v>
      </c>
      <c r="AC87" s="181">
        <f t="shared" si="99"/>
        <v>2250</v>
      </c>
      <c r="AD87" s="190">
        <f>AC87/AC12</f>
        <v>5.218222376489532E-3</v>
      </c>
      <c r="AE87" s="53">
        <f t="shared" si="100"/>
        <v>0</v>
      </c>
      <c r="AF87" s="53">
        <f t="shared" si="101"/>
        <v>27000</v>
      </c>
    </row>
    <row r="88" spans="1:32">
      <c r="A88" s="98">
        <v>6212</v>
      </c>
      <c r="B88" s="107" t="s">
        <v>32</v>
      </c>
      <c r="C88" s="23">
        <f>Saudi!C88+Sheet2!C88</f>
        <v>250</v>
      </c>
      <c r="D88" s="49">
        <f>C88/C12</f>
        <v>6.4241318762237325E-4</v>
      </c>
      <c r="E88" s="347">
        <f>Saudi!E88+Sheet2!E88</f>
        <v>250</v>
      </c>
      <c r="F88" s="49">
        <f>E88/E12</f>
        <v>8.257223195797099E-4</v>
      </c>
      <c r="G88" s="23">
        <f>Saudi!G88+Sheet2!G88</f>
        <v>250</v>
      </c>
      <c r="H88" s="49">
        <f>G88/G12</f>
        <v>4.977896546407059E-4</v>
      </c>
      <c r="I88" s="23">
        <f>Saudi!I88+Sheet2!I88</f>
        <v>250</v>
      </c>
      <c r="J88" s="49">
        <f>I88/I12</f>
        <v>5.6375184967181135E-4</v>
      </c>
      <c r="K88" s="23">
        <f>Saudi!K88+Sheet2!K88</f>
        <v>250</v>
      </c>
      <c r="L88" s="49">
        <f>K88/K12</f>
        <v>6.1639044006358374E-4</v>
      </c>
      <c r="M88" s="23">
        <f>Saudi!M88+Sheet2!M88</f>
        <v>250</v>
      </c>
      <c r="N88" s="49">
        <f>M88/M12</f>
        <v>4.3469425846378505E-4</v>
      </c>
      <c r="O88" s="23">
        <f>Saudi!O88+Sheet2!O88</f>
        <v>250</v>
      </c>
      <c r="P88" s="49">
        <f>O88/O12</f>
        <v>6.8660090770922483E-4</v>
      </c>
      <c r="Q88" s="23">
        <f>Saudi!Q88+Sheet2!Q88</f>
        <v>250</v>
      </c>
      <c r="R88" s="49">
        <f>Q88/Q12</f>
        <v>5.5293494538749706E-4</v>
      </c>
      <c r="S88" s="23">
        <f>Saudi!S88+Sheet2!S88</f>
        <v>250</v>
      </c>
      <c r="T88" s="49">
        <f>S88/S12</f>
        <v>5.4888457473769746E-4</v>
      </c>
      <c r="U88" s="23">
        <f>Saudi!U88+Sheet2!U88</f>
        <v>250</v>
      </c>
      <c r="V88" s="49">
        <f>U88/U12</f>
        <v>6.9198191704961196E-4</v>
      </c>
      <c r="W88" s="23">
        <f>Saudi!W88+Sheet2!W88</f>
        <v>250</v>
      </c>
      <c r="X88" s="49">
        <f>W88/W12</f>
        <v>6.8011959125763429E-4</v>
      </c>
      <c r="Y88" s="23">
        <f>Saudi!Y88+Sheet2!Y88</f>
        <v>250</v>
      </c>
      <c r="Z88" s="165">
        <f>Y88/Y12</f>
        <v>4.502125054642022E-4</v>
      </c>
      <c r="AA88" s="262">
        <f t="shared" si="102"/>
        <v>3000</v>
      </c>
      <c r="AB88" s="190">
        <f>AA88/AA12</f>
        <v>5.7980248627661471E-4</v>
      </c>
      <c r="AC88" s="183">
        <f t="shared" si="99"/>
        <v>250</v>
      </c>
      <c r="AD88" s="190">
        <f>AC88/AC12</f>
        <v>5.7980248627661471E-4</v>
      </c>
      <c r="AE88" s="53">
        <f t="shared" si="100"/>
        <v>0</v>
      </c>
      <c r="AF88" s="53">
        <f t="shared" si="101"/>
        <v>3000</v>
      </c>
    </row>
    <row r="89" spans="1:32">
      <c r="A89" s="98">
        <v>6213</v>
      </c>
      <c r="B89" s="107" t="s">
        <v>33</v>
      </c>
      <c r="C89" s="133">
        <f>Saudi!C89+Sheet2!C89</f>
        <v>0</v>
      </c>
      <c r="D89" s="49">
        <f>C89/C12</f>
        <v>0</v>
      </c>
      <c r="E89" s="133">
        <f>Saudi!E89+Sheet2!E89</f>
        <v>0</v>
      </c>
      <c r="F89" s="49">
        <f>E89/E12</f>
        <v>0</v>
      </c>
      <c r="G89" s="133">
        <f>Saudi!G89+Sheet2!G89</f>
        <v>0</v>
      </c>
      <c r="H89" s="49">
        <f>G89/G12</f>
        <v>0</v>
      </c>
      <c r="I89" s="133">
        <f>Saudi!I89+Sheet2!I89</f>
        <v>0</v>
      </c>
      <c r="J89" s="49">
        <f>I89/I12</f>
        <v>0</v>
      </c>
      <c r="K89" s="133">
        <f>Saudi!K89+Sheet2!K89</f>
        <v>0</v>
      </c>
      <c r="L89" s="49">
        <f>K89/K12</f>
        <v>0</v>
      </c>
      <c r="M89" s="133">
        <f>Saudi!M89+Sheet2!M89</f>
        <v>0</v>
      </c>
      <c r="N89" s="49">
        <f>M89/M12</f>
        <v>0</v>
      </c>
      <c r="O89" s="133">
        <f>Saudi!O89+Sheet2!O89</f>
        <v>0</v>
      </c>
      <c r="P89" s="49">
        <f>O89/O12</f>
        <v>0</v>
      </c>
      <c r="Q89" s="133">
        <f>Saudi!Q89+Sheet2!Q89</f>
        <v>0</v>
      </c>
      <c r="R89" s="49">
        <f>Q89/Q12</f>
        <v>0</v>
      </c>
      <c r="S89" s="133">
        <f>Saudi!S89+Sheet2!S89</f>
        <v>0</v>
      </c>
      <c r="T89" s="49">
        <f>S89/S12</f>
        <v>0</v>
      </c>
      <c r="U89" s="133">
        <f>Saudi!U89+Sheet2!U89</f>
        <v>0</v>
      </c>
      <c r="V89" s="49">
        <f>U89/U12</f>
        <v>0</v>
      </c>
      <c r="W89" s="133">
        <f>Saudi!W89+Sheet2!W89</f>
        <v>0</v>
      </c>
      <c r="X89" s="49">
        <f>W89/W12</f>
        <v>0</v>
      </c>
      <c r="Y89" s="133">
        <f>Saudi!Y89+Sheet2!Y89</f>
        <v>0</v>
      </c>
      <c r="Z89" s="165">
        <f>Y89/Y12</f>
        <v>0</v>
      </c>
      <c r="AA89" s="262">
        <f t="shared" si="102"/>
        <v>0</v>
      </c>
      <c r="AB89" s="190">
        <f>AA89/AA12</f>
        <v>0</v>
      </c>
      <c r="AC89" s="183">
        <f t="shared" si="99"/>
        <v>0</v>
      </c>
      <c r="AD89" s="190">
        <f>AC89/AC12</f>
        <v>0</v>
      </c>
      <c r="AE89" s="53">
        <f t="shared" si="100"/>
        <v>0</v>
      </c>
      <c r="AF89" s="53">
        <f t="shared" si="101"/>
        <v>0</v>
      </c>
    </row>
    <row r="90" spans="1:32">
      <c r="A90" s="2">
        <v>6214</v>
      </c>
      <c r="B90" s="107" t="s">
        <v>34</v>
      </c>
      <c r="C90" s="133">
        <f>Saudi!C90+Sheet2!C90</f>
        <v>0</v>
      </c>
      <c r="D90" s="49">
        <f>C90/C12</f>
        <v>0</v>
      </c>
      <c r="E90" s="133">
        <f>Saudi!E90+Sheet2!E90</f>
        <v>0</v>
      </c>
      <c r="F90" s="49">
        <f>E90/E12</f>
        <v>0</v>
      </c>
      <c r="G90" s="133">
        <f>Saudi!G90+Sheet2!G90</f>
        <v>0</v>
      </c>
      <c r="H90" s="49">
        <f>G90/G12</f>
        <v>0</v>
      </c>
      <c r="I90" s="133">
        <f>Saudi!I90+Sheet2!I90</f>
        <v>0</v>
      </c>
      <c r="J90" s="49">
        <f>I90/I12</f>
        <v>0</v>
      </c>
      <c r="K90" s="133">
        <f>Saudi!K90+Sheet2!K90</f>
        <v>0</v>
      </c>
      <c r="L90" s="49">
        <f>K90/K12</f>
        <v>0</v>
      </c>
      <c r="M90" s="133">
        <f>Saudi!M90+Sheet2!M90</f>
        <v>0</v>
      </c>
      <c r="N90" s="49">
        <f>M90/M12</f>
        <v>0</v>
      </c>
      <c r="O90" s="133">
        <f>Saudi!O90+Sheet2!O90</f>
        <v>0</v>
      </c>
      <c r="P90" s="49">
        <f>O90/O12</f>
        <v>0</v>
      </c>
      <c r="Q90" s="133">
        <f>Saudi!Q90+Sheet2!Q90</f>
        <v>0</v>
      </c>
      <c r="R90" s="49">
        <f>Q90/Q12</f>
        <v>0</v>
      </c>
      <c r="S90" s="133">
        <f>Saudi!S90+Sheet2!S90</f>
        <v>0</v>
      </c>
      <c r="T90" s="49">
        <f>S90/S12</f>
        <v>0</v>
      </c>
      <c r="U90" s="133">
        <f>Saudi!U90+Sheet2!U90</f>
        <v>0</v>
      </c>
      <c r="V90" s="49">
        <f>U90/U12</f>
        <v>0</v>
      </c>
      <c r="W90" s="133">
        <f>Saudi!W90+Sheet2!W90</f>
        <v>0</v>
      </c>
      <c r="X90" s="49">
        <f>W90/W12</f>
        <v>0</v>
      </c>
      <c r="Y90" s="133">
        <f>Saudi!Y90+Sheet2!Y90</f>
        <v>0</v>
      </c>
      <c r="Z90" s="165">
        <f>Y90/Y12</f>
        <v>0</v>
      </c>
      <c r="AA90" s="262">
        <f t="shared" si="102"/>
        <v>0</v>
      </c>
      <c r="AB90" s="190">
        <f>AA90/AA12</f>
        <v>0</v>
      </c>
      <c r="AC90" s="183">
        <f t="shared" si="99"/>
        <v>0</v>
      </c>
      <c r="AD90" s="190">
        <f>AC90/AC12</f>
        <v>0</v>
      </c>
      <c r="AE90" s="53">
        <f t="shared" si="100"/>
        <v>0</v>
      </c>
      <c r="AF90" s="53">
        <f t="shared" si="101"/>
        <v>0</v>
      </c>
    </row>
    <row r="91" spans="1:32">
      <c r="A91" s="2">
        <v>6215</v>
      </c>
      <c r="B91" s="107" t="s">
        <v>190</v>
      </c>
      <c r="C91" s="129">
        <f>Saudi!C91+Sheet2!C91</f>
        <v>1200</v>
      </c>
      <c r="D91" s="49">
        <f>C91/C12</f>
        <v>3.0835833005873918E-3</v>
      </c>
      <c r="E91" s="129">
        <f>Saudi!E91+Sheet2!E91</f>
        <v>1200</v>
      </c>
      <c r="F91" s="49">
        <f>E91/E12</f>
        <v>3.9634671339826072E-3</v>
      </c>
      <c r="G91" s="129">
        <f>Saudi!G91+Sheet2!G91</f>
        <v>1200</v>
      </c>
      <c r="H91" s="49">
        <f>G91/G12</f>
        <v>2.3893903422753881E-3</v>
      </c>
      <c r="I91" s="129">
        <f>Saudi!I91+Sheet2!I91</f>
        <v>1200</v>
      </c>
      <c r="J91" s="49">
        <f>I91/I12</f>
        <v>2.7060088784246943E-3</v>
      </c>
      <c r="K91" s="129">
        <f>Saudi!K91+Sheet2!K91</f>
        <v>1200</v>
      </c>
      <c r="L91" s="49">
        <f>K91/K12</f>
        <v>2.9586741123052021E-3</v>
      </c>
      <c r="M91" s="129">
        <f>Saudi!M91+Sheet2!M91</f>
        <v>1200</v>
      </c>
      <c r="N91" s="49">
        <f>M91/M12</f>
        <v>2.0865324406261682E-3</v>
      </c>
      <c r="O91" s="129">
        <f>Saudi!O91+Sheet2!O91</f>
        <v>1200</v>
      </c>
      <c r="P91" s="49">
        <f>O91/O12</f>
        <v>3.2956843570042791E-3</v>
      </c>
      <c r="Q91" s="129">
        <f>Saudi!Q91+Sheet2!Q91</f>
        <v>1200</v>
      </c>
      <c r="R91" s="49">
        <f>Q91/Q12</f>
        <v>2.6540877378599856E-3</v>
      </c>
      <c r="S91" s="129">
        <f>Saudi!S91+Sheet2!S91</f>
        <v>1200</v>
      </c>
      <c r="T91" s="49">
        <f>S91/S12</f>
        <v>2.6346459587409479E-3</v>
      </c>
      <c r="U91" s="129">
        <f>Saudi!U91+Sheet2!U91</f>
        <v>1200</v>
      </c>
      <c r="V91" s="49">
        <f>U91/U12</f>
        <v>3.3215132018381372E-3</v>
      </c>
      <c r="W91" s="129">
        <f>Saudi!W91+Sheet2!W91</f>
        <v>1200</v>
      </c>
      <c r="X91" s="49">
        <f>W91/W12</f>
        <v>3.2645740380366447E-3</v>
      </c>
      <c r="Y91" s="129">
        <f>Saudi!Y91+Sheet2!Y91</f>
        <v>1200</v>
      </c>
      <c r="Z91" s="165">
        <f>Y91/Y12</f>
        <v>2.1610200262281707E-3</v>
      </c>
      <c r="AA91" s="262">
        <f t="shared" si="102"/>
        <v>14400</v>
      </c>
      <c r="AB91" s="190">
        <f>AA91/AA12</f>
        <v>2.7830519341277503E-3</v>
      </c>
      <c r="AC91" s="181">
        <f t="shared" si="99"/>
        <v>1200</v>
      </c>
      <c r="AD91" s="190">
        <f>AC91/AC12</f>
        <v>2.7830519341277503E-3</v>
      </c>
      <c r="AE91" s="53">
        <f t="shared" si="100"/>
        <v>0</v>
      </c>
      <c r="AF91" s="53">
        <f t="shared" si="101"/>
        <v>14400</v>
      </c>
    </row>
    <row r="92" spans="1:32">
      <c r="A92" s="2">
        <v>6216</v>
      </c>
      <c r="B92" s="107" t="s">
        <v>106</v>
      </c>
      <c r="C92" s="129">
        <f>Saudi!C92+Sheet2!C92</f>
        <v>0</v>
      </c>
      <c r="D92" s="49">
        <f>C92/C12</f>
        <v>0</v>
      </c>
      <c r="E92" s="129">
        <f>Saudi!E92+Sheet2!E92</f>
        <v>0</v>
      </c>
      <c r="F92" s="49">
        <f>E92/E12</f>
        <v>0</v>
      </c>
      <c r="G92" s="129">
        <f>Saudi!G92+Sheet2!G92</f>
        <v>0</v>
      </c>
      <c r="H92" s="49">
        <f>G92/G12</f>
        <v>0</v>
      </c>
      <c r="I92" s="129">
        <f>Saudi!I92+Sheet2!I92</f>
        <v>0</v>
      </c>
      <c r="J92" s="49">
        <f>I92/I12</f>
        <v>0</v>
      </c>
      <c r="K92" s="129">
        <f>Saudi!K92+Sheet2!K92</f>
        <v>0</v>
      </c>
      <c r="L92" s="49">
        <f>K92/K12</f>
        <v>0</v>
      </c>
      <c r="M92" s="129">
        <f>Saudi!M92+Sheet2!M92</f>
        <v>0</v>
      </c>
      <c r="N92" s="49">
        <f>M92/M12</f>
        <v>0</v>
      </c>
      <c r="O92" s="129">
        <f>Saudi!O92+Sheet2!O92</f>
        <v>0</v>
      </c>
      <c r="P92" s="49">
        <f>O92/O12</f>
        <v>0</v>
      </c>
      <c r="Q92" s="129">
        <f>Saudi!Q92+Sheet2!Q92</f>
        <v>0</v>
      </c>
      <c r="R92" s="49">
        <f>Q92/Q12</f>
        <v>0</v>
      </c>
      <c r="S92" s="129">
        <f>Saudi!S92+Sheet2!S92</f>
        <v>0</v>
      </c>
      <c r="T92" s="49">
        <f>S92/S12</f>
        <v>0</v>
      </c>
      <c r="U92" s="129">
        <f>Saudi!U92+Sheet2!U92</f>
        <v>0</v>
      </c>
      <c r="V92" s="49">
        <f>U92/U12</f>
        <v>0</v>
      </c>
      <c r="W92" s="129">
        <f>Saudi!W92+Sheet2!W92</f>
        <v>0</v>
      </c>
      <c r="X92" s="49">
        <f>W92/W12</f>
        <v>0</v>
      </c>
      <c r="Y92" s="129">
        <f>Saudi!Y92+Sheet2!Y92</f>
        <v>0</v>
      </c>
      <c r="Z92" s="165">
        <f>Y92/Y12</f>
        <v>0</v>
      </c>
      <c r="AA92" s="262">
        <f t="shared" si="102"/>
        <v>0</v>
      </c>
      <c r="AB92" s="190">
        <f>AA92/AA12</f>
        <v>0</v>
      </c>
      <c r="AC92" s="181">
        <f t="shared" si="99"/>
        <v>0</v>
      </c>
      <c r="AD92" s="190">
        <f>AC92/AC12</f>
        <v>0</v>
      </c>
      <c r="AE92" s="53">
        <f t="shared" si="100"/>
        <v>0</v>
      </c>
      <c r="AF92" s="53">
        <f t="shared" si="101"/>
        <v>0</v>
      </c>
    </row>
    <row r="93" spans="1:32" ht="15.75" thickBot="1">
      <c r="A93" s="4">
        <v>6299</v>
      </c>
      <c r="B93" s="108" t="s">
        <v>96</v>
      </c>
      <c r="C93" s="29">
        <f>Saudi!C93+Sheet2!C93</f>
        <v>72164.618721461171</v>
      </c>
      <c r="D93" s="66">
        <f>C93/C12</f>
        <v>0.18543801098562826</v>
      </c>
      <c r="E93" s="29">
        <f>Saudi!E93+Sheet2!E93</f>
        <v>72164.618721461171</v>
      </c>
      <c r="F93" s="66">
        <f>E93/E12</f>
        <v>0.23835174544908108</v>
      </c>
      <c r="G93" s="29">
        <f>Saudi!G93+Sheet2!G93</f>
        <v>72164.618721461171</v>
      </c>
      <c r="H93" s="66">
        <f>G93/G12</f>
        <v>0.1436912025225375</v>
      </c>
      <c r="I93" s="29">
        <f>Saudi!I93+Sheet2!I93</f>
        <v>72164.618721461171</v>
      </c>
      <c r="J93" s="66">
        <f>I93/I12</f>
        <v>0.16273174914033903</v>
      </c>
      <c r="K93" s="29">
        <f>Saudi!K93+Sheet2!K93</f>
        <v>72164.618721461171</v>
      </c>
      <c r="L93" s="66">
        <f>K93/K12</f>
        <v>0.17792632436296876</v>
      </c>
      <c r="M93" s="29">
        <f>Saudi!M93+Sheet2!M93</f>
        <v>72164.618721461171</v>
      </c>
      <c r="N93" s="66">
        <f>M93/M12</f>
        <v>0.12547818168978939</v>
      </c>
      <c r="O93" s="29">
        <f>Saudi!O93+Sheet2!O93</f>
        <v>72164.618721461171</v>
      </c>
      <c r="P93" s="66">
        <f>O93/O12</f>
        <v>0.19819317087458144</v>
      </c>
      <c r="Q93" s="29">
        <f>Saudi!Q93+Sheet2!Q93</f>
        <v>72164.618721461171</v>
      </c>
      <c r="R93" s="66">
        <f>Q93/Q12</f>
        <v>0.15960935804664272</v>
      </c>
      <c r="S93" s="29">
        <f>Saudi!S93+Sheet2!S93</f>
        <v>72164.618721461171</v>
      </c>
      <c r="T93" s="66">
        <f>S93/S12</f>
        <v>0.15844018423214917</v>
      </c>
      <c r="U93" s="29">
        <f>Saudi!U93+Sheet2!U93</f>
        <v>72164.618721461171</v>
      </c>
      <c r="V93" s="66">
        <f>U93/U12</f>
        <v>0.19974644482412407</v>
      </c>
      <c r="W93" s="29">
        <f>Saudi!W93+Sheet2!W93</f>
        <v>72164.618721461171</v>
      </c>
      <c r="X93" s="66">
        <f>W93/W12</f>
        <v>0.1963222839524128</v>
      </c>
      <c r="Y93" s="29">
        <f>Saudi!Y93+Sheet2!Y93</f>
        <v>72164.618721461171</v>
      </c>
      <c r="Z93" s="200">
        <f>Y93/Y12</f>
        <v>0.12995765520183164</v>
      </c>
      <c r="AA93" s="187">
        <f>SUM(AA77:AA92)</f>
        <v>865975.42465753423</v>
      </c>
      <c r="AB93" s="221">
        <f>AA93/AA12</f>
        <v>0.16736490142362853</v>
      </c>
      <c r="AC93" s="186">
        <f t="shared" si="99"/>
        <v>72164.618721461185</v>
      </c>
      <c r="AD93" s="221">
        <f>AC93/AC12</f>
        <v>0.16736490142362853</v>
      </c>
      <c r="AE93" s="53">
        <f t="shared" si="100"/>
        <v>0</v>
      </c>
      <c r="AF93" s="53">
        <f t="shared" si="101"/>
        <v>865975.42465753399</v>
      </c>
    </row>
    <row r="94" spans="1:32" ht="15.75" thickTop="1">
      <c r="A94" s="98">
        <v>6301</v>
      </c>
      <c r="B94" s="110" t="s">
        <v>35</v>
      </c>
      <c r="C94" s="290">
        <f>Saudi!C94+Sheet2!C94</f>
        <v>0</v>
      </c>
      <c r="D94" s="170">
        <f>C94/C12</f>
        <v>0</v>
      </c>
      <c r="E94" s="290">
        <f>Saudi!E94+Sheet2!E94</f>
        <v>0</v>
      </c>
      <c r="F94" s="170">
        <f>E94/E12</f>
        <v>0</v>
      </c>
      <c r="G94" s="290">
        <f>Saudi!G94+Sheet2!G94</f>
        <v>0</v>
      </c>
      <c r="H94" s="168">
        <f>G94/G12</f>
        <v>0</v>
      </c>
      <c r="I94" s="290">
        <f>Saudi!I94+Sheet2!I94</f>
        <v>0</v>
      </c>
      <c r="J94" s="170">
        <f>I94/I12</f>
        <v>0</v>
      </c>
      <c r="K94" s="290">
        <f>Saudi!K94+Sheet2!K94</f>
        <v>0</v>
      </c>
      <c r="L94" s="168">
        <f>K94/K12</f>
        <v>0</v>
      </c>
      <c r="M94" s="290">
        <f>Saudi!M94+Sheet2!M94</f>
        <v>0</v>
      </c>
      <c r="N94" s="170">
        <f>M94/M12</f>
        <v>0</v>
      </c>
      <c r="O94" s="290">
        <f>Saudi!O94+Sheet2!O94</f>
        <v>0</v>
      </c>
      <c r="P94" s="168">
        <f>O94/O12</f>
        <v>0</v>
      </c>
      <c r="Q94" s="290">
        <f>Saudi!Q94+Sheet2!Q94</f>
        <v>0</v>
      </c>
      <c r="R94" s="170">
        <f>Q94/Q12</f>
        <v>0</v>
      </c>
      <c r="S94" s="290">
        <f>Saudi!S94+Sheet2!S94</f>
        <v>0</v>
      </c>
      <c r="T94" s="168">
        <f>S94/S12</f>
        <v>0</v>
      </c>
      <c r="U94" s="290">
        <f>Saudi!U94+Sheet2!U94</f>
        <v>0</v>
      </c>
      <c r="V94" s="170">
        <f>U94/U12</f>
        <v>0</v>
      </c>
      <c r="W94" s="290">
        <f>Saudi!W94+Sheet2!W94</f>
        <v>0</v>
      </c>
      <c r="X94" s="168">
        <f>W94/W12</f>
        <v>0</v>
      </c>
      <c r="Y94" s="290">
        <f>Saudi!Y94+Sheet2!Y94</f>
        <v>0</v>
      </c>
      <c r="Z94" s="170">
        <f>Y94/Y12</f>
        <v>0</v>
      </c>
      <c r="AA94" s="262">
        <f t="shared" ref="AA94:AA114" si="103">C94+E94+G94+I94+K94+M94+O94+Q94+S94+U94+W94+Y94</f>
        <v>0</v>
      </c>
      <c r="AB94" s="190">
        <f>AA94/AA12</f>
        <v>0</v>
      </c>
      <c r="AC94" s="185">
        <f t="shared" si="99"/>
        <v>0</v>
      </c>
      <c r="AD94" s="190">
        <f>AC94/AC12</f>
        <v>0</v>
      </c>
      <c r="AE94" s="53">
        <f t="shared" si="100"/>
        <v>0</v>
      </c>
      <c r="AF94" s="53">
        <f t="shared" si="101"/>
        <v>0</v>
      </c>
    </row>
    <row r="95" spans="1:32">
      <c r="A95" s="98">
        <v>6302</v>
      </c>
      <c r="B95" s="110" t="s">
        <v>36</v>
      </c>
      <c r="C95" s="291">
        <f>Saudi!C95+Sheet2!C95</f>
        <v>0</v>
      </c>
      <c r="D95" s="165">
        <f>C95/C12</f>
        <v>0</v>
      </c>
      <c r="E95" s="291">
        <f>Saudi!E95+Sheet2!E95</f>
        <v>0</v>
      </c>
      <c r="F95" s="165">
        <f>E95/E12</f>
        <v>0</v>
      </c>
      <c r="G95" s="291">
        <f>Saudi!G95+Sheet2!G95</f>
        <v>0</v>
      </c>
      <c r="H95" s="49">
        <f>G95/G12</f>
        <v>0</v>
      </c>
      <c r="I95" s="291">
        <f>Saudi!I95+Sheet2!I95</f>
        <v>0</v>
      </c>
      <c r="J95" s="165">
        <f>I95/I12</f>
        <v>0</v>
      </c>
      <c r="K95" s="291">
        <f>Saudi!K95+Sheet2!K95</f>
        <v>0</v>
      </c>
      <c r="L95" s="49">
        <f>K95/K12</f>
        <v>0</v>
      </c>
      <c r="M95" s="291">
        <f>Saudi!M95+Sheet2!M95</f>
        <v>0</v>
      </c>
      <c r="N95" s="165">
        <f>M95/M12</f>
        <v>0</v>
      </c>
      <c r="O95" s="291">
        <f>Saudi!O95+Sheet2!O95</f>
        <v>0</v>
      </c>
      <c r="P95" s="49">
        <f>O95/O12</f>
        <v>0</v>
      </c>
      <c r="Q95" s="291">
        <f>Saudi!Q95+Sheet2!Q95</f>
        <v>0</v>
      </c>
      <c r="R95" s="165">
        <f>Q95/Q12</f>
        <v>0</v>
      </c>
      <c r="S95" s="291">
        <f>Saudi!S95+Sheet2!S95</f>
        <v>0</v>
      </c>
      <c r="T95" s="49">
        <f>S95/S12</f>
        <v>0</v>
      </c>
      <c r="U95" s="291">
        <f>Saudi!U95+Sheet2!U95</f>
        <v>0</v>
      </c>
      <c r="V95" s="165">
        <f>U95/U12</f>
        <v>0</v>
      </c>
      <c r="W95" s="291">
        <f>Saudi!W95+Sheet2!W95</f>
        <v>0</v>
      </c>
      <c r="X95" s="49">
        <f>W95/W12</f>
        <v>0</v>
      </c>
      <c r="Y95" s="291">
        <f>Saudi!Y95+Sheet2!Y95</f>
        <v>0</v>
      </c>
      <c r="Z95" s="165">
        <f>Y95/Y12</f>
        <v>0</v>
      </c>
      <c r="AA95" s="262">
        <f t="shared" si="103"/>
        <v>0</v>
      </c>
      <c r="AB95" s="190">
        <f>AA95/AA12</f>
        <v>0</v>
      </c>
      <c r="AC95" s="185">
        <f t="shared" si="99"/>
        <v>0</v>
      </c>
      <c r="AD95" s="190">
        <f>AC95/AC12</f>
        <v>0</v>
      </c>
      <c r="AE95" s="53">
        <f t="shared" si="100"/>
        <v>0</v>
      </c>
      <c r="AF95" s="53">
        <f t="shared" si="101"/>
        <v>0</v>
      </c>
    </row>
    <row r="96" spans="1:32">
      <c r="A96" s="98">
        <v>6303</v>
      </c>
      <c r="B96" s="2" t="s">
        <v>107</v>
      </c>
      <c r="C96" s="291">
        <f>Saudi!C96+Sheet2!C96</f>
        <v>0</v>
      </c>
      <c r="D96" s="165">
        <f>C96/C12</f>
        <v>0</v>
      </c>
      <c r="E96" s="291">
        <f>Saudi!E96+Sheet2!E96</f>
        <v>0</v>
      </c>
      <c r="F96" s="165">
        <f>E96/E12</f>
        <v>0</v>
      </c>
      <c r="G96" s="291">
        <f>Saudi!G96+Sheet2!G96</f>
        <v>0</v>
      </c>
      <c r="H96" s="49">
        <f>G96/G12</f>
        <v>0</v>
      </c>
      <c r="I96" s="291">
        <f>Saudi!I96+Sheet2!I96</f>
        <v>0</v>
      </c>
      <c r="J96" s="165">
        <f>I96/I12</f>
        <v>0</v>
      </c>
      <c r="K96" s="291">
        <f>Saudi!K96+Sheet2!K96</f>
        <v>0</v>
      </c>
      <c r="L96" s="49">
        <f>K96/K12</f>
        <v>0</v>
      </c>
      <c r="M96" s="291">
        <f>Saudi!M96+Sheet2!M96</f>
        <v>0</v>
      </c>
      <c r="N96" s="165">
        <f>M96/M12</f>
        <v>0</v>
      </c>
      <c r="O96" s="291">
        <f>Saudi!O96+Sheet2!O96</f>
        <v>0</v>
      </c>
      <c r="P96" s="49">
        <f>O96/O12</f>
        <v>0</v>
      </c>
      <c r="Q96" s="291">
        <f>Saudi!Q96+Sheet2!Q96</f>
        <v>0</v>
      </c>
      <c r="R96" s="165">
        <f>Q96/Q12</f>
        <v>0</v>
      </c>
      <c r="S96" s="291">
        <f>Saudi!S96+Sheet2!S96</f>
        <v>0</v>
      </c>
      <c r="T96" s="49">
        <f>S96/S12</f>
        <v>0</v>
      </c>
      <c r="U96" s="291">
        <f>Saudi!U96+Sheet2!U96</f>
        <v>0</v>
      </c>
      <c r="V96" s="165">
        <f>U96/U12</f>
        <v>0</v>
      </c>
      <c r="W96" s="291">
        <f>Saudi!W96+Sheet2!W96</f>
        <v>0</v>
      </c>
      <c r="X96" s="49">
        <f>W96/W12</f>
        <v>0</v>
      </c>
      <c r="Y96" s="291">
        <f>Saudi!Y96+Sheet2!Y96</f>
        <v>0</v>
      </c>
      <c r="Z96" s="165">
        <f>Y96/Y12</f>
        <v>0</v>
      </c>
      <c r="AA96" s="262">
        <f t="shared" si="103"/>
        <v>0</v>
      </c>
      <c r="AB96" s="190">
        <f>AA96/AA12</f>
        <v>0</v>
      </c>
      <c r="AC96" s="185">
        <f t="shared" si="99"/>
        <v>0</v>
      </c>
      <c r="AD96" s="190">
        <f>AC96/AC12</f>
        <v>0</v>
      </c>
      <c r="AE96" s="53">
        <f t="shared" si="100"/>
        <v>0</v>
      </c>
      <c r="AF96" s="53">
        <f t="shared" si="101"/>
        <v>0</v>
      </c>
    </row>
    <row r="97" spans="1:32">
      <c r="A97" s="98">
        <v>6304</v>
      </c>
      <c r="B97" s="2" t="s">
        <v>37</v>
      </c>
      <c r="C97" s="291">
        <f>Saudi!C97+Sheet2!C97</f>
        <v>0</v>
      </c>
      <c r="D97" s="165">
        <f>C97/C12</f>
        <v>0</v>
      </c>
      <c r="E97" s="291">
        <f>Saudi!E97+Sheet2!E97</f>
        <v>0</v>
      </c>
      <c r="F97" s="165">
        <f>E97/E12</f>
        <v>0</v>
      </c>
      <c r="G97" s="291">
        <f>Saudi!G97+Sheet2!G97</f>
        <v>0</v>
      </c>
      <c r="H97" s="165">
        <f>G97/G12</f>
        <v>0</v>
      </c>
      <c r="I97" s="291">
        <f>Saudi!I97+Sheet2!I97</f>
        <v>0</v>
      </c>
      <c r="J97" s="165">
        <f>I97/I12</f>
        <v>0</v>
      </c>
      <c r="K97" s="291">
        <f>Saudi!K97+Sheet2!K97</f>
        <v>0</v>
      </c>
      <c r="L97" s="165">
        <f>K97/K12</f>
        <v>0</v>
      </c>
      <c r="M97" s="291">
        <f>Saudi!M97+Sheet2!M97</f>
        <v>0</v>
      </c>
      <c r="N97" s="165">
        <f>M97/M12</f>
        <v>0</v>
      </c>
      <c r="O97" s="291">
        <f>Saudi!O97+Sheet2!O97</f>
        <v>0</v>
      </c>
      <c r="P97" s="165">
        <f>O97/O12</f>
        <v>0</v>
      </c>
      <c r="Q97" s="291">
        <f>Saudi!Q97+Sheet2!Q97</f>
        <v>0</v>
      </c>
      <c r="R97" s="165">
        <f>Q97/Q12</f>
        <v>0</v>
      </c>
      <c r="S97" s="291">
        <f>Saudi!S97+Sheet2!S97</f>
        <v>0</v>
      </c>
      <c r="T97" s="165">
        <f>S97/S12</f>
        <v>0</v>
      </c>
      <c r="U97" s="291">
        <f>Saudi!U97+Sheet2!U97</f>
        <v>0</v>
      </c>
      <c r="V97" s="165">
        <f>U97/U12</f>
        <v>0</v>
      </c>
      <c r="W97" s="291">
        <f>Saudi!W97+Sheet2!W97</f>
        <v>0</v>
      </c>
      <c r="X97" s="165">
        <f>W97/W12</f>
        <v>0</v>
      </c>
      <c r="Y97" s="291">
        <f>Saudi!Y97+Sheet2!Y97</f>
        <v>0</v>
      </c>
      <c r="Z97" s="165">
        <f>Y97/Y12</f>
        <v>0</v>
      </c>
      <c r="AA97" s="262">
        <f t="shared" si="103"/>
        <v>0</v>
      </c>
      <c r="AB97" s="190">
        <f>AA97/AA12</f>
        <v>0</v>
      </c>
      <c r="AC97" s="185">
        <f t="shared" si="99"/>
        <v>0</v>
      </c>
      <c r="AD97" s="190">
        <f>AC97/AC12</f>
        <v>0</v>
      </c>
      <c r="AE97" s="53">
        <f t="shared" si="100"/>
        <v>0</v>
      </c>
      <c r="AF97" s="53">
        <f t="shared" si="101"/>
        <v>0</v>
      </c>
    </row>
    <row r="98" spans="1:32">
      <c r="A98" s="98">
        <v>6305</v>
      </c>
      <c r="B98" s="2" t="s">
        <v>38</v>
      </c>
      <c r="C98" s="185">
        <f>Saudi!C98+Sheet2!C98</f>
        <v>0</v>
      </c>
      <c r="D98" s="165">
        <f>C98/C12</f>
        <v>0</v>
      </c>
      <c r="E98" s="185">
        <f>Saudi!E98+Sheet2!E98</f>
        <v>0</v>
      </c>
      <c r="F98" s="165">
        <f>E98/E12</f>
        <v>0</v>
      </c>
      <c r="G98" s="185">
        <f>Saudi!G98+Sheet2!G98</f>
        <v>0</v>
      </c>
      <c r="H98" s="165">
        <f>G98/G12</f>
        <v>0</v>
      </c>
      <c r="I98" s="185">
        <f>Saudi!I98+Sheet2!I98</f>
        <v>0</v>
      </c>
      <c r="J98" s="165">
        <f>I98/I12</f>
        <v>0</v>
      </c>
      <c r="K98" s="185">
        <f>Saudi!K98+Sheet2!K98</f>
        <v>0</v>
      </c>
      <c r="L98" s="165">
        <f>K98/K12</f>
        <v>0</v>
      </c>
      <c r="M98" s="185">
        <f>Saudi!M98+Sheet2!M98</f>
        <v>0</v>
      </c>
      <c r="N98" s="165">
        <f>M98/M12</f>
        <v>0</v>
      </c>
      <c r="O98" s="185">
        <f>Saudi!O98+Sheet2!O98</f>
        <v>0</v>
      </c>
      <c r="P98" s="165">
        <f>O98/O12</f>
        <v>0</v>
      </c>
      <c r="Q98" s="185">
        <f>Saudi!Q98+Sheet2!Q98</f>
        <v>0</v>
      </c>
      <c r="R98" s="165">
        <f>Q98/Q12</f>
        <v>0</v>
      </c>
      <c r="S98" s="185">
        <f>Saudi!S98+Sheet2!S98</f>
        <v>0</v>
      </c>
      <c r="T98" s="165">
        <f>S98/S12</f>
        <v>0</v>
      </c>
      <c r="U98" s="185">
        <f>Saudi!U98+Sheet2!U98</f>
        <v>0</v>
      </c>
      <c r="V98" s="165">
        <f>U98/U12</f>
        <v>0</v>
      </c>
      <c r="W98" s="185">
        <f>Saudi!W98+Sheet2!W98</f>
        <v>0</v>
      </c>
      <c r="X98" s="165">
        <f>W98/W12</f>
        <v>0</v>
      </c>
      <c r="Y98" s="185">
        <f>Saudi!Y98+Sheet2!Y98</f>
        <v>0</v>
      </c>
      <c r="Z98" s="165">
        <f>Y98/Y12</f>
        <v>0</v>
      </c>
      <c r="AA98" s="262">
        <f t="shared" si="103"/>
        <v>0</v>
      </c>
      <c r="AB98" s="190">
        <f>AA98/AA12</f>
        <v>0</v>
      </c>
      <c r="AC98" s="185">
        <f t="shared" si="99"/>
        <v>0</v>
      </c>
      <c r="AD98" s="190">
        <f>AC98/AC12</f>
        <v>0</v>
      </c>
      <c r="AE98" s="53">
        <f t="shared" si="100"/>
        <v>0</v>
      </c>
      <c r="AF98" s="53">
        <f t="shared" si="101"/>
        <v>0</v>
      </c>
    </row>
    <row r="99" spans="1:32">
      <c r="A99" s="98">
        <v>6306</v>
      </c>
      <c r="B99" s="2" t="s">
        <v>39</v>
      </c>
      <c r="C99" s="291">
        <f>Saudi!C99+Sheet2!C99</f>
        <v>0</v>
      </c>
      <c r="D99" s="165">
        <f>C99/C12</f>
        <v>0</v>
      </c>
      <c r="E99" s="291">
        <f>Saudi!E99+Sheet2!E99</f>
        <v>0</v>
      </c>
      <c r="F99" s="165">
        <f>E99/E12</f>
        <v>0</v>
      </c>
      <c r="G99" s="291">
        <f>Saudi!G99+Sheet2!G99</f>
        <v>0</v>
      </c>
      <c r="H99" s="165">
        <f>G99/G12</f>
        <v>0</v>
      </c>
      <c r="I99" s="291">
        <f>Saudi!I99+Sheet2!I99</f>
        <v>0</v>
      </c>
      <c r="J99" s="165">
        <f>I99/I12</f>
        <v>0</v>
      </c>
      <c r="K99" s="291">
        <f>Saudi!K99+Sheet2!K99</f>
        <v>0</v>
      </c>
      <c r="L99" s="165">
        <f>K99/K12</f>
        <v>0</v>
      </c>
      <c r="M99" s="291">
        <f>Saudi!M99+Sheet2!M99</f>
        <v>0</v>
      </c>
      <c r="N99" s="165">
        <f>M99/M12</f>
        <v>0</v>
      </c>
      <c r="O99" s="291">
        <f>Saudi!O99+Sheet2!O99</f>
        <v>0</v>
      </c>
      <c r="P99" s="165">
        <f>O99/O12</f>
        <v>0</v>
      </c>
      <c r="Q99" s="291">
        <f>Saudi!Q99+Sheet2!Q99</f>
        <v>0</v>
      </c>
      <c r="R99" s="165">
        <f>Q99/Q12</f>
        <v>0</v>
      </c>
      <c r="S99" s="291">
        <f>Saudi!S99+Sheet2!S99</f>
        <v>0</v>
      </c>
      <c r="T99" s="165">
        <f>S99/S12</f>
        <v>0</v>
      </c>
      <c r="U99" s="291">
        <f>Saudi!U99+Sheet2!U99</f>
        <v>0</v>
      </c>
      <c r="V99" s="165">
        <f>U99/U12</f>
        <v>0</v>
      </c>
      <c r="W99" s="291">
        <f>Saudi!W99+Sheet2!W99</f>
        <v>0</v>
      </c>
      <c r="X99" s="165">
        <f>W99/W12</f>
        <v>0</v>
      </c>
      <c r="Y99" s="291">
        <f>Saudi!Y99+Sheet2!Y99</f>
        <v>0</v>
      </c>
      <c r="Z99" s="165">
        <f>Y99/Y12</f>
        <v>0</v>
      </c>
      <c r="AA99" s="262">
        <f t="shared" si="103"/>
        <v>0</v>
      </c>
      <c r="AB99" s="190">
        <f>AA99/AA12</f>
        <v>0</v>
      </c>
      <c r="AC99" s="185">
        <f t="shared" si="99"/>
        <v>0</v>
      </c>
      <c r="AD99" s="190">
        <f>AC99/AC12</f>
        <v>0</v>
      </c>
      <c r="AE99" s="53">
        <f t="shared" si="100"/>
        <v>0</v>
      </c>
      <c r="AF99" s="53">
        <f t="shared" si="101"/>
        <v>0</v>
      </c>
    </row>
    <row r="100" spans="1:32" s="297" customFormat="1">
      <c r="A100" s="98">
        <v>6307</v>
      </c>
      <c r="B100" s="2" t="s">
        <v>214</v>
      </c>
      <c r="C100" s="312">
        <f>Saudi!C100+Sheet2!C100</f>
        <v>0</v>
      </c>
      <c r="D100" s="165">
        <f t="shared" ref="D100:F102" si="104">C100/C$12</f>
        <v>0</v>
      </c>
      <c r="E100" s="312">
        <f>Saudi!E100+Sheet2!E100</f>
        <v>232.6783867631851</v>
      </c>
      <c r="F100" s="165">
        <f t="shared" si="104"/>
        <v>7.6851094893664825E-4</v>
      </c>
      <c r="G100" s="312">
        <f>Saudi!G100+Sheet2!G100</f>
        <v>232.6783867631851</v>
      </c>
      <c r="H100" s="165">
        <f t="shared" ref="H100" si="105">G100/G$12</f>
        <v>4.6329957515681001E-4</v>
      </c>
      <c r="I100" s="312">
        <f>Saudi!I100+Sheet2!I100</f>
        <v>1035.1602895553258</v>
      </c>
      <c r="J100" s="165">
        <f t="shared" ref="J100" si="106">I100/I$12</f>
        <v>2.3342941117744909E-3</v>
      </c>
      <c r="K100" s="312">
        <f>Saudi!K100+Sheet2!K100</f>
        <v>232.6783867631851</v>
      </c>
      <c r="L100" s="165">
        <f t="shared" ref="L100" si="107">K100/K$12</f>
        <v>5.736829328409777E-4</v>
      </c>
      <c r="M100" s="312">
        <f>Saudi!M100+Sheet2!M100</f>
        <v>0</v>
      </c>
      <c r="N100" s="165">
        <f t="shared" ref="N100" si="108">M100/M$12</f>
        <v>0</v>
      </c>
      <c r="O100" s="312">
        <f>Saudi!O100+Sheet2!O100</f>
        <v>232.6783867631851</v>
      </c>
      <c r="P100" s="165">
        <f t="shared" ref="P100" si="109">O100/O$12</f>
        <v>6.3902876622368382E-4</v>
      </c>
      <c r="Q100" s="312">
        <f>Saudi!Q100+Sheet2!Q100</f>
        <v>232.6783867631851</v>
      </c>
      <c r="R100" s="165">
        <f t="shared" ref="R100" si="110">Q100/Q$12</f>
        <v>5.1462404431101068E-4</v>
      </c>
      <c r="S100" s="312">
        <f>Saudi!S100+Sheet2!S100</f>
        <v>232.6783867631851</v>
      </c>
      <c r="T100" s="165">
        <f t="shared" ref="T100" si="111">S100/S$12</f>
        <v>5.1085430947665734E-4</v>
      </c>
      <c r="U100" s="312">
        <f>Saudi!U100+Sheet2!U100</f>
        <v>232.6783867631851</v>
      </c>
      <c r="V100" s="165">
        <f t="shared" ref="V100" si="112">U100/U$12</f>
        <v>6.4403694451359956E-4</v>
      </c>
      <c r="W100" s="312">
        <f>Saudi!W100+Sheet2!W100</f>
        <v>232.6783867631851</v>
      </c>
      <c r="X100" s="165">
        <f t="shared" ref="X100" si="113">W100/W$12</f>
        <v>6.3299651719945279E-4</v>
      </c>
      <c r="Y100" s="312">
        <f>Saudi!Y100+Sheet2!Y100</f>
        <v>232.6783867631851</v>
      </c>
      <c r="Z100" s="165">
        <f t="shared" ref="Z100" si="114">Y100/Y$12</f>
        <v>4.1901887788808894E-4</v>
      </c>
      <c r="AA100" s="326">
        <f t="shared" si="103"/>
        <v>3129.2657704239923</v>
      </c>
      <c r="AB100" s="190">
        <f>AA100/AA12</f>
        <v>6.0478535797071225E-4</v>
      </c>
      <c r="AC100" s="356">
        <f t="shared" si="99"/>
        <v>260.77214753533269</v>
      </c>
      <c r="AD100" s="190">
        <f>AC100/AC$12</f>
        <v>6.0478535797071225E-4</v>
      </c>
      <c r="AE100" s="53"/>
      <c r="AF100" s="53"/>
    </row>
    <row r="101" spans="1:32">
      <c r="A101" s="2">
        <v>6308</v>
      </c>
      <c r="B101" s="2" t="s">
        <v>120</v>
      </c>
      <c r="C101" s="291">
        <f>Saudi!C101+Sheet2!C100</f>
        <v>0</v>
      </c>
      <c r="D101" s="165">
        <f t="shared" si="104"/>
        <v>0</v>
      </c>
      <c r="E101" s="312">
        <f>Saudi!E101+Sheet2!E100</f>
        <v>0</v>
      </c>
      <c r="F101" s="165">
        <f t="shared" si="104"/>
        <v>0</v>
      </c>
      <c r="G101" s="312">
        <f>Saudi!G101+Sheet2!G100</f>
        <v>0</v>
      </c>
      <c r="H101" s="165">
        <f t="shared" ref="H101" si="115">G101/G$12</f>
        <v>0</v>
      </c>
      <c r="I101" s="312">
        <f>Saudi!I101+Sheet2!I100</f>
        <v>0</v>
      </c>
      <c r="J101" s="165">
        <f t="shared" ref="J101" si="116">I101/I$12</f>
        <v>0</v>
      </c>
      <c r="K101" s="312">
        <f>Saudi!K101+Sheet2!K100</f>
        <v>0</v>
      </c>
      <c r="L101" s="165">
        <f t="shared" ref="L101" si="117">K101/K$12</f>
        <v>0</v>
      </c>
      <c r="M101" s="312">
        <f>Saudi!M101+Sheet2!M100</f>
        <v>0</v>
      </c>
      <c r="N101" s="165">
        <f t="shared" ref="N101" si="118">M101/M$12</f>
        <v>0</v>
      </c>
      <c r="O101" s="312">
        <f>Saudi!O101+Sheet2!O100</f>
        <v>0</v>
      </c>
      <c r="P101" s="165">
        <f t="shared" ref="P101" si="119">O101/O$12</f>
        <v>0</v>
      </c>
      <c r="Q101" s="312">
        <f>Saudi!Q101+Sheet2!Q100</f>
        <v>0</v>
      </c>
      <c r="R101" s="165">
        <f t="shared" ref="R101" si="120">Q101/Q$12</f>
        <v>0</v>
      </c>
      <c r="S101" s="312">
        <f>Saudi!S101+Sheet2!S100</f>
        <v>0</v>
      </c>
      <c r="T101" s="165">
        <f t="shared" ref="T101" si="121">S101/S$12</f>
        <v>0</v>
      </c>
      <c r="U101" s="312">
        <f>Saudi!U101+Sheet2!U100</f>
        <v>0</v>
      </c>
      <c r="V101" s="165">
        <f t="shared" ref="V101" si="122">U101/U$12</f>
        <v>0</v>
      </c>
      <c r="W101" s="312">
        <f>Saudi!W101+Sheet2!W100</f>
        <v>0</v>
      </c>
      <c r="X101" s="165">
        <f t="shared" ref="X101" si="123">W101/W$12</f>
        <v>0</v>
      </c>
      <c r="Y101" s="312">
        <f>Saudi!Y101+Sheet2!Y100</f>
        <v>0</v>
      </c>
      <c r="Z101" s="165">
        <f t="shared" ref="Z101" si="124">Y101/Y$12</f>
        <v>0</v>
      </c>
      <c r="AA101" s="326">
        <f t="shared" si="103"/>
        <v>0</v>
      </c>
      <c r="AB101" s="190">
        <f>AA101/AA12</f>
        <v>0</v>
      </c>
      <c r="AC101" s="185">
        <f t="shared" si="99"/>
        <v>0</v>
      </c>
      <c r="AD101" s="190">
        <f>AC101/AC12</f>
        <v>0</v>
      </c>
      <c r="AE101" s="53">
        <f>AA101-AF101</f>
        <v>0</v>
      </c>
      <c r="AF101" s="53">
        <f t="shared" si="101"/>
        <v>0</v>
      </c>
    </row>
    <row r="102" spans="1:32">
      <c r="A102" s="2">
        <v>6309</v>
      </c>
      <c r="B102" s="2" t="s">
        <v>121</v>
      </c>
      <c r="C102" s="292">
        <f>Saudi!C102+Sheet2!C101</f>
        <v>6721.82006204757</v>
      </c>
      <c r="D102" s="165">
        <f t="shared" si="104"/>
        <v>1.7272743410735994E-2</v>
      </c>
      <c r="E102" s="292">
        <f>Saudi!E102+Sheet2!E101</f>
        <v>6721.82006204757</v>
      </c>
      <c r="F102" s="165">
        <f t="shared" si="104"/>
        <v>2.2201427413725393E-2</v>
      </c>
      <c r="G102" s="292">
        <f>Saudi!G102+Sheet2!G101</f>
        <v>3360.910031023785</v>
      </c>
      <c r="H102" s="165">
        <f t="shared" ref="H102" si="125">G102/G$12</f>
        <v>6.6921049744872556E-3</v>
      </c>
      <c r="I102" s="292">
        <f>Saudi!I102+Sheet2!I101</f>
        <v>3360.910031023785</v>
      </c>
      <c r="J102" s="165">
        <f t="shared" ref="J102" si="126">I102/I$12</f>
        <v>7.578876986280814E-3</v>
      </c>
      <c r="K102" s="292">
        <f>Saudi!K102+Sheet2!K101</f>
        <v>6721.82006204757</v>
      </c>
      <c r="L102" s="165">
        <f t="shared" ref="L102" si="127">K102/K$12</f>
        <v>1.6573062504294911E-2</v>
      </c>
      <c r="M102" s="292">
        <f>Saudi!M102+Sheet2!M101</f>
        <v>3360.910031023785</v>
      </c>
      <c r="N102" s="165">
        <f t="shared" ref="N102" si="128">M102/M$12</f>
        <v>5.8438731747975248E-3</v>
      </c>
      <c r="O102" s="292">
        <f>Saudi!O102+Sheet2!O101</f>
        <v>4033.0920372285418</v>
      </c>
      <c r="P102" s="165">
        <f t="shared" ref="P102" si="129">O102/O$12</f>
        <v>1.1076498614543854E-2</v>
      </c>
      <c r="Q102" s="292">
        <f>Saudi!Q102+Sheet2!Q101</f>
        <v>4033.0920372285418</v>
      </c>
      <c r="R102" s="165">
        <f t="shared" ref="R102" si="130">Q102/Q$12</f>
        <v>8.9201501013908523E-3</v>
      </c>
      <c r="S102" s="292">
        <f>Saudi!S102+Sheet2!S101</f>
        <v>8066.18407445708</v>
      </c>
      <c r="T102" s="165">
        <f t="shared" ref="T102" si="131">S102/S$12</f>
        <v>1.7709616061857447E-2</v>
      </c>
      <c r="U102" s="292">
        <f>Saudi!U102+Sheet2!U101</f>
        <v>8066.18407445708</v>
      </c>
      <c r="V102" s="165">
        <f t="shared" ref="V102" si="132">U102/U$12</f>
        <v>2.2326614076471438E-2</v>
      </c>
      <c r="W102" s="292">
        <f>Saudi!W102+Sheet2!W101</f>
        <v>4369.1830403309204</v>
      </c>
      <c r="X102" s="165">
        <f t="shared" ref="X102" si="133">W102/W$12</f>
        <v>1.1886267934078616E-2</v>
      </c>
      <c r="Y102" s="292">
        <f>Saudi!Y102+Sheet2!Y101</f>
        <v>4369.1830403309204</v>
      </c>
      <c r="Z102" s="165">
        <f t="shared" ref="Z102" si="134">Y102/Y$12</f>
        <v>7.8682433736763369E-3</v>
      </c>
      <c r="AA102" s="326">
        <f t="shared" si="103"/>
        <v>63185.108583247151</v>
      </c>
      <c r="AB102" s="190">
        <f>AA102/AA12</f>
        <v>1.2211627684074855E-2</v>
      </c>
      <c r="AC102" s="185">
        <f t="shared" si="99"/>
        <v>5265.4257152705959</v>
      </c>
      <c r="AD102" s="190">
        <f>AC102/AC12</f>
        <v>1.2211627684074855E-2</v>
      </c>
      <c r="AE102" s="53">
        <f>AA102-AF102</f>
        <v>0</v>
      </c>
      <c r="AF102" s="53">
        <f t="shared" si="101"/>
        <v>63185.108583247151</v>
      </c>
    </row>
    <row r="103" spans="1:32">
      <c r="A103" s="2">
        <v>6310</v>
      </c>
      <c r="B103" s="2" t="s">
        <v>122</v>
      </c>
      <c r="C103" s="291">
        <f>Saudi!C103+Sheet2!C102</f>
        <v>827.30093071354713</v>
      </c>
      <c r="D103" s="165">
        <f>C103/C$12</f>
        <v>2.1258761120905838E-3</v>
      </c>
      <c r="E103" s="312">
        <f>Saudi!E103+Sheet2!E102</f>
        <v>827.30093071354713</v>
      </c>
      <c r="F103" s="165">
        <f>E103/E$12</f>
        <v>2.7324833739969718E-3</v>
      </c>
      <c r="G103" s="312">
        <f>Saudi!G103+Sheet2!G102</f>
        <v>827.30093071354713</v>
      </c>
      <c r="H103" s="165">
        <f>G103/G$12</f>
        <v>1.6472873783353245E-3</v>
      </c>
      <c r="I103" s="312">
        <f>Saudi!I103+Sheet2!I102</f>
        <v>827.30093071354713</v>
      </c>
      <c r="J103" s="165">
        <f>I103/I$12</f>
        <v>1.8655697196998929E-3</v>
      </c>
      <c r="K103" s="312">
        <f>Saudi!K103+Sheet2!K102</f>
        <v>827.30093071354713</v>
      </c>
      <c r="L103" s="165">
        <f>K103/K$12</f>
        <v>2.0397615389901431E-3</v>
      </c>
      <c r="M103" s="312">
        <f>Saudi!M103+Sheet2!M102</f>
        <v>0</v>
      </c>
      <c r="N103" s="165">
        <f>M103/M$12</f>
        <v>0</v>
      </c>
      <c r="O103" s="312">
        <f>Saudi!O103+Sheet2!O102</f>
        <v>827.30093071354713</v>
      </c>
      <c r="P103" s="165">
        <f>O103/O$12</f>
        <v>2.2721022799064316E-3</v>
      </c>
      <c r="Q103" s="312">
        <f>Saudi!Q103+Sheet2!Q102</f>
        <v>827.30093071354713</v>
      </c>
      <c r="R103" s="165">
        <f>Q103/Q$12</f>
        <v>1.8297743797724827E-3</v>
      </c>
      <c r="S103" s="312">
        <f>Saudi!S103+Sheet2!S102</f>
        <v>827.30093071354713</v>
      </c>
      <c r="T103" s="165">
        <f>S103/S$12</f>
        <v>1.8163708781392264E-3</v>
      </c>
      <c r="U103" s="312">
        <f>Saudi!U103+Sheet2!U102</f>
        <v>827.30093071354713</v>
      </c>
      <c r="V103" s="165">
        <f>U103/U$12</f>
        <v>2.2899091360483541E-3</v>
      </c>
      <c r="W103" s="312">
        <f>Saudi!W103+Sheet2!W102</f>
        <v>827.30093071354713</v>
      </c>
      <c r="X103" s="165">
        <f>W103/W$12</f>
        <v>2.2506542833758327E-3</v>
      </c>
      <c r="Y103" s="312">
        <f>Saudi!Y103+Sheet2!Y102</f>
        <v>827.30093071354713</v>
      </c>
      <c r="Z103" s="165">
        <f>Y103/Y$12</f>
        <v>1.4898448991576497E-3</v>
      </c>
      <c r="AA103" s="326">
        <f t="shared" si="103"/>
        <v>9100.3102378490184</v>
      </c>
      <c r="AB103" s="190">
        <f t="shared" ref="AB103:AB114" si="135">AA103/AA$12</f>
        <v>1.7587941672644639E-3</v>
      </c>
      <c r="AC103" s="185">
        <f t="shared" si="99"/>
        <v>758.35918648741824</v>
      </c>
      <c r="AD103" s="190">
        <f>AC103/AC$12</f>
        <v>1.7587941672644639E-3</v>
      </c>
      <c r="AE103" s="53">
        <f>AA103-AF103</f>
        <v>0</v>
      </c>
      <c r="AF103" s="53">
        <f t="shared" si="101"/>
        <v>9100.3102378490184</v>
      </c>
    </row>
    <row r="104" spans="1:32">
      <c r="A104" s="2">
        <v>6311</v>
      </c>
      <c r="B104" s="2" t="s">
        <v>123</v>
      </c>
      <c r="C104" s="291">
        <f>Saudi!C104+Sheet2!C103</f>
        <v>5170.6308169596696</v>
      </c>
      <c r="D104" s="165">
        <f>C104/C$12</f>
        <v>1.3286725700566149E-2</v>
      </c>
      <c r="E104" s="312">
        <f>Saudi!E104+Sheet2!E103</f>
        <v>0</v>
      </c>
      <c r="F104" s="165">
        <f>E104/E$12</f>
        <v>0</v>
      </c>
      <c r="G104" s="312">
        <f>Saudi!G104+Sheet2!G103</f>
        <v>0</v>
      </c>
      <c r="H104" s="165">
        <f>G104/G$12</f>
        <v>0</v>
      </c>
      <c r="I104" s="312">
        <f>Saudi!I104+Sheet2!I103</f>
        <v>0</v>
      </c>
      <c r="J104" s="165">
        <f>I104/I$12</f>
        <v>0</v>
      </c>
      <c r="K104" s="312">
        <f>Saudi!K104+Sheet2!K103</f>
        <v>0</v>
      </c>
      <c r="L104" s="165">
        <f>K104/K$12</f>
        <v>0</v>
      </c>
      <c r="M104" s="312">
        <f>Saudi!M104+Sheet2!M103</f>
        <v>0</v>
      </c>
      <c r="N104" s="165">
        <f>M104/M$12</f>
        <v>0</v>
      </c>
      <c r="O104" s="312">
        <f>Saudi!O104+Sheet2!O103</f>
        <v>0</v>
      </c>
      <c r="P104" s="165">
        <f>O104/O$12</f>
        <v>0</v>
      </c>
      <c r="Q104" s="312">
        <f>Saudi!Q104+Sheet2!Q103</f>
        <v>0</v>
      </c>
      <c r="R104" s="165">
        <f>Q104/Q$12</f>
        <v>0</v>
      </c>
      <c r="S104" s="312">
        <f>Saudi!S104+Sheet2!S103</f>
        <v>0</v>
      </c>
      <c r="T104" s="165">
        <f>S104/S$12</f>
        <v>0</v>
      </c>
      <c r="U104" s="312">
        <f>Saudi!U104+Sheet2!U103</f>
        <v>0</v>
      </c>
      <c r="V104" s="165">
        <f>U104/U$12</f>
        <v>0</v>
      </c>
      <c r="W104" s="312">
        <f>Saudi!W104+Sheet2!W103</f>
        <v>0</v>
      </c>
      <c r="X104" s="165">
        <f>W104/W$12</f>
        <v>0</v>
      </c>
      <c r="Y104" s="312">
        <f>Saudi!Y104+Sheet2!Y103</f>
        <v>0</v>
      </c>
      <c r="Z104" s="165">
        <f>Y104/Y$12</f>
        <v>0</v>
      </c>
      <c r="AA104" s="326">
        <f t="shared" si="103"/>
        <v>5170.6308169596696</v>
      </c>
      <c r="AB104" s="190">
        <f t="shared" si="135"/>
        <v>9.9931486776389986E-4</v>
      </c>
      <c r="AC104" s="185">
        <f>AA104/12</f>
        <v>430.88590141330582</v>
      </c>
      <c r="AD104" s="190">
        <f>AC104/AC$12</f>
        <v>9.9931486776390008E-4</v>
      </c>
      <c r="AE104" s="53">
        <f>AA104-AF104</f>
        <v>0</v>
      </c>
      <c r="AF104" s="53">
        <f t="shared" si="101"/>
        <v>5170.6308169596696</v>
      </c>
    </row>
    <row r="105" spans="1:32">
      <c r="A105" s="2">
        <v>6312</v>
      </c>
      <c r="B105" s="2" t="s">
        <v>124</v>
      </c>
      <c r="C105" s="293">
        <f>Saudi!C105+Sheet2!C104</f>
        <v>0</v>
      </c>
      <c r="D105" s="165">
        <f t="shared" ref="D105:F114" si="136">C105/C$12</f>
        <v>0</v>
      </c>
      <c r="E105" s="293">
        <f>Saudi!E105+Sheet2!E104</f>
        <v>0</v>
      </c>
      <c r="F105" s="165">
        <f t="shared" si="136"/>
        <v>0</v>
      </c>
      <c r="G105" s="293">
        <f>Saudi!G105+Sheet2!G104</f>
        <v>42852.119958634954</v>
      </c>
      <c r="H105" s="165">
        <f t="shared" ref="H105" si="137">G105/G$12</f>
        <v>8.5325367979323968E-2</v>
      </c>
      <c r="I105" s="293">
        <f>Saudi!I105+Sheet2!I104</f>
        <v>0</v>
      </c>
      <c r="J105" s="165">
        <f t="shared" ref="J105" si="138">I105/I$12</f>
        <v>0</v>
      </c>
      <c r="K105" s="293">
        <f>Saudi!K105+Sheet2!K104</f>
        <v>42852.119958634954</v>
      </c>
      <c r="L105" s="165">
        <f t="shared" ref="L105" si="139">K105/K$12</f>
        <v>0.10565454831584192</v>
      </c>
      <c r="M105" s="293">
        <f>Saudi!M105+Sheet2!M104</f>
        <v>0</v>
      </c>
      <c r="N105" s="165">
        <f t="shared" ref="N105" si="140">M105/M$12</f>
        <v>0</v>
      </c>
      <c r="O105" s="293">
        <f>Saudi!O105+Sheet2!O104</f>
        <v>0</v>
      </c>
      <c r="P105" s="165">
        <f t="shared" ref="P105" si="141">O105/O$12</f>
        <v>0</v>
      </c>
      <c r="Q105" s="293">
        <f>Saudi!Q105+Sheet2!Q104</f>
        <v>42852.119958634954</v>
      </c>
      <c r="R105" s="165">
        <f t="shared" ref="R105" si="142">Q105/Q$12</f>
        <v>9.4777738436265163E-2</v>
      </c>
      <c r="S105" s="293">
        <f>Saudi!S105+Sheet2!S104</f>
        <v>0</v>
      </c>
      <c r="T105" s="165">
        <f t="shared" ref="T105" si="143">S105/S$12</f>
        <v>0</v>
      </c>
      <c r="U105" s="293">
        <f>Saudi!U105+Sheet2!U104</f>
        <v>0</v>
      </c>
      <c r="V105" s="165">
        <f t="shared" ref="V105" si="144">U105/U$12</f>
        <v>0</v>
      </c>
      <c r="W105" s="293">
        <f>Saudi!W105+Sheet2!W104</f>
        <v>0</v>
      </c>
      <c r="X105" s="165">
        <f t="shared" ref="X105" si="145">W105/W$12</f>
        <v>0</v>
      </c>
      <c r="Y105" s="293">
        <f>Saudi!Y105+Sheet2!Y104</f>
        <v>42852.119958634954</v>
      </c>
      <c r="Z105" s="165">
        <f t="shared" ref="Z105" si="146">Y105/Y$12</f>
        <v>7.7170241164118358E-2</v>
      </c>
      <c r="AA105" s="326">
        <f t="shared" si="103"/>
        <v>171408.47983453982</v>
      </c>
      <c r="AB105" s="190">
        <f t="shared" si="135"/>
        <v>3.3127687592320383E-2</v>
      </c>
      <c r="AC105" s="185">
        <f>AA105/12</f>
        <v>14284.039986211652</v>
      </c>
      <c r="AD105" s="190">
        <f>AC105/AC$12</f>
        <v>3.312768759232039E-2</v>
      </c>
      <c r="AE105" s="53">
        <f>AA105-AF105</f>
        <v>0</v>
      </c>
      <c r="AF105" s="53">
        <f t="shared" si="101"/>
        <v>171408.47983453982</v>
      </c>
    </row>
    <row r="106" spans="1:32">
      <c r="A106" s="2">
        <v>6313</v>
      </c>
      <c r="B106" s="2" t="s">
        <v>125</v>
      </c>
      <c r="C106" s="291">
        <f>Saudi!C106+Sheet2!C105</f>
        <v>0</v>
      </c>
      <c r="D106" s="165">
        <f t="shared" si="136"/>
        <v>0</v>
      </c>
      <c r="E106" s="312">
        <f>Saudi!E106+Sheet2!E105</f>
        <v>0</v>
      </c>
      <c r="F106" s="165">
        <f t="shared" si="136"/>
        <v>0</v>
      </c>
      <c r="G106" s="312">
        <f>Saudi!G106+Sheet2!G105</f>
        <v>2350.2867349816679</v>
      </c>
      <c r="H106" s="165">
        <f t="shared" ref="H106" si="147">G106/G$12</f>
        <v>4.6797936884526263E-3</v>
      </c>
      <c r="I106" s="312">
        <f>Saudi!I106+Sheet2!I105</f>
        <v>0</v>
      </c>
      <c r="J106" s="165">
        <f t="shared" ref="J106" si="148">I106/I$12</f>
        <v>0</v>
      </c>
      <c r="K106" s="312">
        <f>Saudi!K106+Sheet2!K105</f>
        <v>2350.2867349816679</v>
      </c>
      <c r="L106" s="165">
        <f t="shared" ref="L106" si="149">K106/K$12</f>
        <v>5.7947770994038151E-3</v>
      </c>
      <c r="M106" s="312">
        <f>Saudi!M106+Sheet2!M105</f>
        <v>0</v>
      </c>
      <c r="N106" s="165">
        <f t="shared" ref="N106" si="150">M106/M$12</f>
        <v>0</v>
      </c>
      <c r="O106" s="312">
        <f>Saudi!O106+Sheet2!O105</f>
        <v>0</v>
      </c>
      <c r="P106" s="165">
        <f t="shared" ref="P106" si="151">O106/O$12</f>
        <v>0</v>
      </c>
      <c r="Q106" s="312">
        <f>Saudi!Q106+Sheet2!Q105</f>
        <v>2350.2867349816679</v>
      </c>
      <c r="R106" s="165">
        <f t="shared" ref="R106" si="152">Q106/Q$12</f>
        <v>5.1982226698081896E-3</v>
      </c>
      <c r="S106" s="312">
        <f>Saudi!S106+Sheet2!S105</f>
        <v>0</v>
      </c>
      <c r="T106" s="165">
        <f t="shared" ref="T106" si="153">S106/S$12</f>
        <v>0</v>
      </c>
      <c r="U106" s="312">
        <f>Saudi!U106+Sheet2!U105</f>
        <v>0</v>
      </c>
      <c r="V106" s="165">
        <f t="shared" ref="V106" si="154">U106/U$12</f>
        <v>0</v>
      </c>
      <c r="W106" s="312">
        <f>Saudi!W106+Sheet2!W105</f>
        <v>0</v>
      </c>
      <c r="X106" s="165">
        <f t="shared" ref="X106" si="155">W106/W$12</f>
        <v>0</v>
      </c>
      <c r="Y106" s="312">
        <f>Saudi!Y106+Sheet2!Y105</f>
        <v>2350.2867349816679</v>
      </c>
      <c r="Z106" s="165">
        <f t="shared" ref="Z106" si="156">Y106/Y$12</f>
        <v>4.2325139180615047E-3</v>
      </c>
      <c r="AA106" s="326">
        <f t="shared" si="103"/>
        <v>9401.1469399266716</v>
      </c>
      <c r="AB106" s="190">
        <f t="shared" si="135"/>
        <v>1.8169361232070907E-3</v>
      </c>
      <c r="AC106" s="185">
        <f>AA106/12</f>
        <v>783.42891166055597</v>
      </c>
      <c r="AD106" s="190">
        <f>AC106/AC$12</f>
        <v>1.8169361232070907E-3</v>
      </c>
      <c r="AE106" s="53"/>
      <c r="AF106" s="53"/>
    </row>
    <row r="107" spans="1:32">
      <c r="A107" s="2">
        <v>6314</v>
      </c>
      <c r="B107" s="2" t="s">
        <v>192</v>
      </c>
      <c r="C107" s="294">
        <f>Saudi!C107+Sheet2!C114</f>
        <v>0</v>
      </c>
      <c r="D107" s="165">
        <f t="shared" si="136"/>
        <v>0</v>
      </c>
      <c r="E107" s="294">
        <f>Saudi!E107+Sheet2!E114</f>
        <v>0</v>
      </c>
      <c r="F107" s="165">
        <f t="shared" si="136"/>
        <v>0</v>
      </c>
      <c r="G107" s="294">
        <f>Saudi!G107+Sheet2!G114</f>
        <v>0</v>
      </c>
      <c r="H107" s="165">
        <f t="shared" ref="H107" si="157">G107/G$12</f>
        <v>0</v>
      </c>
      <c r="I107" s="294">
        <f>Saudi!I107+Sheet2!I114</f>
        <v>0</v>
      </c>
      <c r="J107" s="165">
        <f t="shared" ref="J107" si="158">I107/I$12</f>
        <v>0</v>
      </c>
      <c r="K107" s="294">
        <f>Saudi!K107+Sheet2!K114</f>
        <v>0</v>
      </c>
      <c r="L107" s="165">
        <f t="shared" ref="L107" si="159">K107/K$12</f>
        <v>0</v>
      </c>
      <c r="M107" s="294">
        <f>Saudi!M107+Sheet2!M114</f>
        <v>0</v>
      </c>
      <c r="N107" s="165">
        <f t="shared" ref="N107" si="160">M107/M$12</f>
        <v>0</v>
      </c>
      <c r="O107" s="294">
        <f>Saudi!O107+Sheet2!O114</f>
        <v>0</v>
      </c>
      <c r="P107" s="165">
        <f t="shared" ref="P107" si="161">O107/O$12</f>
        <v>0</v>
      </c>
      <c r="Q107" s="294">
        <f>Saudi!Q107+Sheet2!Q114</f>
        <v>0</v>
      </c>
      <c r="R107" s="165">
        <f t="shared" ref="R107" si="162">Q107/Q$12</f>
        <v>0</v>
      </c>
      <c r="S107" s="294">
        <f>Saudi!S107+Sheet2!S114</f>
        <v>0</v>
      </c>
      <c r="T107" s="165">
        <f t="shared" ref="T107" si="163">S107/S$12</f>
        <v>0</v>
      </c>
      <c r="U107" s="294">
        <f>Saudi!U107+Sheet2!U114</f>
        <v>0</v>
      </c>
      <c r="V107" s="165">
        <f t="shared" ref="V107" si="164">U107/U$12</f>
        <v>0</v>
      </c>
      <c r="W107" s="294">
        <f>Saudi!W107+Sheet2!W114</f>
        <v>0</v>
      </c>
      <c r="X107" s="165">
        <f t="shared" ref="X107" si="165">W107/W$12</f>
        <v>0</v>
      </c>
      <c r="Y107" s="294">
        <f>Saudi!Y107+Sheet2!Y114</f>
        <v>0</v>
      </c>
      <c r="Z107" s="165">
        <f t="shared" ref="Z107" si="166">Y107/Y$12</f>
        <v>0</v>
      </c>
      <c r="AA107" s="326">
        <f t="shared" si="103"/>
        <v>0</v>
      </c>
      <c r="AB107" s="190">
        <f t="shared" si="135"/>
        <v>0</v>
      </c>
      <c r="AC107" s="185">
        <f t="shared" si="99"/>
        <v>0</v>
      </c>
      <c r="AD107" s="190">
        <f>AC107/AC$12</f>
        <v>0</v>
      </c>
      <c r="AE107" s="53">
        <f>AA107-AF107</f>
        <v>0</v>
      </c>
      <c r="AF107" s="53">
        <f t="shared" si="101"/>
        <v>0</v>
      </c>
    </row>
    <row r="108" spans="1:32" s="297" customFormat="1">
      <c r="A108" s="2">
        <v>6315</v>
      </c>
      <c r="B108" s="2" t="s">
        <v>215</v>
      </c>
      <c r="C108" s="312">
        <f>Saudi!C108+Sheet2!C116</f>
        <v>0</v>
      </c>
      <c r="D108" s="165">
        <f t="shared" si="136"/>
        <v>0</v>
      </c>
      <c r="E108" s="312">
        <f>Saudi!E108+Sheet2!E116</f>
        <v>2770.6308169596691</v>
      </c>
      <c r="F108" s="165">
        <f t="shared" si="136"/>
        <v>9.1510868195158572E-3</v>
      </c>
      <c r="G108" s="312">
        <f>Saudi!G108+Sheet2!G116</f>
        <v>3534.5915201654602</v>
      </c>
      <c r="H108" s="165">
        <f t="shared" ref="H108" si="167">G108/G$12</f>
        <v>7.0379323684765282E-3</v>
      </c>
      <c r="I108" s="312">
        <f>Saudi!I108+Sheet2!I116</f>
        <v>2770.6308169596691</v>
      </c>
      <c r="J108" s="165">
        <f t="shared" ref="J108" si="168">I108/I$12</f>
        <v>6.2477929912749409E-3</v>
      </c>
      <c r="K108" s="312">
        <f>Saudi!K108+Sheet2!K116</f>
        <v>1986.2978283350569</v>
      </c>
      <c r="L108" s="165">
        <f t="shared" ref="L108" si="169">K108/K$12</f>
        <v>4.8973399700191463E-3</v>
      </c>
      <c r="M108" s="312">
        <f>Saudi!M108+Sheet2!M116</f>
        <v>0</v>
      </c>
      <c r="N108" s="165">
        <f t="shared" ref="N108" si="170">M108/M$12</f>
        <v>0</v>
      </c>
      <c r="O108" s="312">
        <f>Saudi!O108+Sheet2!O116</f>
        <v>1731.6442605997931</v>
      </c>
      <c r="P108" s="165">
        <f t="shared" ref="P108" si="171">O108/O$12</f>
        <v>4.7557940846291499E-3</v>
      </c>
      <c r="Q108" s="312">
        <f>Saudi!Q108+Sheet2!Q116</f>
        <v>1986.2978283350569</v>
      </c>
      <c r="R108" s="165">
        <f t="shared" ref="R108" si="172">Q108/Q$12</f>
        <v>4.3931739249349951E-3</v>
      </c>
      <c r="S108" s="312">
        <f>Saudi!S108+Sheet2!S116</f>
        <v>0</v>
      </c>
      <c r="T108" s="165">
        <f t="shared" ref="T108" si="173">S108/S$12</f>
        <v>0</v>
      </c>
      <c r="U108" s="312">
        <f>Saudi!U108+Sheet2!U116</f>
        <v>1731.6442605997931</v>
      </c>
      <c r="V108" s="165">
        <f t="shared" ref="V108" si="174">U108/U$12</f>
        <v>4.7930660603912106E-3</v>
      </c>
      <c r="W108" s="312">
        <f>Saudi!W108+Sheet2!W116</f>
        <v>0</v>
      </c>
      <c r="X108" s="165">
        <f t="shared" ref="X108" si="175">W108/W$12</f>
        <v>0</v>
      </c>
      <c r="Y108" s="312">
        <f>Saudi!Y108+Sheet2!Y116</f>
        <v>1986.2978283350569</v>
      </c>
      <c r="Z108" s="165">
        <f t="shared" ref="Z108" si="176">Y108/Y$12</f>
        <v>3.5770244875713191E-3</v>
      </c>
      <c r="AA108" s="326">
        <f t="shared" si="103"/>
        <v>18498.035160289553</v>
      </c>
      <c r="AB108" s="190">
        <f t="shared" si="135"/>
        <v>3.5750689257227066E-3</v>
      </c>
      <c r="AC108" s="356">
        <f t="shared" si="99"/>
        <v>1541.5029300241295</v>
      </c>
      <c r="AD108" s="190">
        <f t="shared" ref="AD108:AD114" si="177">AC108/AC$12</f>
        <v>3.5750689257227066E-3</v>
      </c>
      <c r="AE108" s="53"/>
      <c r="AF108" s="53"/>
    </row>
    <row r="109" spans="1:32" s="297" customFormat="1">
      <c r="A109" s="2">
        <v>6316</v>
      </c>
      <c r="B109" s="2" t="s">
        <v>216</v>
      </c>
      <c r="C109" s="312">
        <f>Saudi!C109+Sheet2!C117</f>
        <v>0</v>
      </c>
      <c r="D109" s="165">
        <f t="shared" si="136"/>
        <v>0</v>
      </c>
      <c r="E109" s="312">
        <f>Saudi!E109+Sheet2!E117</f>
        <v>1277.4543433298863</v>
      </c>
      <c r="F109" s="165">
        <f t="shared" si="136"/>
        <v>4.2192902541261148E-3</v>
      </c>
      <c r="G109" s="312">
        <f>Saudi!G109+Sheet2!G117</f>
        <v>0</v>
      </c>
      <c r="H109" s="165">
        <f t="shared" ref="H109" si="178">G109/G$12</f>
        <v>0</v>
      </c>
      <c r="I109" s="312">
        <f>Saudi!I109+Sheet2!I117</f>
        <v>870.00863495346437</v>
      </c>
      <c r="J109" s="165">
        <f t="shared" ref="J109" si="179">I109/I$12</f>
        <v>1.9618759087418531E-3</v>
      </c>
      <c r="K109" s="312">
        <f>Saudi!K109+Sheet2!K117</f>
        <v>967.68355739400215</v>
      </c>
      <c r="L109" s="165">
        <f t="shared" ref="L109" si="180">K109/K$12</f>
        <v>2.3858835751375328E-3</v>
      </c>
      <c r="M109" s="312">
        <f>Saudi!M109+Sheet2!M117</f>
        <v>0</v>
      </c>
      <c r="N109" s="165">
        <f t="shared" ref="N109" si="181">M109/M$12</f>
        <v>0</v>
      </c>
      <c r="O109" s="312">
        <f>Saudi!O109+Sheet2!O117</f>
        <v>0</v>
      </c>
      <c r="P109" s="165">
        <f t="shared" ref="P109" si="182">O109/O$12</f>
        <v>0</v>
      </c>
      <c r="Q109" s="312">
        <f>Saudi!Q109+Sheet2!Q117</f>
        <v>870.00863495346437</v>
      </c>
      <c r="R109" s="165">
        <f t="shared" ref="R109" si="183">Q109/Q$12</f>
        <v>1.9242327082185787E-3</v>
      </c>
      <c r="S109" s="312">
        <f>Saudi!S109+Sheet2!S117</f>
        <v>967.68355739400215</v>
      </c>
      <c r="T109" s="165">
        <f t="shared" ref="T109" si="184">S109/S$12</f>
        <v>2.1245863115234762E-3</v>
      </c>
      <c r="U109" s="312">
        <f>Saudi!U109+Sheet2!U117</f>
        <v>634.08738366080661</v>
      </c>
      <c r="V109" s="165">
        <f t="shared" ref="V109" si="185">U109/U$12</f>
        <v>1.7551080132903109E-3</v>
      </c>
      <c r="W109" s="312">
        <f>Saudi!W109+Sheet2!W117</f>
        <v>0</v>
      </c>
      <c r="X109" s="165">
        <f t="shared" ref="X109" si="186">W109/W$12</f>
        <v>0</v>
      </c>
      <c r="Y109" s="312">
        <f>Saudi!Y109+Sheet2!Y117</f>
        <v>0</v>
      </c>
      <c r="Z109" s="165">
        <f t="shared" ref="Z109" si="187">Y109/Y$12</f>
        <v>0</v>
      </c>
      <c r="AA109" s="326">
        <f t="shared" si="103"/>
        <v>5586.9261116856269</v>
      </c>
      <c r="AB109" s="190">
        <f t="shared" si="135"/>
        <v>1.0797712167330219E-3</v>
      </c>
      <c r="AC109" s="356">
        <f t="shared" si="99"/>
        <v>465.57717597380224</v>
      </c>
      <c r="AD109" s="190">
        <f t="shared" si="177"/>
        <v>1.0797712167330219E-3</v>
      </c>
      <c r="AE109" s="53"/>
      <c r="AF109" s="53"/>
    </row>
    <row r="110" spans="1:32" s="297" customFormat="1">
      <c r="A110" s="2">
        <v>6317</v>
      </c>
      <c r="B110" s="2" t="s">
        <v>217</v>
      </c>
      <c r="C110" s="312">
        <f>Saudi!C110+Sheet2!C118</f>
        <v>0</v>
      </c>
      <c r="D110" s="165">
        <f t="shared" si="136"/>
        <v>0</v>
      </c>
      <c r="E110" s="312">
        <f>Saudi!E110+Sheet2!E118</f>
        <v>2215.4860392967944</v>
      </c>
      <c r="F110" s="165">
        <f t="shared" si="136"/>
        <v>7.317505085458453E-3</v>
      </c>
      <c r="G110" s="312">
        <f>Saudi!G110+Sheet2!G118</f>
        <v>0</v>
      </c>
      <c r="H110" s="165">
        <f t="shared" ref="H110" si="188">G110/G$12</f>
        <v>0</v>
      </c>
      <c r="I110" s="312">
        <f>Saudi!I110+Sheet2!I118</f>
        <v>7212.8076525336091</v>
      </c>
      <c r="J110" s="165">
        <f t="shared" ref="J110" si="189">I110/I$12</f>
        <v>1.6264934621771272E-2</v>
      </c>
      <c r="K110" s="312">
        <f>Saudi!K110+Sheet2!K118</f>
        <v>2444.6742502585316</v>
      </c>
      <c r="L110" s="165">
        <f t="shared" ref="L110" si="190">K110/K$12</f>
        <v>6.0274953477158725E-3</v>
      </c>
      <c r="M110" s="312">
        <f>Saudi!M110+Sheet2!M118</f>
        <v>0</v>
      </c>
      <c r="N110" s="165">
        <f t="shared" ref="N110" si="191">M110/M$12</f>
        <v>0</v>
      </c>
      <c r="O110" s="312">
        <f>Saudi!O110+Sheet2!O118</f>
        <v>0</v>
      </c>
      <c r="P110" s="165">
        <f t="shared" ref="P110" si="192">O110/O$12</f>
        <v>0</v>
      </c>
      <c r="Q110" s="312">
        <f>Saudi!Q110+Sheet2!Q118</f>
        <v>4846.566701137539</v>
      </c>
      <c r="R110" s="165">
        <f t="shared" ref="R110" si="193">Q110/Q$12</f>
        <v>1.0719344376841387E-2</v>
      </c>
      <c r="S110" s="312">
        <f>Saudi!S110+Sheet2!S118</f>
        <v>0</v>
      </c>
      <c r="T110" s="165">
        <f t="shared" ref="T110" si="194">S110/S$12</f>
        <v>0</v>
      </c>
      <c r="U110" s="312">
        <f>Saudi!U110+Sheet2!U118</f>
        <v>2215.4860392967944</v>
      </c>
      <c r="V110" s="165">
        <f t="shared" ref="V110" si="195">U110/U$12</f>
        <v>6.1323051066769904E-3</v>
      </c>
      <c r="W110" s="312">
        <f>Saudi!W110+Sheet2!W118</f>
        <v>0</v>
      </c>
      <c r="X110" s="165">
        <f t="shared" ref="X110" si="196">W110/W$12</f>
        <v>0</v>
      </c>
      <c r="Y110" s="312">
        <f>Saudi!Y110+Sheet2!Y118</f>
        <v>0</v>
      </c>
      <c r="Z110" s="165">
        <f t="shared" ref="Z110" si="197">Y110/Y$12</f>
        <v>0</v>
      </c>
      <c r="AA110" s="326">
        <f t="shared" si="103"/>
        <v>18935.020682523267</v>
      </c>
      <c r="AB110" s="190">
        <f t="shared" si="135"/>
        <v>3.6595240231420373E-3</v>
      </c>
      <c r="AC110" s="356">
        <f t="shared" si="99"/>
        <v>1577.9183902102723</v>
      </c>
      <c r="AD110" s="190">
        <f t="shared" si="177"/>
        <v>3.6595240231420373E-3</v>
      </c>
      <c r="AE110" s="53"/>
      <c r="AF110" s="53"/>
    </row>
    <row r="111" spans="1:32" s="297" customFormat="1">
      <c r="A111" s="2">
        <v>6318</v>
      </c>
      <c r="B111" s="2" t="s">
        <v>218</v>
      </c>
      <c r="C111" s="312">
        <f>Saudi!C111+Sheet2!C119</f>
        <v>0</v>
      </c>
      <c r="D111" s="165">
        <f t="shared" si="136"/>
        <v>0</v>
      </c>
      <c r="E111" s="312">
        <f>Saudi!E111+Sheet2!E119</f>
        <v>0</v>
      </c>
      <c r="F111" s="165">
        <f t="shared" si="136"/>
        <v>0</v>
      </c>
      <c r="G111" s="312">
        <f>Saudi!G111+Sheet2!G119</f>
        <v>0</v>
      </c>
      <c r="H111" s="165">
        <f t="shared" ref="H111" si="198">G111/G$12</f>
        <v>0</v>
      </c>
      <c r="I111" s="312">
        <f>Saudi!I111+Sheet2!I119</f>
        <v>0</v>
      </c>
      <c r="J111" s="165">
        <f t="shared" ref="J111" si="199">I111/I$12</f>
        <v>0</v>
      </c>
      <c r="K111" s="312">
        <f>Saudi!K111+Sheet2!K119</f>
        <v>0</v>
      </c>
      <c r="L111" s="165">
        <f t="shared" ref="L111" si="200">K111/K$12</f>
        <v>0</v>
      </c>
      <c r="M111" s="312">
        <f>Saudi!M111+Sheet2!M119</f>
        <v>0</v>
      </c>
      <c r="N111" s="165">
        <f t="shared" ref="N111" si="201">M111/M$12</f>
        <v>0</v>
      </c>
      <c r="O111" s="312">
        <f>Saudi!O111+Sheet2!O119</f>
        <v>0</v>
      </c>
      <c r="P111" s="165">
        <f t="shared" ref="P111" si="202">O111/O$12</f>
        <v>0</v>
      </c>
      <c r="Q111" s="312">
        <f>Saudi!Q111+Sheet2!Q119</f>
        <v>0</v>
      </c>
      <c r="R111" s="165">
        <f t="shared" ref="R111" si="203">Q111/Q$12</f>
        <v>0</v>
      </c>
      <c r="S111" s="312">
        <f>Saudi!S111+Sheet2!S119</f>
        <v>0</v>
      </c>
      <c r="T111" s="165">
        <f t="shared" ref="T111" si="204">S111/S$12</f>
        <v>0</v>
      </c>
      <c r="U111" s="312">
        <f>Saudi!U111+Sheet2!U119</f>
        <v>0</v>
      </c>
      <c r="V111" s="165">
        <f t="shared" ref="V111" si="205">U111/U$12</f>
        <v>0</v>
      </c>
      <c r="W111" s="312">
        <f>Saudi!W111+Sheet2!W119</f>
        <v>0</v>
      </c>
      <c r="X111" s="165">
        <f t="shared" ref="X111" si="206">W111/W$12</f>
        <v>0</v>
      </c>
      <c r="Y111" s="312">
        <f>Saudi!Y111+Sheet2!Y119</f>
        <v>0</v>
      </c>
      <c r="Z111" s="165">
        <f t="shared" ref="Z111" si="207">Y111/Y$12</f>
        <v>0</v>
      </c>
      <c r="AA111" s="326">
        <f t="shared" si="103"/>
        <v>0</v>
      </c>
      <c r="AB111" s="190">
        <f t="shared" si="135"/>
        <v>0</v>
      </c>
      <c r="AC111" s="356">
        <f t="shared" si="99"/>
        <v>0</v>
      </c>
      <c r="AD111" s="190">
        <f t="shared" si="177"/>
        <v>0</v>
      </c>
      <c r="AE111" s="53"/>
      <c r="AF111" s="53"/>
    </row>
    <row r="112" spans="1:32" s="297" customFormat="1">
      <c r="A112" s="2">
        <v>6319</v>
      </c>
      <c r="B112" s="2" t="s">
        <v>219</v>
      </c>
      <c r="C112" s="312">
        <f>Saudi!C112+Sheet2!C120</f>
        <v>0</v>
      </c>
      <c r="D112" s="165">
        <f t="shared" si="136"/>
        <v>0</v>
      </c>
      <c r="E112" s="312">
        <f>Saudi!E112+Sheet2!E120</f>
        <v>0</v>
      </c>
      <c r="F112" s="165">
        <f t="shared" si="136"/>
        <v>0</v>
      </c>
      <c r="G112" s="312">
        <f>Saudi!G112+Sheet2!G120</f>
        <v>0</v>
      </c>
      <c r="H112" s="165">
        <f t="shared" ref="H112" si="208">G112/G$12</f>
        <v>0</v>
      </c>
      <c r="I112" s="312">
        <f>Saudi!I112+Sheet2!I120</f>
        <v>0</v>
      </c>
      <c r="J112" s="165">
        <f t="shared" ref="J112" si="209">I112/I$12</f>
        <v>0</v>
      </c>
      <c r="K112" s="312">
        <f>Saudi!K112+Sheet2!K120</f>
        <v>0</v>
      </c>
      <c r="L112" s="165">
        <f t="shared" ref="L112" si="210">K112/K$12</f>
        <v>0</v>
      </c>
      <c r="M112" s="312">
        <f>Saudi!M112+Sheet2!M120</f>
        <v>0</v>
      </c>
      <c r="N112" s="165">
        <f t="shared" ref="N112" si="211">M112/M$12</f>
        <v>0</v>
      </c>
      <c r="O112" s="312">
        <f>Saudi!O112+Sheet2!O120</f>
        <v>0</v>
      </c>
      <c r="P112" s="165">
        <f t="shared" ref="P112" si="212">O112/O$12</f>
        <v>0</v>
      </c>
      <c r="Q112" s="312">
        <f>Saudi!Q112+Sheet2!Q120</f>
        <v>0</v>
      </c>
      <c r="R112" s="165">
        <f t="shared" ref="R112" si="213">Q112/Q$12</f>
        <v>0</v>
      </c>
      <c r="S112" s="312">
        <f>Saudi!S112+Sheet2!S120</f>
        <v>0</v>
      </c>
      <c r="T112" s="165">
        <f t="shared" ref="T112" si="214">S112/S$12</f>
        <v>0</v>
      </c>
      <c r="U112" s="312">
        <f>Saudi!U112+Sheet2!U120</f>
        <v>0</v>
      </c>
      <c r="V112" s="165">
        <f t="shared" ref="V112" si="215">U112/U$12</f>
        <v>0</v>
      </c>
      <c r="W112" s="312">
        <f>Saudi!W112+Sheet2!W120</f>
        <v>0</v>
      </c>
      <c r="X112" s="165">
        <f t="shared" ref="X112" si="216">W112/W$12</f>
        <v>0</v>
      </c>
      <c r="Y112" s="312">
        <f>Saudi!Y112+Sheet2!Y120</f>
        <v>0</v>
      </c>
      <c r="Z112" s="165">
        <f t="shared" ref="Z112" si="217">Y112/Y$12</f>
        <v>0</v>
      </c>
      <c r="AA112" s="326">
        <f t="shared" si="103"/>
        <v>0</v>
      </c>
      <c r="AB112" s="190">
        <f t="shared" si="135"/>
        <v>0</v>
      </c>
      <c r="AC112" s="356">
        <f t="shared" si="99"/>
        <v>0</v>
      </c>
      <c r="AD112" s="190">
        <f t="shared" si="177"/>
        <v>0</v>
      </c>
      <c r="AE112" s="53"/>
      <c r="AF112" s="53"/>
    </row>
    <row r="113" spans="1:32" s="297" customFormat="1">
      <c r="A113" s="2">
        <v>6320</v>
      </c>
      <c r="B113" s="2" t="s">
        <v>220</v>
      </c>
      <c r="C113" s="312">
        <f>Saudi!C113+Sheet2!C121</f>
        <v>0</v>
      </c>
      <c r="D113" s="165">
        <f t="shared" si="136"/>
        <v>0</v>
      </c>
      <c r="E113" s="312">
        <f>Saudi!E113+Sheet2!E121</f>
        <v>0</v>
      </c>
      <c r="F113" s="165">
        <f t="shared" si="136"/>
        <v>0</v>
      </c>
      <c r="G113" s="312">
        <f>Saudi!G113+Sheet2!G121</f>
        <v>0</v>
      </c>
      <c r="H113" s="165">
        <f t="shared" ref="H113" si="218">G113/G$12</f>
        <v>0</v>
      </c>
      <c r="I113" s="312">
        <f>Saudi!I113+Sheet2!I121</f>
        <v>0</v>
      </c>
      <c r="J113" s="165">
        <f t="shared" ref="J113" si="219">I113/I$12</f>
        <v>0</v>
      </c>
      <c r="K113" s="312">
        <f>Saudi!K113+Sheet2!K121</f>
        <v>0</v>
      </c>
      <c r="L113" s="165">
        <f t="shared" ref="L113" si="220">K113/K$12</f>
        <v>0</v>
      </c>
      <c r="M113" s="312">
        <f>Saudi!M113+Sheet2!M121</f>
        <v>0</v>
      </c>
      <c r="N113" s="165">
        <f t="shared" ref="N113" si="221">M113/M$12</f>
        <v>0</v>
      </c>
      <c r="O113" s="312">
        <f>Saudi!O113+Sheet2!O121</f>
        <v>0</v>
      </c>
      <c r="P113" s="165">
        <f t="shared" ref="P113" si="222">O113/O$12</f>
        <v>0</v>
      </c>
      <c r="Q113" s="312">
        <f>Saudi!Q113+Sheet2!Q121</f>
        <v>0</v>
      </c>
      <c r="R113" s="165">
        <f t="shared" ref="R113" si="223">Q113/Q$12</f>
        <v>0</v>
      </c>
      <c r="S113" s="312">
        <f>Saudi!S113+Sheet2!S121</f>
        <v>0</v>
      </c>
      <c r="T113" s="165">
        <f t="shared" ref="T113" si="224">S113/S$12</f>
        <v>0</v>
      </c>
      <c r="U113" s="312">
        <f>Saudi!U113+Sheet2!U121</f>
        <v>0</v>
      </c>
      <c r="V113" s="165">
        <f t="shared" ref="V113" si="225">U113/U$12</f>
        <v>0</v>
      </c>
      <c r="W113" s="312">
        <f>Saudi!W113+Sheet2!W121</f>
        <v>0</v>
      </c>
      <c r="X113" s="165">
        <f t="shared" ref="X113" si="226">W113/W$12</f>
        <v>0</v>
      </c>
      <c r="Y113" s="312">
        <f>Saudi!Y113+Sheet2!Y121</f>
        <v>0</v>
      </c>
      <c r="Z113" s="165">
        <f t="shared" ref="Z113" si="227">Y113/Y$12</f>
        <v>0</v>
      </c>
      <c r="AA113" s="326">
        <f t="shared" si="103"/>
        <v>0</v>
      </c>
      <c r="AB113" s="190">
        <f t="shared" si="135"/>
        <v>0</v>
      </c>
      <c r="AC113" s="356">
        <f t="shared" si="99"/>
        <v>0</v>
      </c>
      <c r="AD113" s="190">
        <f t="shared" si="177"/>
        <v>0</v>
      </c>
      <c r="AE113" s="53"/>
      <c r="AF113" s="53"/>
    </row>
    <row r="114" spans="1:32" s="297" customFormat="1">
      <c r="A114" s="2">
        <v>6321</v>
      </c>
      <c r="B114" s="2" t="s">
        <v>221</v>
      </c>
      <c r="C114" s="312">
        <f>Saudi!C114+Sheet2!C122</f>
        <v>0</v>
      </c>
      <c r="D114" s="165">
        <f t="shared" si="136"/>
        <v>0</v>
      </c>
      <c r="E114" s="312">
        <f>Saudi!E114+Sheet2!E122</f>
        <v>0</v>
      </c>
      <c r="F114" s="165">
        <f t="shared" si="136"/>
        <v>0</v>
      </c>
      <c r="G114" s="312">
        <f>Saudi!G114+Sheet2!G122</f>
        <v>0</v>
      </c>
      <c r="H114" s="165">
        <f t="shared" ref="H114" si="228">G114/G$12</f>
        <v>0</v>
      </c>
      <c r="I114" s="312">
        <f>Saudi!I114+Sheet2!I122</f>
        <v>0</v>
      </c>
      <c r="J114" s="165">
        <f t="shared" ref="J114" si="229">I114/I$12</f>
        <v>0</v>
      </c>
      <c r="K114" s="312">
        <f>Saudi!K114+Sheet2!K122</f>
        <v>0</v>
      </c>
      <c r="L114" s="165">
        <f t="shared" ref="L114" si="230">K114/K$12</f>
        <v>0</v>
      </c>
      <c r="M114" s="312">
        <f>Saudi!M114+Sheet2!M122</f>
        <v>0</v>
      </c>
      <c r="N114" s="165">
        <f t="shared" ref="N114" si="231">M114/M$12</f>
        <v>0</v>
      </c>
      <c r="O114" s="312">
        <f>Saudi!O114+Sheet2!O122</f>
        <v>0</v>
      </c>
      <c r="P114" s="165">
        <f t="shared" ref="P114" si="232">O114/O$12</f>
        <v>0</v>
      </c>
      <c r="Q114" s="312">
        <f>Saudi!Q114+Sheet2!Q122</f>
        <v>0</v>
      </c>
      <c r="R114" s="165">
        <f t="shared" ref="R114" si="233">Q114/Q$12</f>
        <v>0</v>
      </c>
      <c r="S114" s="312">
        <f>Saudi!S114+Sheet2!S122</f>
        <v>0</v>
      </c>
      <c r="T114" s="165">
        <f t="shared" ref="T114" si="234">S114/S$12</f>
        <v>0</v>
      </c>
      <c r="U114" s="312">
        <f>Saudi!U114+Sheet2!U122</f>
        <v>0</v>
      </c>
      <c r="V114" s="165">
        <f t="shared" ref="V114" si="235">U114/U$12</f>
        <v>0</v>
      </c>
      <c r="W114" s="312">
        <f>Saudi!W114+Sheet2!W122</f>
        <v>0</v>
      </c>
      <c r="X114" s="165">
        <f t="shared" ref="X114" si="236">W114/W$12</f>
        <v>0</v>
      </c>
      <c r="Y114" s="312">
        <f>Saudi!Y114+Sheet2!Y122</f>
        <v>0</v>
      </c>
      <c r="Z114" s="165">
        <f t="shared" ref="Z114" si="237">Y114/Y$12</f>
        <v>0</v>
      </c>
      <c r="AA114" s="326">
        <f t="shared" si="103"/>
        <v>0</v>
      </c>
      <c r="AB114" s="190">
        <f t="shared" si="135"/>
        <v>0</v>
      </c>
      <c r="AC114" s="356">
        <f t="shared" si="99"/>
        <v>0</v>
      </c>
      <c r="AD114" s="190">
        <f t="shared" si="177"/>
        <v>0</v>
      </c>
      <c r="AE114" s="53"/>
      <c r="AF114" s="53"/>
    </row>
    <row r="115" spans="1:32" ht="15.75" thickBot="1">
      <c r="A115" s="4">
        <v>6399</v>
      </c>
      <c r="B115" s="108" t="s">
        <v>97</v>
      </c>
      <c r="C115" s="159">
        <f>Saudi!C115+Sheet2!C115</f>
        <v>12719.751809720787</v>
      </c>
      <c r="D115" s="160">
        <f>C115/C12</f>
        <v>3.2685345223392726E-2</v>
      </c>
      <c r="E115" s="159">
        <f>Saudi!E115+Sheet2!E115</f>
        <v>14045.370579110651</v>
      </c>
      <c r="F115" s="160">
        <f>E115/E12</f>
        <v>4.639030389575944E-2</v>
      </c>
      <c r="G115" s="159">
        <f>Saudi!G115+Sheet2!G115</f>
        <v>53157.887562282594</v>
      </c>
      <c r="H115" s="160">
        <f>G115/G12</f>
        <v>0.10584578596423251</v>
      </c>
      <c r="I115" s="159">
        <f>Saudi!I115+Sheet2!I115</f>
        <v>16076.8183557394</v>
      </c>
      <c r="J115" s="160">
        <f>I115/I12</f>
        <v>3.6253344339543261E-2</v>
      </c>
      <c r="K115" s="159">
        <f>Saudi!K115+Sheet2!K115</f>
        <v>58382.86170912852</v>
      </c>
      <c r="L115" s="160">
        <f>K115/K12</f>
        <v>0.14394655128424433</v>
      </c>
      <c r="M115" s="159">
        <f>Saudi!M115+Sheet2!M115</f>
        <v>3360.910031023785</v>
      </c>
      <c r="N115" s="160">
        <f>M115/M12</f>
        <v>5.8438731747975248E-3</v>
      </c>
      <c r="O115" s="159">
        <f>Saudi!O115+Sheet2!O115</f>
        <v>6824.7156153050673</v>
      </c>
      <c r="P115" s="160">
        <f>O115/O12</f>
        <v>1.874342374530312E-2</v>
      </c>
      <c r="Q115" s="159">
        <f>Saudi!Q115+Sheet2!Q115</f>
        <v>57998.351212747955</v>
      </c>
      <c r="R115" s="160">
        <f>Q115/Q12</f>
        <v>0.12827726064154266</v>
      </c>
      <c r="S115" s="159">
        <f>Saudi!S115+Sheet2!S115</f>
        <v>10093.846949327815</v>
      </c>
      <c r="T115" s="160">
        <f>S115/S12</f>
        <v>2.2161427560996809E-2</v>
      </c>
      <c r="U115" s="159">
        <f>Saudi!U115+Sheet2!U115</f>
        <v>13707.381075491207</v>
      </c>
      <c r="V115" s="160">
        <f>U115/U12</f>
        <v>3.7941039337391909E-2</v>
      </c>
      <c r="W115" s="159">
        <f>Saudi!W115+Sheet2!W115</f>
        <v>5429.1623578076524</v>
      </c>
      <c r="X115" s="160">
        <f>W115/W12</f>
        <v>1.47699187346539E-2</v>
      </c>
      <c r="Y115" s="159">
        <f>Saudi!Y115+Sheet2!Y115</f>
        <v>52617.866879759335</v>
      </c>
      <c r="Z115" s="203">
        <f>Y115/Y12</f>
        <v>9.4756886720473263E-2</v>
      </c>
      <c r="AA115" s="187">
        <f>SUM(AA94:AA107)</f>
        <v>261394.94218294631</v>
      </c>
      <c r="AB115" s="221">
        <f>AA115/AA12</f>
        <v>5.0519145792601403E-2</v>
      </c>
      <c r="AC115" s="186">
        <f t="shared" si="99"/>
        <v>21782.91184857886</v>
      </c>
      <c r="AD115" s="221">
        <f>AC115/AC12</f>
        <v>5.051914579260141E-2</v>
      </c>
      <c r="AE115" s="53">
        <f t="shared" ref="AE115:AE152" si="238">AA115-AF115</f>
        <v>-43019.981954498449</v>
      </c>
      <c r="AF115" s="53">
        <f t="shared" si="101"/>
        <v>304414.92413744476</v>
      </c>
    </row>
    <row r="116" spans="1:32" ht="15.75" thickTop="1">
      <c r="A116" s="16">
        <v>6401</v>
      </c>
      <c r="B116" s="106" t="s">
        <v>86</v>
      </c>
      <c r="C116" s="129">
        <f>Saudi!C116+Sheet2!C116</f>
        <v>0</v>
      </c>
      <c r="D116" s="49">
        <f>C116/C12</f>
        <v>0</v>
      </c>
      <c r="E116" s="129">
        <f>Saudi!E116+Sheet2!E116</f>
        <v>0</v>
      </c>
      <c r="F116" s="49">
        <f>E116/E12</f>
        <v>0</v>
      </c>
      <c r="G116" s="129">
        <f>Saudi!G116+Sheet2!G116</f>
        <v>0</v>
      </c>
      <c r="H116" s="49">
        <f>G116/G12</f>
        <v>0</v>
      </c>
      <c r="I116" s="129">
        <f>Saudi!I116+Sheet2!I116</f>
        <v>0</v>
      </c>
      <c r="J116" s="49">
        <f>I116/I12</f>
        <v>0</v>
      </c>
      <c r="K116" s="129">
        <f>Saudi!K116+Sheet2!K116</f>
        <v>0</v>
      </c>
      <c r="L116" s="49">
        <f>K116/K12</f>
        <v>0</v>
      </c>
      <c r="M116" s="129">
        <f>Saudi!M116+Sheet2!M116</f>
        <v>0</v>
      </c>
      <c r="N116" s="49">
        <f>M116/M12</f>
        <v>0</v>
      </c>
      <c r="O116" s="129">
        <f>Saudi!O116+Sheet2!O116</f>
        <v>0</v>
      </c>
      <c r="P116" s="49">
        <f>O116/O12</f>
        <v>0</v>
      </c>
      <c r="Q116" s="129">
        <f>Saudi!Q116+Sheet2!Q116</f>
        <v>0</v>
      </c>
      <c r="R116" s="49">
        <f>Q116/Q12</f>
        <v>0</v>
      </c>
      <c r="S116" s="129">
        <f>Saudi!S116+Sheet2!S116</f>
        <v>0</v>
      </c>
      <c r="T116" s="49">
        <f>S116/S12</f>
        <v>0</v>
      </c>
      <c r="U116" s="129">
        <f>Saudi!U116+Sheet2!U116</f>
        <v>0</v>
      </c>
      <c r="V116" s="49">
        <f>U116/U12</f>
        <v>0</v>
      </c>
      <c r="W116" s="129">
        <f>Saudi!W116+Sheet2!W116</f>
        <v>0</v>
      </c>
      <c r="X116" s="49">
        <f>W116/W12</f>
        <v>0</v>
      </c>
      <c r="Y116" s="129">
        <f>Saudi!Y116+Sheet2!Y116</f>
        <v>0</v>
      </c>
      <c r="Z116" s="165">
        <f>Y116/Y12</f>
        <v>0</v>
      </c>
      <c r="AA116" s="262">
        <f t="shared" ref="AA116:AA128" si="239">C116+E116+G116+I116+K116+M116+O116+Q116+S116+U116+W116+Y116</f>
        <v>0</v>
      </c>
      <c r="AB116" s="190">
        <f>AA116/AA12</f>
        <v>0</v>
      </c>
      <c r="AC116" s="181">
        <f t="shared" si="99"/>
        <v>0</v>
      </c>
      <c r="AD116" s="190">
        <f>AC116/AC12</f>
        <v>0</v>
      </c>
      <c r="AE116" s="53">
        <f t="shared" si="238"/>
        <v>0</v>
      </c>
      <c r="AF116" s="53">
        <f t="shared" si="101"/>
        <v>0</v>
      </c>
    </row>
    <row r="117" spans="1:32">
      <c r="A117" s="98">
        <v>6402</v>
      </c>
      <c r="B117" s="2" t="s">
        <v>72</v>
      </c>
      <c r="C117" s="23">
        <f>Saudi!C117+Sheet2!C117</f>
        <v>100</v>
      </c>
      <c r="D117" s="49">
        <f>C117/C12</f>
        <v>2.5696527504894933E-4</v>
      </c>
      <c r="E117" s="347">
        <f>Saudi!E117+Sheet2!E117</f>
        <v>100</v>
      </c>
      <c r="F117" s="49">
        <f>E117/E12</f>
        <v>3.3028892783188395E-4</v>
      </c>
      <c r="G117" s="347">
        <f>Saudi!G117+Sheet2!G117</f>
        <v>100</v>
      </c>
      <c r="H117" s="49">
        <f>G117/G12</f>
        <v>1.9911586185628234E-4</v>
      </c>
      <c r="I117" s="347">
        <f>Saudi!I117+Sheet2!I117</f>
        <v>100</v>
      </c>
      <c r="J117" s="49">
        <f>I117/I12</f>
        <v>2.2550073986872453E-4</v>
      </c>
      <c r="K117" s="347">
        <f>Saudi!K117+Sheet2!K117</f>
        <v>100</v>
      </c>
      <c r="L117" s="49">
        <f>K117/K12</f>
        <v>2.4655617602543353E-4</v>
      </c>
      <c r="M117" s="347">
        <f>Saudi!M117+Sheet2!M117</f>
        <v>100</v>
      </c>
      <c r="N117" s="49">
        <f>M117/M12</f>
        <v>1.7387770338551402E-4</v>
      </c>
      <c r="O117" s="347">
        <f>Saudi!O117+Sheet2!O117</f>
        <v>100</v>
      </c>
      <c r="P117" s="49">
        <f>O117/O12</f>
        <v>2.7464036308368989E-4</v>
      </c>
      <c r="Q117" s="347">
        <f>Saudi!Q117+Sheet2!Q117</f>
        <v>100</v>
      </c>
      <c r="R117" s="49">
        <f>Q117/Q12</f>
        <v>2.2117397815499883E-4</v>
      </c>
      <c r="S117" s="347">
        <f>Saudi!S117+Sheet2!S117</f>
        <v>100</v>
      </c>
      <c r="T117" s="49">
        <f>S117/S12</f>
        <v>2.1955382989507897E-4</v>
      </c>
      <c r="U117" s="347">
        <f>Saudi!U117+Sheet2!U117</f>
        <v>100</v>
      </c>
      <c r="V117" s="49">
        <f>U117/U12</f>
        <v>2.7679276681984475E-4</v>
      </c>
      <c r="W117" s="347">
        <f>Saudi!W117+Sheet2!W117</f>
        <v>100</v>
      </c>
      <c r="X117" s="49">
        <f>W117/W12</f>
        <v>2.7204783650305376E-4</v>
      </c>
      <c r="Y117" s="347">
        <f>Saudi!Y117+Sheet2!Y117</f>
        <v>100</v>
      </c>
      <c r="Z117" s="165">
        <f>Y117/Y12</f>
        <v>1.8008500218568088E-4</v>
      </c>
      <c r="AA117" s="262">
        <f t="shared" si="239"/>
        <v>1200</v>
      </c>
      <c r="AB117" s="190">
        <f>AA117/AA12</f>
        <v>2.3192099451064586E-4</v>
      </c>
      <c r="AC117" s="183">
        <f t="shared" si="99"/>
        <v>100</v>
      </c>
      <c r="AD117" s="190">
        <f>AC117/AC12</f>
        <v>2.3192099451064586E-4</v>
      </c>
      <c r="AE117" s="53">
        <f t="shared" si="238"/>
        <v>0</v>
      </c>
      <c r="AF117" s="53">
        <f t="shared" si="101"/>
        <v>1200</v>
      </c>
    </row>
    <row r="118" spans="1:32" s="297" customFormat="1">
      <c r="A118" s="98">
        <v>6403</v>
      </c>
      <c r="B118" s="2" t="s">
        <v>227</v>
      </c>
      <c r="C118" s="347">
        <f>Saudi!C118+Sheet2!C118</f>
        <v>0</v>
      </c>
      <c r="D118" s="349">
        <f>C118/C12</f>
        <v>0</v>
      </c>
      <c r="E118" s="347">
        <f>Saudi!E118+Sheet2!E118</f>
        <v>0</v>
      </c>
      <c r="F118" s="349">
        <f>E118/E12</f>
        <v>0</v>
      </c>
      <c r="G118" s="347">
        <f>Saudi!G118+Sheet2!G118</f>
        <v>0</v>
      </c>
      <c r="H118" s="349">
        <f>G118/G12</f>
        <v>0</v>
      </c>
      <c r="I118" s="347"/>
      <c r="J118" s="349">
        <f>I118/I12</f>
        <v>0</v>
      </c>
      <c r="K118" s="347">
        <f>Saudi!K118+Sheet2!K118</f>
        <v>0</v>
      </c>
      <c r="L118" s="349">
        <f>K118/K12</f>
        <v>0</v>
      </c>
      <c r="M118" s="347">
        <f>Saudi!M118+Sheet2!M118</f>
        <v>0</v>
      </c>
      <c r="N118" s="349">
        <f>M118/M12</f>
        <v>0</v>
      </c>
      <c r="O118" s="347">
        <f>Saudi!O118+Sheet2!O118</f>
        <v>0</v>
      </c>
      <c r="P118" s="349">
        <f>O118/O12</f>
        <v>0</v>
      </c>
      <c r="Q118" s="347">
        <f>Saudi!Q118+Sheet2!Q118</f>
        <v>0</v>
      </c>
      <c r="R118" s="349">
        <f>Q118/Q12</f>
        <v>0</v>
      </c>
      <c r="S118" s="347">
        <f>Saudi!S118+Sheet2!S118</f>
        <v>0</v>
      </c>
      <c r="T118" s="349">
        <f>S118/S12</f>
        <v>0</v>
      </c>
      <c r="U118" s="347">
        <f>Saudi!U118+Sheet2!U118</f>
        <v>0</v>
      </c>
      <c r="V118" s="349">
        <f>U118/U12</f>
        <v>0</v>
      </c>
      <c r="W118" s="347">
        <f>Saudi!W118+Sheet2!W118</f>
        <v>0</v>
      </c>
      <c r="X118" s="349">
        <f>W118/W12</f>
        <v>0</v>
      </c>
      <c r="Y118" s="347">
        <f>Saudi!Y118+Sheet2!Y118</f>
        <v>0</v>
      </c>
      <c r="Z118" s="349">
        <f>Y118/Y12</f>
        <v>0</v>
      </c>
      <c r="AA118" s="326">
        <f t="shared" si="239"/>
        <v>0</v>
      </c>
      <c r="AB118" s="349">
        <f>AA118/AA12</f>
        <v>0</v>
      </c>
      <c r="AC118" s="355">
        <f t="shared" si="99"/>
        <v>0</v>
      </c>
      <c r="AD118" s="349">
        <f>AC118/AC12</f>
        <v>0</v>
      </c>
      <c r="AE118" s="53"/>
      <c r="AF118" s="53"/>
    </row>
    <row r="119" spans="1:32">
      <c r="A119" s="98">
        <v>6404</v>
      </c>
      <c r="B119" s="2" t="s">
        <v>88</v>
      </c>
      <c r="C119" s="347">
        <f>Saudi!C119+Sheet2!C119</f>
        <v>0</v>
      </c>
      <c r="D119" s="49">
        <f>C119/C12</f>
        <v>0</v>
      </c>
      <c r="E119" s="347">
        <f>Saudi!E119+Sheet2!E119</f>
        <v>0</v>
      </c>
      <c r="F119" s="49">
        <f>E119/E12</f>
        <v>0</v>
      </c>
      <c r="G119" s="347">
        <f>Saudi!G119+Sheet2!G119</f>
        <v>0</v>
      </c>
      <c r="H119" s="49">
        <f>G119/G12</f>
        <v>0</v>
      </c>
      <c r="I119" s="347">
        <f>Saudi!I119+Sheet2!I119</f>
        <v>0</v>
      </c>
      <c r="J119" s="49">
        <f>I119/I12</f>
        <v>0</v>
      </c>
      <c r="K119" s="347">
        <f>Saudi!K119+Sheet2!K119</f>
        <v>0</v>
      </c>
      <c r="L119" s="49">
        <f>K119/K12</f>
        <v>0</v>
      </c>
      <c r="M119" s="347">
        <f>Saudi!M119+Sheet2!M119</f>
        <v>0</v>
      </c>
      <c r="N119" s="49">
        <f>M119/M12</f>
        <v>0</v>
      </c>
      <c r="O119" s="347">
        <f>Saudi!O119+Sheet2!O119</f>
        <v>0</v>
      </c>
      <c r="P119" s="49">
        <f>O119/O12</f>
        <v>0</v>
      </c>
      <c r="Q119" s="347">
        <f>Saudi!Q119+Sheet2!Q119</f>
        <v>0</v>
      </c>
      <c r="R119" s="49">
        <f>Q119/Q12</f>
        <v>0</v>
      </c>
      <c r="S119" s="347">
        <f>Saudi!S119+Sheet2!S119</f>
        <v>0</v>
      </c>
      <c r="T119" s="49">
        <f>S119/S12</f>
        <v>0</v>
      </c>
      <c r="U119" s="347">
        <f>Saudi!U119+Sheet2!U119</f>
        <v>0</v>
      </c>
      <c r="V119" s="49">
        <f>U119/U12</f>
        <v>0</v>
      </c>
      <c r="W119" s="347">
        <f>Saudi!W119+Sheet2!W119</f>
        <v>0</v>
      </c>
      <c r="X119" s="49">
        <f>W119/W12</f>
        <v>0</v>
      </c>
      <c r="Y119" s="347">
        <f>Saudi!Y119+Sheet2!Y119</f>
        <v>0</v>
      </c>
      <c r="Z119" s="165">
        <f>Y119/Y12</f>
        <v>0</v>
      </c>
      <c r="AA119" s="262">
        <f t="shared" si="239"/>
        <v>0</v>
      </c>
      <c r="AB119" s="190">
        <f>AA119/AA12</f>
        <v>0</v>
      </c>
      <c r="AC119" s="183">
        <f t="shared" si="99"/>
        <v>0</v>
      </c>
      <c r="AD119" s="190">
        <f>AC119/AC12</f>
        <v>0</v>
      </c>
      <c r="AE119" s="53">
        <f t="shared" si="238"/>
        <v>0</v>
      </c>
      <c r="AF119" s="53">
        <f t="shared" si="101"/>
        <v>0</v>
      </c>
    </row>
    <row r="120" spans="1:32">
      <c r="A120" s="98">
        <v>6406</v>
      </c>
      <c r="B120" s="2" t="s">
        <v>70</v>
      </c>
      <c r="C120" s="347">
        <f>Saudi!C120+Sheet2!C120</f>
        <v>750</v>
      </c>
      <c r="D120" s="49">
        <f>C120/C12</f>
        <v>1.9272395628671197E-3</v>
      </c>
      <c r="E120" s="347">
        <f>Saudi!E120+Sheet2!E120</f>
        <v>750</v>
      </c>
      <c r="F120" s="49">
        <f>E120/E12</f>
        <v>2.4771669587391296E-3</v>
      </c>
      <c r="G120" s="347">
        <f>Saudi!G120+Sheet2!G120</f>
        <v>750</v>
      </c>
      <c r="H120" s="49">
        <f>G120/G12</f>
        <v>1.4933689639221176E-3</v>
      </c>
      <c r="I120" s="347">
        <f>Saudi!I120+Sheet2!I120</f>
        <v>750</v>
      </c>
      <c r="J120" s="49">
        <f>I120/I12</f>
        <v>1.691255549015434E-3</v>
      </c>
      <c r="K120" s="347">
        <f>Saudi!K120+Sheet2!K120</f>
        <v>750</v>
      </c>
      <c r="L120" s="49">
        <f>K120/K12</f>
        <v>1.8491713201907514E-3</v>
      </c>
      <c r="M120" s="347">
        <f>Saudi!M120+Sheet2!M120</f>
        <v>750</v>
      </c>
      <c r="N120" s="49">
        <f>M120/M12</f>
        <v>1.3040827753913553E-3</v>
      </c>
      <c r="O120" s="347">
        <f>Saudi!O120+Sheet2!O120</f>
        <v>750</v>
      </c>
      <c r="P120" s="49">
        <f>O120/O12</f>
        <v>2.0598027231276744E-3</v>
      </c>
      <c r="Q120" s="347">
        <f>Saudi!Q120+Sheet2!Q120</f>
        <v>750</v>
      </c>
      <c r="R120" s="49">
        <f>Q120/Q12</f>
        <v>1.6588048361624911E-3</v>
      </c>
      <c r="S120" s="347">
        <f>Saudi!S120+Sheet2!S120</f>
        <v>750</v>
      </c>
      <c r="T120" s="49">
        <f>S120/S12</f>
        <v>1.6466537242130924E-3</v>
      </c>
      <c r="U120" s="347">
        <f>Saudi!U120+Sheet2!U120</f>
        <v>750</v>
      </c>
      <c r="V120" s="49">
        <f>U120/U12</f>
        <v>2.0759457511488359E-3</v>
      </c>
      <c r="W120" s="347">
        <f>Saudi!W120+Sheet2!W120</f>
        <v>750</v>
      </c>
      <c r="X120" s="49">
        <f>W120/W12</f>
        <v>2.0403587737729029E-3</v>
      </c>
      <c r="Y120" s="347">
        <f>Saudi!Y120+Sheet2!Y120</f>
        <v>750</v>
      </c>
      <c r="Z120" s="165">
        <f>Y120/Y12</f>
        <v>1.3506375163926066E-3</v>
      </c>
      <c r="AA120" s="262">
        <f t="shared" si="239"/>
        <v>9000</v>
      </c>
      <c r="AB120" s="190">
        <f>AA120/AA12</f>
        <v>1.739407458829844E-3</v>
      </c>
      <c r="AC120" s="181">
        <f t="shared" si="99"/>
        <v>750</v>
      </c>
      <c r="AD120" s="190">
        <f>AC120/AC12</f>
        <v>1.739407458829844E-3</v>
      </c>
      <c r="AE120" s="53">
        <f t="shared" si="238"/>
        <v>0</v>
      </c>
      <c r="AF120" s="53">
        <f t="shared" si="101"/>
        <v>9000</v>
      </c>
    </row>
    <row r="121" spans="1:32">
      <c r="A121" s="2">
        <v>6407</v>
      </c>
      <c r="B121" s="107" t="s">
        <v>71</v>
      </c>
      <c r="C121" s="347">
        <f>Saudi!C121+Sheet2!C121</f>
        <v>0</v>
      </c>
      <c r="D121" s="49">
        <f>C121/C12</f>
        <v>0</v>
      </c>
      <c r="E121" s="347">
        <f>Saudi!E121+Sheet2!E121</f>
        <v>0</v>
      </c>
      <c r="F121" s="49">
        <f>E121/E12</f>
        <v>0</v>
      </c>
      <c r="G121" s="347">
        <f>Saudi!G121+Sheet2!G121</f>
        <v>0</v>
      </c>
      <c r="H121" s="49">
        <f>G121/G12</f>
        <v>0</v>
      </c>
      <c r="I121" s="347">
        <f>Saudi!I121+Sheet2!I121</f>
        <v>0</v>
      </c>
      <c r="J121" s="49">
        <f>I121/I12</f>
        <v>0</v>
      </c>
      <c r="K121" s="347">
        <f>Saudi!K121+Sheet2!K121</f>
        <v>0</v>
      </c>
      <c r="L121" s="49">
        <f>K121/K12</f>
        <v>0</v>
      </c>
      <c r="M121" s="347">
        <f>Saudi!M121+Sheet2!M121</f>
        <v>0</v>
      </c>
      <c r="N121" s="49">
        <f>M121/M12</f>
        <v>0</v>
      </c>
      <c r="O121" s="347">
        <f>Saudi!O121+Sheet2!O121</f>
        <v>0</v>
      </c>
      <c r="P121" s="49">
        <f>O121/O12</f>
        <v>0</v>
      </c>
      <c r="Q121" s="347">
        <f>Saudi!Q121+Sheet2!Q121</f>
        <v>0</v>
      </c>
      <c r="R121" s="49">
        <f>Q121/Q12</f>
        <v>0</v>
      </c>
      <c r="S121" s="347">
        <f>Saudi!S121+Sheet2!S121</f>
        <v>0</v>
      </c>
      <c r="T121" s="49">
        <f>S121/S12</f>
        <v>0</v>
      </c>
      <c r="U121" s="347">
        <f>Saudi!U121+Sheet2!U121</f>
        <v>0</v>
      </c>
      <c r="V121" s="49">
        <f>U121/U12</f>
        <v>0</v>
      </c>
      <c r="W121" s="347">
        <f>Saudi!W121+Sheet2!W121</f>
        <v>0</v>
      </c>
      <c r="X121" s="49">
        <f>W121/W12</f>
        <v>0</v>
      </c>
      <c r="Y121" s="347">
        <f>Saudi!Y121+Sheet2!Y121</f>
        <v>0</v>
      </c>
      <c r="Z121" s="165">
        <f>Y121/Y12</f>
        <v>0</v>
      </c>
      <c r="AA121" s="262">
        <f t="shared" si="239"/>
        <v>0</v>
      </c>
      <c r="AB121" s="190">
        <f>AA121/AA12</f>
        <v>0</v>
      </c>
      <c r="AC121" s="181">
        <f t="shared" si="99"/>
        <v>0</v>
      </c>
      <c r="AD121" s="190">
        <f>AC121/AC12</f>
        <v>0</v>
      </c>
      <c r="AE121" s="53">
        <f t="shared" si="238"/>
        <v>0</v>
      </c>
      <c r="AF121" s="53">
        <f t="shared" si="101"/>
        <v>0</v>
      </c>
    </row>
    <row r="122" spans="1:32">
      <c r="A122" s="2">
        <v>6408</v>
      </c>
      <c r="B122" s="107" t="s">
        <v>41</v>
      </c>
      <c r="C122" s="347">
        <f>Saudi!C122+Sheet2!C122</f>
        <v>0</v>
      </c>
      <c r="D122" s="49">
        <f>C122/C12</f>
        <v>0</v>
      </c>
      <c r="E122" s="347">
        <f>Saudi!E122+Sheet2!E122</f>
        <v>0</v>
      </c>
      <c r="F122" s="49">
        <f>E122/E12</f>
        <v>0</v>
      </c>
      <c r="G122" s="347">
        <f>Saudi!G122+Sheet2!G122</f>
        <v>0</v>
      </c>
      <c r="H122" s="49">
        <f>G122/G12</f>
        <v>0</v>
      </c>
      <c r="I122" s="347">
        <f>Saudi!I122+Sheet2!I122</f>
        <v>0</v>
      </c>
      <c r="J122" s="49">
        <f>I122/I12</f>
        <v>0</v>
      </c>
      <c r="K122" s="347">
        <f>Saudi!K122+Sheet2!K122</f>
        <v>0</v>
      </c>
      <c r="L122" s="49">
        <f>K122/K12</f>
        <v>0</v>
      </c>
      <c r="M122" s="347">
        <f>Saudi!M122+Sheet2!M122</f>
        <v>0</v>
      </c>
      <c r="N122" s="49">
        <f>M122/M12</f>
        <v>0</v>
      </c>
      <c r="O122" s="347">
        <f>Saudi!O122+Sheet2!O122</f>
        <v>0</v>
      </c>
      <c r="P122" s="49">
        <f>O122/O12</f>
        <v>0</v>
      </c>
      <c r="Q122" s="347">
        <f>Saudi!Q122+Sheet2!Q122</f>
        <v>0</v>
      </c>
      <c r="R122" s="49">
        <f>Q122/Q12</f>
        <v>0</v>
      </c>
      <c r="S122" s="347">
        <f>Saudi!S122+Sheet2!S122</f>
        <v>0</v>
      </c>
      <c r="T122" s="49">
        <f>S122/S12</f>
        <v>0</v>
      </c>
      <c r="U122" s="347">
        <f>Saudi!U122+Sheet2!U122</f>
        <v>0</v>
      </c>
      <c r="V122" s="49">
        <f>U122/U12</f>
        <v>0</v>
      </c>
      <c r="W122" s="347">
        <f>Saudi!W122+Sheet2!W122</f>
        <v>0</v>
      </c>
      <c r="X122" s="49">
        <f>W122/W12</f>
        <v>0</v>
      </c>
      <c r="Y122" s="347">
        <f>Saudi!Y122+Sheet2!Y122</f>
        <v>0</v>
      </c>
      <c r="Z122" s="165">
        <f>Y122/Y12</f>
        <v>0</v>
      </c>
      <c r="AA122" s="262">
        <f t="shared" si="239"/>
        <v>0</v>
      </c>
      <c r="AB122" s="190">
        <f>AA122/AA12</f>
        <v>0</v>
      </c>
      <c r="AC122" s="181">
        <f t="shared" si="99"/>
        <v>0</v>
      </c>
      <c r="AD122" s="190">
        <f>AC122/AC12</f>
        <v>0</v>
      </c>
      <c r="AE122" s="53">
        <f t="shared" si="238"/>
        <v>0</v>
      </c>
      <c r="AF122" s="53">
        <f t="shared" si="101"/>
        <v>0</v>
      </c>
    </row>
    <row r="123" spans="1:32">
      <c r="A123" s="2">
        <v>6410</v>
      </c>
      <c r="B123" s="107" t="s">
        <v>100</v>
      </c>
      <c r="C123" s="347">
        <f>Saudi!C123+Sheet2!C123</f>
        <v>0</v>
      </c>
      <c r="D123" s="49"/>
      <c r="E123" s="347">
        <f>Saudi!E123+Sheet2!E123</f>
        <v>0</v>
      </c>
      <c r="F123" s="49"/>
      <c r="G123" s="347">
        <f>Saudi!G123+Sheet2!G123</f>
        <v>0</v>
      </c>
      <c r="H123" s="49"/>
      <c r="I123" s="347">
        <f>Saudi!I123+Sheet2!I123</f>
        <v>0</v>
      </c>
      <c r="J123" s="49"/>
      <c r="K123" s="347">
        <f>Saudi!K123+Sheet2!K123</f>
        <v>0</v>
      </c>
      <c r="L123" s="49"/>
      <c r="M123" s="347">
        <f>Saudi!M123+Sheet2!M123</f>
        <v>0</v>
      </c>
      <c r="N123" s="49"/>
      <c r="O123" s="347">
        <f>Saudi!O123+Sheet2!O123</f>
        <v>0</v>
      </c>
      <c r="P123" s="49"/>
      <c r="Q123" s="347">
        <f>Saudi!Q123+Sheet2!Q123</f>
        <v>0</v>
      </c>
      <c r="R123" s="49"/>
      <c r="S123" s="347">
        <f>Saudi!S123+Sheet2!S123</f>
        <v>0</v>
      </c>
      <c r="T123" s="49"/>
      <c r="U123" s="347">
        <f>Saudi!U123+Sheet2!U123</f>
        <v>0</v>
      </c>
      <c r="V123" s="49"/>
      <c r="W123" s="347">
        <f>Saudi!W123+Sheet2!W123</f>
        <v>0</v>
      </c>
      <c r="X123" s="49"/>
      <c r="Y123" s="347">
        <f>Saudi!Y123+Sheet2!Y123</f>
        <v>0</v>
      </c>
      <c r="Z123" s="165"/>
      <c r="AA123" s="262">
        <f t="shared" si="239"/>
        <v>0</v>
      </c>
      <c r="AB123" s="190"/>
      <c r="AC123" s="181">
        <f t="shared" si="99"/>
        <v>0</v>
      </c>
      <c r="AD123" s="190"/>
      <c r="AE123" s="53">
        <f t="shared" si="238"/>
        <v>0</v>
      </c>
      <c r="AF123" s="53">
        <f t="shared" si="101"/>
        <v>0</v>
      </c>
    </row>
    <row r="124" spans="1:32">
      <c r="A124" s="2">
        <v>6411</v>
      </c>
      <c r="B124" s="107" t="s">
        <v>102</v>
      </c>
      <c r="C124" s="347">
        <f>Saudi!C124+Sheet2!C124</f>
        <v>0</v>
      </c>
      <c r="D124" s="49"/>
      <c r="E124" s="347">
        <f>Saudi!E124+Sheet2!E124</f>
        <v>0</v>
      </c>
      <c r="F124" s="49"/>
      <c r="G124" s="347">
        <f>Saudi!G124+Sheet2!G124</f>
        <v>0</v>
      </c>
      <c r="H124" s="49"/>
      <c r="I124" s="347">
        <f>Saudi!I124+Sheet2!I124</f>
        <v>0</v>
      </c>
      <c r="J124" s="49"/>
      <c r="K124" s="347">
        <f>Saudi!K124+Sheet2!K124</f>
        <v>0</v>
      </c>
      <c r="L124" s="49"/>
      <c r="M124" s="347">
        <f>Saudi!M124+Sheet2!M124</f>
        <v>0</v>
      </c>
      <c r="N124" s="49"/>
      <c r="O124" s="347">
        <f>Saudi!O124+Sheet2!O124</f>
        <v>0</v>
      </c>
      <c r="P124" s="49"/>
      <c r="Q124" s="347">
        <f>Saudi!Q124+Sheet2!Q124</f>
        <v>0</v>
      </c>
      <c r="R124" s="49"/>
      <c r="S124" s="347">
        <f>Saudi!S124+Sheet2!S124</f>
        <v>0</v>
      </c>
      <c r="T124" s="49"/>
      <c r="U124" s="347">
        <f>Saudi!U124+Sheet2!U124</f>
        <v>0</v>
      </c>
      <c r="V124" s="49"/>
      <c r="W124" s="347">
        <f>Saudi!W124+Sheet2!W124</f>
        <v>0</v>
      </c>
      <c r="X124" s="49"/>
      <c r="Y124" s="347">
        <f>Saudi!Y124+Sheet2!Y124</f>
        <v>0</v>
      </c>
      <c r="Z124" s="165"/>
      <c r="AA124" s="262">
        <f t="shared" si="239"/>
        <v>0</v>
      </c>
      <c r="AB124" s="190"/>
      <c r="AC124" s="181">
        <f t="shared" si="99"/>
        <v>0</v>
      </c>
      <c r="AD124" s="190"/>
      <c r="AE124" s="53">
        <f t="shared" si="238"/>
        <v>0</v>
      </c>
      <c r="AF124" s="53">
        <f t="shared" si="101"/>
        <v>0</v>
      </c>
    </row>
    <row r="125" spans="1:32">
      <c r="A125" s="2">
        <v>6412</v>
      </c>
      <c r="B125" s="107" t="s">
        <v>89</v>
      </c>
      <c r="C125" s="347">
        <f>Saudi!C125+Sheet2!C125</f>
        <v>0</v>
      </c>
      <c r="D125" s="49">
        <f>C125/C12</f>
        <v>0</v>
      </c>
      <c r="E125" s="347">
        <f>Saudi!E125+Sheet2!E125</f>
        <v>0</v>
      </c>
      <c r="F125" s="49">
        <f>E125/E12</f>
        <v>0</v>
      </c>
      <c r="G125" s="347">
        <f>Saudi!G125+Sheet2!G125</f>
        <v>0</v>
      </c>
      <c r="H125" s="49">
        <f>G125/G12</f>
        <v>0</v>
      </c>
      <c r="I125" s="347">
        <f>Saudi!I125+Sheet2!I125</f>
        <v>0</v>
      </c>
      <c r="J125" s="49">
        <f>I125/I12</f>
        <v>0</v>
      </c>
      <c r="K125" s="347">
        <f>Saudi!K125+Sheet2!K125</f>
        <v>0</v>
      </c>
      <c r="L125" s="49">
        <f>K125/K12</f>
        <v>0</v>
      </c>
      <c r="M125" s="347">
        <f>Saudi!M125+Sheet2!M125</f>
        <v>0</v>
      </c>
      <c r="N125" s="49">
        <f>M125/M12</f>
        <v>0</v>
      </c>
      <c r="O125" s="347">
        <f>Saudi!O125+Sheet2!O125</f>
        <v>0</v>
      </c>
      <c r="P125" s="49">
        <f>O125/O12</f>
        <v>0</v>
      </c>
      <c r="Q125" s="347">
        <f>Saudi!Q125+Sheet2!Q125</f>
        <v>0</v>
      </c>
      <c r="R125" s="49">
        <f>Q125/Q12</f>
        <v>0</v>
      </c>
      <c r="S125" s="347">
        <f>Saudi!S125+Sheet2!S125</f>
        <v>0</v>
      </c>
      <c r="T125" s="49">
        <f>S125/S12</f>
        <v>0</v>
      </c>
      <c r="U125" s="347">
        <f>Saudi!U125+Sheet2!U125</f>
        <v>0</v>
      </c>
      <c r="V125" s="49">
        <f>U125/U12</f>
        <v>0</v>
      </c>
      <c r="W125" s="347">
        <f>Saudi!W125+Sheet2!W125</f>
        <v>0</v>
      </c>
      <c r="X125" s="49">
        <f>W125/W12</f>
        <v>0</v>
      </c>
      <c r="Y125" s="347">
        <f>Saudi!Y125+Sheet2!Y125</f>
        <v>0</v>
      </c>
      <c r="Z125" s="165">
        <f>Y125/Y12</f>
        <v>0</v>
      </c>
      <c r="AA125" s="262">
        <f t="shared" si="239"/>
        <v>0</v>
      </c>
      <c r="AB125" s="190">
        <f>AA125/AA12</f>
        <v>0</v>
      </c>
      <c r="AC125" s="181">
        <f t="shared" si="99"/>
        <v>0</v>
      </c>
      <c r="AD125" s="190">
        <f>AC125/AC12</f>
        <v>0</v>
      </c>
      <c r="AE125" s="53">
        <f t="shared" si="238"/>
        <v>0</v>
      </c>
      <c r="AF125" s="53">
        <f t="shared" si="101"/>
        <v>0</v>
      </c>
    </row>
    <row r="126" spans="1:32">
      <c r="A126" s="2">
        <v>6413</v>
      </c>
      <c r="B126" s="2" t="s">
        <v>40</v>
      </c>
      <c r="C126" s="347">
        <f>Saudi!C126+Sheet2!C126</f>
        <v>3891.5764000000004</v>
      </c>
      <c r="D126" s="49">
        <f>C126/C12</f>
        <v>0.01</v>
      </c>
      <c r="E126" s="347">
        <f>Saudi!E126+Sheet2!E126</f>
        <v>3027.6522030705096</v>
      </c>
      <c r="F126" s="49">
        <f>E126/E12</f>
        <v>0.01</v>
      </c>
      <c r="G126" s="347">
        <f>Saudi!G126+Sheet2!G126</f>
        <v>5022.2015999999994</v>
      </c>
      <c r="H126" s="49">
        <f>G126/G12</f>
        <v>0.01</v>
      </c>
      <c r="I126" s="347">
        <f>Saudi!I126+Sheet2!I126</f>
        <v>4434.5752505386499</v>
      </c>
      <c r="J126" s="49">
        <f>I126/I12</f>
        <v>0.01</v>
      </c>
      <c r="K126" s="347">
        <f>Saudi!K126+Sheet2!K126</f>
        <v>4055.8708206800097</v>
      </c>
      <c r="L126" s="49">
        <f>K126/K12</f>
        <v>0.01</v>
      </c>
      <c r="M126" s="347">
        <f>Saudi!M126+Sheet2!M126</f>
        <v>5751.1686692965104</v>
      </c>
      <c r="N126" s="49">
        <f>M126/M12</f>
        <v>0.01</v>
      </c>
      <c r="O126" s="347">
        <f>Saudi!O126+Sheet2!O126</f>
        <v>3641.1253931210194</v>
      </c>
      <c r="P126" s="49">
        <f>O126/O12</f>
        <v>0.01</v>
      </c>
      <c r="Q126" s="347">
        <f>Saudi!Q126+Sheet2!Q126</f>
        <v>4521.327546494641</v>
      </c>
      <c r="R126" s="49">
        <f>Q126/Q12</f>
        <v>1.0000000000000002E-2</v>
      </c>
      <c r="S126" s="347">
        <f>Saudi!S126+Sheet2!S126</f>
        <v>4554.6916693636495</v>
      </c>
      <c r="T126" s="49">
        <f>S126/S12</f>
        <v>0.01</v>
      </c>
      <c r="U126" s="347">
        <f>Saudi!U126+Sheet2!U126</f>
        <v>3612.8111709323202</v>
      </c>
      <c r="V126" s="49">
        <f>U126/U12</f>
        <v>0.01</v>
      </c>
      <c r="W126" s="347">
        <f>Saudi!W126+Sheet2!W126</f>
        <v>3675.8241228975003</v>
      </c>
      <c r="X126" s="49">
        <f>W126/W12</f>
        <v>0.01</v>
      </c>
      <c r="Y126" s="347">
        <f>Saudi!Y126+Sheet2!Y126</f>
        <v>5552.9332696396696</v>
      </c>
      <c r="Z126" s="165">
        <f>Y126/Y12</f>
        <v>0.01</v>
      </c>
      <c r="AA126" s="262">
        <f t="shared" si="239"/>
        <v>51741.758116034478</v>
      </c>
      <c r="AB126" s="190">
        <f>AA126/AA12</f>
        <v>9.9999999999999985E-3</v>
      </c>
      <c r="AC126" s="181">
        <f t="shared" si="99"/>
        <v>4311.8131763362062</v>
      </c>
      <c r="AD126" s="190">
        <f>AC126/AC12</f>
        <v>9.9999999999999985E-3</v>
      </c>
      <c r="AE126" s="53">
        <f t="shared" si="238"/>
        <v>0</v>
      </c>
      <c r="AF126" s="53">
        <f t="shared" si="101"/>
        <v>51741.758116034478</v>
      </c>
    </row>
    <row r="127" spans="1:32">
      <c r="A127" s="2">
        <v>6414</v>
      </c>
      <c r="B127" s="2" t="s">
        <v>42</v>
      </c>
      <c r="C127" s="347">
        <f>Saudi!C127+Sheet2!C127</f>
        <v>100</v>
      </c>
      <c r="D127" s="49">
        <f>C127/C12</f>
        <v>2.5696527504894933E-4</v>
      </c>
      <c r="E127" s="347">
        <f>Saudi!E127+Sheet2!E127</f>
        <v>100</v>
      </c>
      <c r="F127" s="49">
        <f>E127/E12</f>
        <v>3.3028892783188395E-4</v>
      </c>
      <c r="G127" s="347">
        <f>Saudi!G127+Sheet2!G127</f>
        <v>100</v>
      </c>
      <c r="H127" s="49">
        <f>G127/G12</f>
        <v>1.9911586185628234E-4</v>
      </c>
      <c r="I127" s="347">
        <f>Saudi!I127+Sheet2!I127</f>
        <v>100</v>
      </c>
      <c r="J127" s="49">
        <f>I127/I12</f>
        <v>2.2550073986872453E-4</v>
      </c>
      <c r="K127" s="347">
        <f>Saudi!K127+Sheet2!K127</f>
        <v>100</v>
      </c>
      <c r="L127" s="49">
        <f>K127/K12</f>
        <v>2.4655617602543353E-4</v>
      </c>
      <c r="M127" s="347">
        <f>Saudi!M127+Sheet2!M127</f>
        <v>100</v>
      </c>
      <c r="N127" s="49">
        <f>M127/M12</f>
        <v>1.7387770338551402E-4</v>
      </c>
      <c r="O127" s="347">
        <f>Saudi!O127+Sheet2!O127</f>
        <v>100</v>
      </c>
      <c r="P127" s="49">
        <f>O127/O12</f>
        <v>2.7464036308368989E-4</v>
      </c>
      <c r="Q127" s="347">
        <f>Saudi!Q127+Sheet2!Q127</f>
        <v>100</v>
      </c>
      <c r="R127" s="49">
        <f>Q127/Q12</f>
        <v>2.2117397815499883E-4</v>
      </c>
      <c r="S127" s="347">
        <f>Saudi!S127+Sheet2!S127</f>
        <v>100</v>
      </c>
      <c r="T127" s="49">
        <f>S127/S12</f>
        <v>2.1955382989507897E-4</v>
      </c>
      <c r="U127" s="347">
        <f>Saudi!U127+Sheet2!U127</f>
        <v>100</v>
      </c>
      <c r="V127" s="49">
        <f>U127/U12</f>
        <v>2.7679276681984475E-4</v>
      </c>
      <c r="W127" s="347">
        <f>Saudi!W127+Sheet2!W127</f>
        <v>100</v>
      </c>
      <c r="X127" s="49">
        <f>W127/W12</f>
        <v>2.7204783650305376E-4</v>
      </c>
      <c r="Y127" s="347">
        <f>Saudi!Y127+Sheet2!Y127</f>
        <v>100</v>
      </c>
      <c r="Z127" s="165">
        <f>Y127/Y12</f>
        <v>1.8008500218568088E-4</v>
      </c>
      <c r="AA127" s="262">
        <f t="shared" si="239"/>
        <v>1200</v>
      </c>
      <c r="AB127" s="190">
        <f>AA127/AA12</f>
        <v>2.3192099451064586E-4</v>
      </c>
      <c r="AC127" s="181">
        <f t="shared" si="99"/>
        <v>100</v>
      </c>
      <c r="AD127" s="190">
        <f>AC127/AC12</f>
        <v>2.3192099451064586E-4</v>
      </c>
      <c r="AE127" s="53">
        <f t="shared" si="238"/>
        <v>0</v>
      </c>
      <c r="AF127" s="53">
        <f t="shared" si="101"/>
        <v>1200</v>
      </c>
    </row>
    <row r="128" spans="1:32">
      <c r="A128" s="2">
        <v>6415</v>
      </c>
      <c r="B128" s="107" t="s">
        <v>43</v>
      </c>
      <c r="C128" s="347">
        <f>Saudi!C128+Sheet2!C128</f>
        <v>0</v>
      </c>
      <c r="D128" s="49">
        <f>C128/C12</f>
        <v>0</v>
      </c>
      <c r="E128" s="347">
        <f>Saudi!E128+Sheet2!E128</f>
        <v>0</v>
      </c>
      <c r="F128" s="49">
        <f>E128/E12</f>
        <v>0</v>
      </c>
      <c r="G128" s="347">
        <f>Saudi!G128+Sheet2!G128</f>
        <v>0</v>
      </c>
      <c r="H128" s="49">
        <f>G128/G12</f>
        <v>0</v>
      </c>
      <c r="I128" s="347">
        <f>Saudi!I128+Sheet2!I128</f>
        <v>0</v>
      </c>
      <c r="J128" s="49">
        <f>I128/I12</f>
        <v>0</v>
      </c>
      <c r="K128" s="347">
        <f>Saudi!K128+Sheet2!K128</f>
        <v>0</v>
      </c>
      <c r="L128" s="49">
        <f>K128/K12</f>
        <v>0</v>
      </c>
      <c r="M128" s="347">
        <f>Saudi!M128+Sheet2!M128</f>
        <v>0</v>
      </c>
      <c r="N128" s="49">
        <f>M128/M12</f>
        <v>0</v>
      </c>
      <c r="O128" s="347">
        <f>Saudi!O128+Sheet2!O128</f>
        <v>0</v>
      </c>
      <c r="P128" s="49">
        <f>O128/O12</f>
        <v>0</v>
      </c>
      <c r="Q128" s="347">
        <f>Saudi!Q128+Sheet2!Q128</f>
        <v>0</v>
      </c>
      <c r="R128" s="49">
        <f>Q128/Q12</f>
        <v>0</v>
      </c>
      <c r="S128" s="347">
        <f>Saudi!S128+Sheet2!S128</f>
        <v>0</v>
      </c>
      <c r="T128" s="49">
        <f>S128/S12</f>
        <v>0</v>
      </c>
      <c r="U128" s="347">
        <f>Saudi!U128+Sheet2!U128</f>
        <v>0</v>
      </c>
      <c r="V128" s="49">
        <f>U128/U12</f>
        <v>0</v>
      </c>
      <c r="W128" s="347">
        <f>Saudi!W128+Sheet2!W128</f>
        <v>0</v>
      </c>
      <c r="X128" s="49">
        <f>W128/W12</f>
        <v>0</v>
      </c>
      <c r="Y128" s="347">
        <f>Saudi!Y128+Sheet2!Y128</f>
        <v>0</v>
      </c>
      <c r="Z128" s="165">
        <f>Y128/Y12</f>
        <v>0</v>
      </c>
      <c r="AA128" s="262">
        <f t="shared" si="239"/>
        <v>0</v>
      </c>
      <c r="AB128" s="190">
        <f>AA128/AA12</f>
        <v>0</v>
      </c>
      <c r="AC128" s="181">
        <f t="shared" si="99"/>
        <v>0</v>
      </c>
      <c r="AD128" s="190">
        <f>AC128/AC12</f>
        <v>0</v>
      </c>
      <c r="AE128" s="53">
        <f t="shared" si="238"/>
        <v>0</v>
      </c>
      <c r="AF128" s="53">
        <f t="shared" si="101"/>
        <v>0</v>
      </c>
    </row>
    <row r="129" spans="1:32" ht="15.75" thickBot="1">
      <c r="A129" s="4">
        <v>6499</v>
      </c>
      <c r="B129" s="108" t="s">
        <v>98</v>
      </c>
      <c r="C129" s="27">
        <f>Saudi!C129+Sheet2!C129</f>
        <v>4841.5763999999999</v>
      </c>
      <c r="D129" s="68">
        <f>C129/C12</f>
        <v>1.2441170112965017E-2</v>
      </c>
      <c r="E129" s="27">
        <f>Saudi!E129+Sheet2!E129</f>
        <v>3977.6522030705096</v>
      </c>
      <c r="F129" s="68">
        <f>E129/E12</f>
        <v>1.3137744814402897E-2</v>
      </c>
      <c r="G129" s="27">
        <f>Saudi!G129+Sheet2!G129</f>
        <v>5972.2015999999994</v>
      </c>
      <c r="H129" s="68">
        <f>G129/G12</f>
        <v>1.1891600687634682E-2</v>
      </c>
      <c r="I129" s="27">
        <f>Saudi!I129+Sheet2!I129</f>
        <v>5384.5752505386499</v>
      </c>
      <c r="J129" s="68">
        <f>I129/I12</f>
        <v>1.2142257028752884E-2</v>
      </c>
      <c r="K129" s="27">
        <f>Saudi!K129+Sheet2!K129</f>
        <v>5005.8708206800093</v>
      </c>
      <c r="L129" s="68">
        <f>K129/K12</f>
        <v>1.2342283672241617E-2</v>
      </c>
      <c r="M129" s="27">
        <f>Saudi!M129+Sheet2!M129</f>
        <v>6701.1686692965104</v>
      </c>
      <c r="N129" s="68">
        <f>M129/M12</f>
        <v>1.1651838182162384E-2</v>
      </c>
      <c r="O129" s="27">
        <f>Saudi!O129+Sheet2!O129</f>
        <v>4591.1253931210194</v>
      </c>
      <c r="P129" s="68">
        <f>O129/O12</f>
        <v>1.2609083449295054E-2</v>
      </c>
      <c r="Q129" s="27">
        <f>Saudi!Q129+Sheet2!Q129</f>
        <v>5471.327546494641</v>
      </c>
      <c r="R129" s="68">
        <f>Q129/Q12</f>
        <v>1.2101152792472491E-2</v>
      </c>
      <c r="S129" s="27">
        <f>Saudi!S129+Sheet2!S129</f>
        <v>5504.6916693636495</v>
      </c>
      <c r="T129" s="68">
        <f>S129/S12</f>
        <v>1.208576138400325E-2</v>
      </c>
      <c r="U129" s="27">
        <f>Saudi!U129+Sheet2!U129</f>
        <v>4562.8111709323202</v>
      </c>
      <c r="V129" s="68">
        <f>U129/U12</f>
        <v>1.2629531284788525E-2</v>
      </c>
      <c r="W129" s="27">
        <f>Saudi!W129+Sheet2!W129</f>
        <v>4625.8241228975003</v>
      </c>
      <c r="X129" s="68">
        <f>W129/W12</f>
        <v>1.2584454446779011E-2</v>
      </c>
      <c r="Y129" s="27">
        <f>Saudi!Y129+Sheet2!Y129</f>
        <v>6502.9332696396696</v>
      </c>
      <c r="Z129" s="199">
        <f>Y129/Y12</f>
        <v>1.1710807520763969E-2</v>
      </c>
      <c r="AA129" s="187">
        <f>SUM(AA116:AA128)</f>
        <v>63141.758116034478</v>
      </c>
      <c r="AB129" s="221">
        <f>AA129/AA12</f>
        <v>1.2203249447851134E-2</v>
      </c>
      <c r="AC129" s="186">
        <f t="shared" si="99"/>
        <v>5261.8131763362062</v>
      </c>
      <c r="AD129" s="221">
        <f>AC129/AC12</f>
        <v>1.2203249447851134E-2</v>
      </c>
      <c r="AE129" s="53">
        <f t="shared" si="238"/>
        <v>0</v>
      </c>
      <c r="AF129" s="53">
        <f t="shared" si="101"/>
        <v>63141.758116034478</v>
      </c>
    </row>
    <row r="130" spans="1:32" ht="15.75" thickTop="1">
      <c r="A130" s="104"/>
      <c r="B130" s="109"/>
      <c r="C130" s="129">
        <f>Saudi!C130+Sheet2!C130</f>
        <v>0</v>
      </c>
      <c r="D130" s="70"/>
      <c r="E130" s="352">
        <f>Saudi!E130+Sheet2!E130</f>
        <v>0</v>
      </c>
      <c r="F130" s="70"/>
      <c r="G130" s="352">
        <f>Saudi!G130+Sheet2!G130</f>
        <v>0</v>
      </c>
      <c r="H130" s="70"/>
      <c r="I130" s="352">
        <f>Saudi!I130+Sheet2!I130</f>
        <v>0</v>
      </c>
      <c r="J130" s="70"/>
      <c r="K130" s="352">
        <f>Saudi!K130+Sheet2!K130</f>
        <v>0</v>
      </c>
      <c r="L130" s="70"/>
      <c r="M130" s="352">
        <f>Saudi!M130+Sheet2!M130</f>
        <v>0</v>
      </c>
      <c r="N130" s="70"/>
      <c r="O130" s="352">
        <f>Saudi!O130+Sheet2!O130</f>
        <v>0</v>
      </c>
      <c r="P130" s="70"/>
      <c r="Q130" s="352">
        <f>Saudi!Q130+Sheet2!Q130</f>
        <v>0</v>
      </c>
      <c r="R130" s="70"/>
      <c r="S130" s="352">
        <f>Saudi!S130+Sheet2!S130</f>
        <v>0</v>
      </c>
      <c r="T130" s="70"/>
      <c r="U130" s="352">
        <f>Saudi!U130+Sheet2!U130</f>
        <v>0</v>
      </c>
      <c r="V130" s="70"/>
      <c r="W130" s="352">
        <f>Saudi!W130+Sheet2!W130</f>
        <v>0</v>
      </c>
      <c r="X130" s="70"/>
      <c r="Y130" s="352">
        <f>Saudi!Y130+Sheet2!Y130</f>
        <v>0</v>
      </c>
      <c r="AA130" s="180"/>
      <c r="AB130" s="189"/>
      <c r="AC130" s="181">
        <f t="shared" si="99"/>
        <v>0</v>
      </c>
      <c r="AD130" s="189"/>
      <c r="AE130" s="53">
        <f t="shared" si="238"/>
        <v>0</v>
      </c>
      <c r="AF130" s="53">
        <f t="shared" si="101"/>
        <v>0</v>
      </c>
    </row>
    <row r="131" spans="1:32" ht="15.75" thickBot="1">
      <c r="A131" s="4"/>
      <c r="B131" s="108" t="s">
        <v>108</v>
      </c>
      <c r="C131" s="124">
        <f>Saudi!C131+Sheet2!C131</f>
        <v>-156538.59517136653</v>
      </c>
      <c r="D131" s="121">
        <f>C131/C12</f>
        <v>-0.40224983163986328</v>
      </c>
      <c r="E131" s="124">
        <f>Saudi!E131+Sheet2!E131</f>
        <v>-169191.32355607886</v>
      </c>
      <c r="F131" s="121">
        <f>E131/E12</f>
        <v>-0.55882020855794656</v>
      </c>
      <c r="G131" s="124">
        <f>Saudi!G131+Sheet2!G131</f>
        <v>-95963.237879253342</v>
      </c>
      <c r="H131" s="121">
        <f>G131/G12</f>
        <v>-0.19107802816846969</v>
      </c>
      <c r="I131" s="124">
        <f>Saudi!I131+Sheet2!I131</f>
        <v>21693.495505407067</v>
      </c>
      <c r="J131" s="121">
        <f>I131/I12</f>
        <v>4.8918992868081441E-2</v>
      </c>
      <c r="K131" s="124">
        <f>Saudi!K131+Sheet2!K131</f>
        <v>7281.7814778414522</v>
      </c>
      <c r="L131" s="121">
        <f>K131/K12</f>
        <v>1.7953681958294186E-2</v>
      </c>
      <c r="M131" s="124">
        <f>Saudi!M131+Sheet2!M131</f>
        <v>-28030.02268512411</v>
      </c>
      <c r="N131" s="121">
        <f>M131/M12</f>
        <v>-4.8737959703332397E-2</v>
      </c>
      <c r="O131" s="124">
        <f>Saudi!O131+Sheet2!O131</f>
        <v>-30105.710615559252</v>
      </c>
      <c r="P131" s="121">
        <f>O131/O12</f>
        <v>-8.2682432943496906E-2</v>
      </c>
      <c r="Q131" s="124">
        <f>Saudi!Q131+Sheet2!Q131</f>
        <v>-20975.073624639394</v>
      </c>
      <c r="R131" s="121">
        <f>Q131/Q12</f>
        <v>-4.6391404756554851E-2</v>
      </c>
      <c r="S131" s="124">
        <f>Saudi!S131+Sheet2!S131</f>
        <v>38376.43263599604</v>
      </c>
      <c r="T131" s="121">
        <f>S131/S12</f>
        <v>8.4256927629434319E-2</v>
      </c>
      <c r="U131" s="124">
        <f>Saudi!U131+Sheet2!U131</f>
        <v>-19886.582166962558</v>
      </c>
      <c r="V131" s="121">
        <f>U131/U12</f>
        <v>-5.5044621005837506E-2</v>
      </c>
      <c r="W131" s="124">
        <f>Saudi!W131+Sheet2!W131</f>
        <v>13420.262574256873</v>
      </c>
      <c r="X131" s="121">
        <f>W131/W12</f>
        <v>3.6509533986294848E-2</v>
      </c>
      <c r="Y131" s="124">
        <f>Saudi!Y131+Sheet2!Y131</f>
        <v>-3621.635498650011</v>
      </c>
      <c r="Z131" s="121">
        <f>Y131/Y12</f>
        <v>-6.5220223669012669E-3</v>
      </c>
      <c r="AA131" s="265">
        <f>AA37-AA41-AA76-AA93-AA115-AA129</f>
        <v>-400520.22704963374</v>
      </c>
      <c r="AB131" s="226">
        <f>AA131/AA12</f>
        <v>-7.7407541149150619E-2</v>
      </c>
      <c r="AC131" s="227">
        <f t="shared" si="99"/>
        <v>-33376.685587469481</v>
      </c>
      <c r="AD131" s="226">
        <f>AC131/AC12</f>
        <v>-7.7407541149150633E-2</v>
      </c>
      <c r="AE131" s="53">
        <f t="shared" si="238"/>
        <v>43019.981954499031</v>
      </c>
      <c r="AF131" s="53">
        <f t="shared" si="101"/>
        <v>-443540.20900413278</v>
      </c>
    </row>
    <row r="132" spans="1:32" ht="15.75" thickTop="1">
      <c r="A132" s="104"/>
      <c r="B132" s="109"/>
      <c r="C132" s="129">
        <f>Saudi!C132+Sheet2!C132</f>
        <v>0</v>
      </c>
      <c r="D132" s="70"/>
      <c r="E132" s="352">
        <f>Saudi!E132+Sheet2!E132</f>
        <v>0</v>
      </c>
      <c r="F132" s="70"/>
      <c r="G132" s="352">
        <f>Saudi!G132+Sheet2!G132</f>
        <v>0</v>
      </c>
      <c r="H132" s="70"/>
      <c r="I132" s="352">
        <f>Saudi!I132+Sheet2!I132</f>
        <v>0</v>
      </c>
      <c r="J132" s="70"/>
      <c r="K132" s="352">
        <f>Saudi!K132+Sheet2!K132</f>
        <v>0</v>
      </c>
      <c r="L132" s="70"/>
      <c r="M132" s="352">
        <f>Saudi!M132+Sheet2!M132</f>
        <v>0</v>
      </c>
      <c r="N132" s="70"/>
      <c r="O132" s="352">
        <f>Saudi!O132+Sheet2!O132</f>
        <v>0</v>
      </c>
      <c r="P132" s="70"/>
      <c r="Q132" s="352">
        <f>Saudi!Q132+Sheet2!Q132</f>
        <v>0</v>
      </c>
      <c r="R132" s="70"/>
      <c r="S132" s="352">
        <f>Saudi!S132+Sheet2!S132</f>
        <v>0</v>
      </c>
      <c r="T132" s="70"/>
      <c r="U132" s="352">
        <f>Saudi!U132+Sheet2!U132</f>
        <v>0</v>
      </c>
      <c r="V132" s="70"/>
      <c r="W132" s="352">
        <f>Saudi!W132+Sheet2!W132</f>
        <v>0</v>
      </c>
      <c r="X132" s="70"/>
      <c r="Y132" s="352">
        <f>Saudi!Y132+Sheet2!Y132</f>
        <v>0</v>
      </c>
      <c r="AA132" s="180"/>
      <c r="AB132" s="189"/>
      <c r="AC132" s="181">
        <f t="shared" si="99"/>
        <v>0</v>
      </c>
      <c r="AD132" s="189"/>
      <c r="AE132" s="53">
        <f t="shared" si="238"/>
        <v>0</v>
      </c>
      <c r="AF132" s="53">
        <f t="shared" si="101"/>
        <v>0</v>
      </c>
    </row>
    <row r="133" spans="1:32" ht="15.75" thickBot="1">
      <c r="A133" s="4"/>
      <c r="B133" s="250" t="s">
        <v>118</v>
      </c>
      <c r="C133" s="125">
        <f>Saudi!C133+Sheet2!C133</f>
        <v>0</v>
      </c>
      <c r="D133" s="251"/>
      <c r="E133" s="125">
        <f>Saudi!E133+Sheet2!E133</f>
        <v>0</v>
      </c>
      <c r="F133" s="251"/>
      <c r="G133" s="125">
        <f>Saudi!G133+Sheet2!G133</f>
        <v>0</v>
      </c>
      <c r="H133" s="251"/>
      <c r="I133" s="125">
        <f>Saudi!I133+Sheet2!I133</f>
        <v>0</v>
      </c>
      <c r="J133" s="251"/>
      <c r="K133" s="125">
        <f>Saudi!K133+Sheet2!K133</f>
        <v>0</v>
      </c>
      <c r="L133" s="251"/>
      <c r="M133" s="125">
        <f>Saudi!M133+Sheet2!M133</f>
        <v>0</v>
      </c>
      <c r="N133" s="251"/>
      <c r="O133" s="125">
        <f>Saudi!O133+Sheet2!O133</f>
        <v>0</v>
      </c>
      <c r="P133" s="251"/>
      <c r="Q133" s="125">
        <f>Saudi!Q133+Sheet2!Q133</f>
        <v>0</v>
      </c>
      <c r="R133" s="251"/>
      <c r="S133" s="125">
        <f>Saudi!S133+Sheet2!S133</f>
        <v>0</v>
      </c>
      <c r="T133" s="251"/>
      <c r="U133" s="125">
        <f>Saudi!U133+Sheet2!U133</f>
        <v>0</v>
      </c>
      <c r="V133" s="251"/>
      <c r="W133" s="125">
        <f>Saudi!W133+Sheet2!W133</f>
        <v>0</v>
      </c>
      <c r="X133" s="251"/>
      <c r="Y133" s="125">
        <f>Saudi!Y133+Sheet2!Y133</f>
        <v>0</v>
      </c>
      <c r="Z133" s="252"/>
      <c r="AA133" s="263">
        <f>C133+E133+G133+I133+K133+M133+O133+Q133+S133+U133+W133+Y133</f>
        <v>0</v>
      </c>
      <c r="AB133" s="253"/>
      <c r="AC133" s="254">
        <f t="shared" si="99"/>
        <v>0</v>
      </c>
      <c r="AD133" s="253"/>
      <c r="AE133" s="53">
        <f t="shared" si="238"/>
        <v>0</v>
      </c>
      <c r="AF133" s="53">
        <f t="shared" si="101"/>
        <v>0</v>
      </c>
    </row>
    <row r="134" spans="1:32" ht="15.75" thickTop="1">
      <c r="A134" s="104"/>
      <c r="B134" s="104"/>
      <c r="C134" s="129">
        <f>Saudi!C134+Sheet2!C134</f>
        <v>0</v>
      </c>
      <c r="D134" s="70"/>
      <c r="E134" s="352">
        <f>Saudi!E134+Sheet2!E134</f>
        <v>0</v>
      </c>
      <c r="F134" s="70"/>
      <c r="G134" s="352">
        <f>Saudi!G134+Sheet2!G134</f>
        <v>0</v>
      </c>
      <c r="H134" s="70"/>
      <c r="I134" s="352">
        <f>Saudi!I134+Sheet2!I134</f>
        <v>0</v>
      </c>
      <c r="J134" s="70"/>
      <c r="K134" s="352">
        <f>Saudi!K134+Sheet2!K134</f>
        <v>0</v>
      </c>
      <c r="L134" s="70"/>
      <c r="M134" s="352">
        <f>Saudi!M134+Sheet2!M134</f>
        <v>0</v>
      </c>
      <c r="N134" s="70"/>
      <c r="O134" s="352">
        <f>Saudi!O134+Sheet2!O134</f>
        <v>0</v>
      </c>
      <c r="P134" s="70"/>
      <c r="Q134" s="352">
        <f>Saudi!Q134+Sheet2!Q134</f>
        <v>0</v>
      </c>
      <c r="R134" s="70"/>
      <c r="S134" s="352">
        <f>Saudi!S134+Sheet2!S134</f>
        <v>0</v>
      </c>
      <c r="T134" s="70"/>
      <c r="U134" s="352">
        <f>Saudi!U134+Sheet2!U134</f>
        <v>0</v>
      </c>
      <c r="V134" s="70"/>
      <c r="W134" s="352">
        <f>Saudi!W134+Sheet2!W134</f>
        <v>0</v>
      </c>
      <c r="X134" s="70"/>
      <c r="Y134" s="352">
        <f>Saudi!Y134+Sheet2!Y134</f>
        <v>0</v>
      </c>
      <c r="AA134" s="180"/>
      <c r="AB134" s="189"/>
      <c r="AC134" s="181">
        <f t="shared" si="99"/>
        <v>0</v>
      </c>
      <c r="AD134" s="189"/>
      <c r="AE134" s="53">
        <f t="shared" si="238"/>
        <v>0</v>
      </c>
      <c r="AF134" s="53">
        <f t="shared" si="101"/>
        <v>0</v>
      </c>
    </row>
    <row r="135" spans="1:32" ht="15.75" thickBot="1">
      <c r="A135" s="4"/>
      <c r="B135" s="4" t="s">
        <v>115</v>
      </c>
      <c r="C135" s="27">
        <f>Saudi!C135+Sheet2!C135</f>
        <v>-156538.59517136653</v>
      </c>
      <c r="D135" s="68">
        <f>C135/C12</f>
        <v>-0.40224983163986328</v>
      </c>
      <c r="E135" s="27">
        <f>Saudi!E135+Sheet2!E135</f>
        <v>-169191.32355607886</v>
      </c>
      <c r="F135" s="68">
        <f>E135/E12</f>
        <v>-0.55882020855794656</v>
      </c>
      <c r="G135" s="27">
        <f>Saudi!G135+Sheet2!G135</f>
        <v>-95963.237879253342</v>
      </c>
      <c r="H135" s="68">
        <f>G135/G12</f>
        <v>-0.19107802816846969</v>
      </c>
      <c r="I135" s="27">
        <f>Saudi!I135+Sheet2!I135</f>
        <v>21693.495505407067</v>
      </c>
      <c r="J135" s="68">
        <f>I135/I12</f>
        <v>4.8918992868081441E-2</v>
      </c>
      <c r="K135" s="27">
        <f>Saudi!K135+Sheet2!K135</f>
        <v>7281.7814778414522</v>
      </c>
      <c r="L135" s="68">
        <f>K135/K12</f>
        <v>1.7953681958294186E-2</v>
      </c>
      <c r="M135" s="27">
        <f>Saudi!M135+Sheet2!M135</f>
        <v>-28030.02268512411</v>
      </c>
      <c r="N135" s="68">
        <f>M135/M12</f>
        <v>-4.8737959703332397E-2</v>
      </c>
      <c r="O135" s="27">
        <f>Saudi!O135+Sheet2!O135</f>
        <v>-30105.710615559252</v>
      </c>
      <c r="P135" s="68">
        <f>O135/O12</f>
        <v>-8.2682432943496906E-2</v>
      </c>
      <c r="Q135" s="27">
        <f>Saudi!Q135+Sheet2!Q135</f>
        <v>-20975.073624639394</v>
      </c>
      <c r="R135" s="68">
        <f>Q135/Q12</f>
        <v>-4.6391404756554851E-2</v>
      </c>
      <c r="S135" s="27">
        <f>Saudi!S135+Sheet2!S135</f>
        <v>38376.43263599604</v>
      </c>
      <c r="T135" s="68">
        <f>S135/S12</f>
        <v>8.4256927629434319E-2</v>
      </c>
      <c r="U135" s="27">
        <f>Saudi!U135+Sheet2!U135</f>
        <v>-19886.582166962558</v>
      </c>
      <c r="V135" s="68">
        <f>U135/U12</f>
        <v>-5.5044621005837506E-2</v>
      </c>
      <c r="W135" s="27">
        <f>Saudi!W135+Sheet2!W135</f>
        <v>13420.262574256873</v>
      </c>
      <c r="X135" s="68">
        <f>W135/W12</f>
        <v>3.6509533986294848E-2</v>
      </c>
      <c r="Y135" s="27">
        <f>Saudi!Y135+Sheet2!Y135</f>
        <v>-3621.635498650011</v>
      </c>
      <c r="Z135" s="199">
        <f>Y135/Y12</f>
        <v>-6.5220223669012669E-3</v>
      </c>
      <c r="AA135" s="187">
        <f>AA131-AA133</f>
        <v>-400520.22704963374</v>
      </c>
      <c r="AB135" s="221">
        <f>AA135/AA12</f>
        <v>-7.7407541149150619E-2</v>
      </c>
      <c r="AC135" s="193">
        <f t="shared" si="99"/>
        <v>-33376.685587469481</v>
      </c>
      <c r="AD135" s="221">
        <f>AC135/AC12</f>
        <v>-7.7407541149150633E-2</v>
      </c>
      <c r="AE135" s="53">
        <f t="shared" si="238"/>
        <v>43019.981954499031</v>
      </c>
      <c r="AF135" s="53">
        <f t="shared" si="101"/>
        <v>-443540.20900413278</v>
      </c>
    </row>
    <row r="136" spans="1:32" ht="15.75" thickTop="1">
      <c r="A136" s="16">
        <v>6501</v>
      </c>
      <c r="B136" s="110"/>
      <c r="C136" s="129">
        <f>Saudi!C136+Sheet2!C136</f>
        <v>0</v>
      </c>
      <c r="D136" s="49">
        <f>C136/C12</f>
        <v>0</v>
      </c>
      <c r="E136" s="352">
        <f>Saudi!E136+Sheet2!E136</f>
        <v>0</v>
      </c>
      <c r="F136" s="49">
        <f>E136/E12</f>
        <v>0</v>
      </c>
      <c r="G136" s="352">
        <f>Saudi!G136+Sheet2!G136</f>
        <v>0</v>
      </c>
      <c r="H136" s="49">
        <f>G136/G12</f>
        <v>0</v>
      </c>
      <c r="I136" s="352">
        <f>Saudi!I136+Sheet2!I136</f>
        <v>0</v>
      </c>
      <c r="J136" s="49">
        <f>I136/I12</f>
        <v>0</v>
      </c>
      <c r="K136" s="352">
        <f>Saudi!K136+Sheet2!K136</f>
        <v>0</v>
      </c>
      <c r="L136" s="49">
        <f>K136/K12</f>
        <v>0</v>
      </c>
      <c r="M136" s="352">
        <f>Saudi!M136+Sheet2!M136</f>
        <v>0</v>
      </c>
      <c r="N136" s="49">
        <f>M136/M12</f>
        <v>0</v>
      </c>
      <c r="O136" s="352">
        <f>Saudi!O136+Sheet2!O136</f>
        <v>0</v>
      </c>
      <c r="P136" s="49">
        <f>O136/O12</f>
        <v>0</v>
      </c>
      <c r="Q136" s="352">
        <f>Saudi!Q136+Sheet2!Q136</f>
        <v>0</v>
      </c>
      <c r="R136" s="49">
        <f>Q136/Q12</f>
        <v>0</v>
      </c>
      <c r="S136" s="352">
        <f>Saudi!S136+Sheet2!S136</f>
        <v>0</v>
      </c>
      <c r="T136" s="49">
        <f>S136/S12</f>
        <v>0</v>
      </c>
      <c r="U136" s="352">
        <f>Saudi!U136+Sheet2!U136</f>
        <v>0</v>
      </c>
      <c r="V136" s="49">
        <f>U136/U12</f>
        <v>0</v>
      </c>
      <c r="W136" s="352">
        <f>Saudi!W136+Sheet2!W136</f>
        <v>0</v>
      </c>
      <c r="X136" s="49">
        <f>W136/W12</f>
        <v>0</v>
      </c>
      <c r="Y136" s="352">
        <f>Saudi!Y136+Sheet2!Y136</f>
        <v>0</v>
      </c>
      <c r="Z136" s="165">
        <f>Y136/Y12</f>
        <v>0</v>
      </c>
      <c r="AA136" s="262">
        <f t="shared" ref="AA136:AA143" si="240">C136+E136+G136+I136+K136+M136+O136+Q136+S136+U136+W136+Y136</f>
        <v>0</v>
      </c>
      <c r="AB136" s="190">
        <f>AA136/AA12</f>
        <v>0</v>
      </c>
      <c r="AC136" s="181">
        <f t="shared" si="99"/>
        <v>0</v>
      </c>
      <c r="AD136" s="190">
        <f>AC136/AC12</f>
        <v>0</v>
      </c>
      <c r="AE136" s="53">
        <f t="shared" si="238"/>
        <v>0</v>
      </c>
      <c r="AF136" s="53">
        <f t="shared" si="101"/>
        <v>0</v>
      </c>
    </row>
    <row r="137" spans="1:32">
      <c r="A137" s="2">
        <v>6502</v>
      </c>
      <c r="B137" s="110" t="s">
        <v>111</v>
      </c>
      <c r="C137" s="18">
        <f>Saudi!C137+Sheet2!C137</f>
        <v>16976</v>
      </c>
      <c r="D137" s="49">
        <f>C137/C12</f>
        <v>4.3622425092309632E-2</v>
      </c>
      <c r="E137" s="346">
        <f>Saudi!E137+Sheet2!E137</f>
        <v>16976</v>
      </c>
      <c r="F137" s="49">
        <f>E137/E12</f>
        <v>5.6069848388740615E-2</v>
      </c>
      <c r="G137" s="346">
        <f>Saudi!G137+Sheet2!G137</f>
        <v>16976</v>
      </c>
      <c r="H137" s="49">
        <f>G137/G12</f>
        <v>3.3801908708722489E-2</v>
      </c>
      <c r="I137" s="346">
        <f>Saudi!I137+Sheet2!I137</f>
        <v>16976</v>
      </c>
      <c r="J137" s="49">
        <f>I137/I12</f>
        <v>3.8281005600114673E-2</v>
      </c>
      <c r="K137" s="346">
        <f>Saudi!K137+Sheet2!K137</f>
        <v>16976</v>
      </c>
      <c r="L137" s="49">
        <f>K137/K12</f>
        <v>4.1855376442077596E-2</v>
      </c>
      <c r="M137" s="346">
        <f>Saudi!M137+Sheet2!M137</f>
        <v>16976</v>
      </c>
      <c r="N137" s="49">
        <f>M137/M12</f>
        <v>2.9517478926724863E-2</v>
      </c>
      <c r="O137" s="346">
        <f>Saudi!O137+Sheet2!O137</f>
        <v>16976</v>
      </c>
      <c r="P137" s="49">
        <f>O137/O12</f>
        <v>4.6622948037087199E-2</v>
      </c>
      <c r="Q137" s="346">
        <f>Saudi!Q137+Sheet2!Q137</f>
        <v>16976</v>
      </c>
      <c r="R137" s="49">
        <f>Q137/Q12</f>
        <v>3.7546494531592596E-2</v>
      </c>
      <c r="S137" s="346">
        <f>Saudi!S137+Sheet2!S137</f>
        <v>16976</v>
      </c>
      <c r="T137" s="49">
        <f>S137/S12</f>
        <v>3.7271458162988609E-2</v>
      </c>
      <c r="U137" s="346">
        <f>Saudi!U137+Sheet2!U137</f>
        <v>16976</v>
      </c>
      <c r="V137" s="49">
        <f>U137/U12</f>
        <v>4.6988340095336846E-2</v>
      </c>
      <c r="W137" s="346">
        <f>Saudi!W137+Sheet2!W137</f>
        <v>16976</v>
      </c>
      <c r="X137" s="49">
        <f>W137/W12</f>
        <v>4.6182840724758402E-2</v>
      </c>
      <c r="Y137" s="346">
        <f>Saudi!Y137+Sheet2!Y137</f>
        <v>16976</v>
      </c>
      <c r="Z137" s="165">
        <f>Y137/Y12</f>
        <v>3.0571229971041187E-2</v>
      </c>
      <c r="AA137" s="262">
        <f t="shared" si="240"/>
        <v>203712</v>
      </c>
      <c r="AB137" s="190">
        <f>AA137/AA12</f>
        <v>3.9370908028127247E-2</v>
      </c>
      <c r="AC137" s="188">
        <f t="shared" si="99"/>
        <v>16976</v>
      </c>
      <c r="AD137" s="190">
        <f>AC137/AC12</f>
        <v>3.9370908028127247E-2</v>
      </c>
      <c r="AE137" s="53">
        <f t="shared" si="238"/>
        <v>0</v>
      </c>
      <c r="AF137" s="53">
        <f t="shared" si="101"/>
        <v>203712</v>
      </c>
    </row>
    <row r="138" spans="1:32">
      <c r="A138" s="2">
        <v>6503</v>
      </c>
      <c r="B138" s="110" t="s">
        <v>112</v>
      </c>
      <c r="C138" s="18">
        <f>Saudi!C138+Sheet2!C138</f>
        <v>5951</v>
      </c>
      <c r="D138" s="49">
        <f>C138/C12</f>
        <v>1.5292003518162973E-2</v>
      </c>
      <c r="E138" s="346">
        <f>Saudi!E138+Sheet2!E138</f>
        <v>5951</v>
      </c>
      <c r="F138" s="49">
        <f>E138/E12</f>
        <v>1.9655494095275412E-2</v>
      </c>
      <c r="G138" s="346">
        <f>Saudi!G138+Sheet2!G138</f>
        <v>5951</v>
      </c>
      <c r="H138" s="49">
        <f>G138/G12</f>
        <v>1.1849384939067363E-2</v>
      </c>
      <c r="I138" s="346">
        <f>Saudi!I138+Sheet2!I138</f>
        <v>5951</v>
      </c>
      <c r="J138" s="49">
        <f>I138/I12</f>
        <v>1.3419549029587797E-2</v>
      </c>
      <c r="K138" s="346">
        <f>Saudi!K138+Sheet2!K138</f>
        <v>5951</v>
      </c>
      <c r="L138" s="49">
        <f>K138/K12</f>
        <v>1.4672558035273548E-2</v>
      </c>
      <c r="M138" s="346">
        <f>Saudi!M138+Sheet2!M138</f>
        <v>5951</v>
      </c>
      <c r="N138" s="49">
        <f>M138/M12</f>
        <v>1.034746212847194E-2</v>
      </c>
      <c r="O138" s="346">
        <f>Saudi!O138+Sheet2!O138</f>
        <v>5951</v>
      </c>
      <c r="P138" s="49">
        <f>O138/O12</f>
        <v>1.6343848007110386E-2</v>
      </c>
      <c r="Q138" s="346">
        <f>Saudi!Q138+Sheet2!Q138</f>
        <v>5951</v>
      </c>
      <c r="R138" s="49">
        <f>Q138/Q12</f>
        <v>1.3162063440003979E-2</v>
      </c>
      <c r="S138" s="346">
        <f>Saudi!S138+Sheet2!S138</f>
        <v>5951</v>
      </c>
      <c r="T138" s="49">
        <f>S138/S12</f>
        <v>1.3065648417056149E-2</v>
      </c>
      <c r="U138" s="346">
        <f>Saudi!U138+Sheet2!U138</f>
        <v>5951</v>
      </c>
      <c r="V138" s="49">
        <f>U138/U12</f>
        <v>1.6471937553448963E-2</v>
      </c>
      <c r="W138" s="346">
        <f>Saudi!W138+Sheet2!W138</f>
        <v>5951</v>
      </c>
      <c r="X138" s="49">
        <f>W138/W12</f>
        <v>1.6189566750296727E-2</v>
      </c>
      <c r="Y138" s="346">
        <f>Saudi!Y138+Sheet2!Y138</f>
        <v>5951</v>
      </c>
      <c r="Z138" s="165">
        <f>Y138/Y12</f>
        <v>1.071685848006987E-2</v>
      </c>
      <c r="AA138" s="262">
        <f t="shared" si="240"/>
        <v>71412</v>
      </c>
      <c r="AB138" s="190">
        <f>AA138/AA12</f>
        <v>1.3801618383328535E-2</v>
      </c>
      <c r="AC138" s="188">
        <f t="shared" si="99"/>
        <v>5951</v>
      </c>
      <c r="AD138" s="190">
        <f>AC138/AC12</f>
        <v>1.3801618383328535E-2</v>
      </c>
      <c r="AE138" s="53">
        <f t="shared" si="238"/>
        <v>0</v>
      </c>
      <c r="AF138" s="53">
        <f t="shared" si="101"/>
        <v>71412</v>
      </c>
    </row>
    <row r="139" spans="1:32">
      <c r="A139" s="2">
        <v>6504</v>
      </c>
      <c r="B139" s="110" t="s">
        <v>113</v>
      </c>
      <c r="C139" s="25">
        <f>Saudi!C139+Sheet2!C139</f>
        <v>0</v>
      </c>
      <c r="D139" s="49">
        <f>C139/C12</f>
        <v>0</v>
      </c>
      <c r="E139" s="25">
        <f>Saudi!E139+Sheet2!E139</f>
        <v>0</v>
      </c>
      <c r="F139" s="49">
        <f>E139/E12</f>
        <v>0</v>
      </c>
      <c r="G139" s="25">
        <f>Saudi!G139+Sheet2!G139</f>
        <v>0</v>
      </c>
      <c r="H139" s="49">
        <f>G139/G12</f>
        <v>0</v>
      </c>
      <c r="I139" s="25">
        <f>Saudi!I139+Sheet2!I139</f>
        <v>0</v>
      </c>
      <c r="J139" s="49">
        <f>I139/I12</f>
        <v>0</v>
      </c>
      <c r="K139" s="25">
        <f>Saudi!K139+Sheet2!K139</f>
        <v>0</v>
      </c>
      <c r="L139" s="49">
        <f>K139/K12</f>
        <v>0</v>
      </c>
      <c r="M139" s="25">
        <f>Saudi!M139+Sheet2!M139</f>
        <v>0</v>
      </c>
      <c r="N139" s="49">
        <f>M139/M12</f>
        <v>0</v>
      </c>
      <c r="O139" s="25">
        <f>Saudi!O139+Sheet2!O139</f>
        <v>0</v>
      </c>
      <c r="P139" s="49">
        <f>O139/O12</f>
        <v>0</v>
      </c>
      <c r="Q139" s="25">
        <f>Saudi!Q139+Sheet2!Q139</f>
        <v>0</v>
      </c>
      <c r="R139" s="49">
        <f>Q139/Q12</f>
        <v>0</v>
      </c>
      <c r="S139" s="25">
        <f>Saudi!S139+Sheet2!S139</f>
        <v>0</v>
      </c>
      <c r="T139" s="49">
        <f>S139/S12</f>
        <v>0</v>
      </c>
      <c r="U139" s="25">
        <f>Saudi!U139+Sheet2!U139</f>
        <v>0</v>
      </c>
      <c r="V139" s="49">
        <f>U139/U12</f>
        <v>0</v>
      </c>
      <c r="W139" s="25">
        <f>Saudi!W139+Sheet2!W139</f>
        <v>0</v>
      </c>
      <c r="X139" s="49">
        <f>W139/W12</f>
        <v>0</v>
      </c>
      <c r="Y139" s="25">
        <f>Saudi!Y139+Sheet2!Y139</f>
        <v>0</v>
      </c>
      <c r="Z139" s="165">
        <f>Y139/Y12</f>
        <v>0</v>
      </c>
      <c r="AA139" s="262">
        <f t="shared" si="240"/>
        <v>0</v>
      </c>
      <c r="AB139" s="190">
        <f>AA139/AA12</f>
        <v>0</v>
      </c>
      <c r="AC139" s="76">
        <f t="shared" si="99"/>
        <v>0</v>
      </c>
      <c r="AD139" s="190">
        <f>AC139/AC12</f>
        <v>0</v>
      </c>
      <c r="AE139" s="53">
        <f t="shared" si="238"/>
        <v>0</v>
      </c>
      <c r="AF139" s="53">
        <f t="shared" si="101"/>
        <v>0</v>
      </c>
    </row>
    <row r="140" spans="1:32">
      <c r="A140" s="98">
        <v>6505</v>
      </c>
      <c r="B140" s="2" t="s">
        <v>114</v>
      </c>
      <c r="C140" s="25">
        <f>Saudi!C140+Sheet2!C140</f>
        <v>0</v>
      </c>
      <c r="D140" s="49">
        <f>C140/C12</f>
        <v>0</v>
      </c>
      <c r="E140" s="25">
        <f>Saudi!E140+Sheet2!E140</f>
        <v>0</v>
      </c>
      <c r="F140" s="49">
        <f>E140/E12</f>
        <v>0</v>
      </c>
      <c r="G140" s="25">
        <f>Saudi!G140+Sheet2!G140</f>
        <v>0</v>
      </c>
      <c r="H140" s="49">
        <f>G140/G12</f>
        <v>0</v>
      </c>
      <c r="I140" s="25">
        <f>Saudi!I140+Sheet2!I140</f>
        <v>0</v>
      </c>
      <c r="J140" s="49">
        <f>I140/I12</f>
        <v>0</v>
      </c>
      <c r="K140" s="25">
        <f>Saudi!K140+Sheet2!K140</f>
        <v>0</v>
      </c>
      <c r="L140" s="49">
        <f>K140/K12</f>
        <v>0</v>
      </c>
      <c r="M140" s="25">
        <f>Saudi!M140+Sheet2!M140</f>
        <v>0</v>
      </c>
      <c r="N140" s="49">
        <f>M140/M12</f>
        <v>0</v>
      </c>
      <c r="O140" s="25">
        <f>Saudi!O140+Sheet2!O140</f>
        <v>0</v>
      </c>
      <c r="P140" s="49">
        <f>O140/O12</f>
        <v>0</v>
      </c>
      <c r="Q140" s="25">
        <f>Saudi!Q140+Sheet2!Q140</f>
        <v>0</v>
      </c>
      <c r="R140" s="49">
        <f>Q140/Q12</f>
        <v>0</v>
      </c>
      <c r="S140" s="25">
        <f>Saudi!S140+Sheet2!S140</f>
        <v>0</v>
      </c>
      <c r="T140" s="49">
        <f>S140/S12</f>
        <v>0</v>
      </c>
      <c r="U140" s="25">
        <f>Saudi!U140+Sheet2!U140</f>
        <v>0</v>
      </c>
      <c r="V140" s="49">
        <f>U140/U12</f>
        <v>0</v>
      </c>
      <c r="W140" s="25">
        <f>Saudi!W140+Sheet2!W140</f>
        <v>0</v>
      </c>
      <c r="X140" s="49">
        <f>W140/W12</f>
        <v>0</v>
      </c>
      <c r="Y140" s="25">
        <f>Saudi!Y140+Sheet2!Y140</f>
        <v>0</v>
      </c>
      <c r="Z140" s="165">
        <f>Y140/Y12</f>
        <v>0</v>
      </c>
      <c r="AA140" s="262">
        <f t="shared" si="240"/>
        <v>0</v>
      </c>
      <c r="AB140" s="190">
        <f>AA140/AA12</f>
        <v>0</v>
      </c>
      <c r="AC140" s="76">
        <f t="shared" si="99"/>
        <v>0</v>
      </c>
      <c r="AD140" s="190">
        <f>AC140/AC12</f>
        <v>0</v>
      </c>
      <c r="AE140" s="53">
        <f t="shared" si="238"/>
        <v>0</v>
      </c>
      <c r="AF140" s="53">
        <f t="shared" si="101"/>
        <v>0</v>
      </c>
    </row>
    <row r="141" spans="1:32">
      <c r="A141" s="2">
        <v>6506</v>
      </c>
      <c r="B141" s="2" t="s">
        <v>173</v>
      </c>
      <c r="C141" s="133">
        <f>Saudi!C141+Sheet2!C141</f>
        <v>0</v>
      </c>
      <c r="D141" s="49">
        <f t="shared" ref="D141:AD141" si="241">C141/C$12</f>
        <v>0</v>
      </c>
      <c r="E141" s="353">
        <f>Saudi!E141+Sheet2!E141</f>
        <v>0</v>
      </c>
      <c r="F141" s="49">
        <f t="shared" si="241"/>
        <v>0</v>
      </c>
      <c r="G141" s="353">
        <f>Saudi!G141+Sheet2!G141</f>
        <v>0</v>
      </c>
      <c r="H141" s="49">
        <f t="shared" si="241"/>
        <v>0</v>
      </c>
      <c r="I141" s="353">
        <f>Saudi!I141+Sheet2!I141</f>
        <v>0</v>
      </c>
      <c r="J141" s="49">
        <f t="shared" si="241"/>
        <v>0</v>
      </c>
      <c r="K141" s="353">
        <f>Saudi!K141+Sheet2!K141</f>
        <v>0</v>
      </c>
      <c r="L141" s="49">
        <f t="shared" si="241"/>
        <v>0</v>
      </c>
      <c r="M141" s="353">
        <f>Saudi!M141+Sheet2!M141</f>
        <v>0</v>
      </c>
      <c r="N141" s="49">
        <f t="shared" si="241"/>
        <v>0</v>
      </c>
      <c r="O141" s="353">
        <f>Saudi!O141+Sheet2!O141</f>
        <v>0</v>
      </c>
      <c r="P141" s="49">
        <f t="shared" si="241"/>
        <v>0</v>
      </c>
      <c r="Q141" s="353">
        <f>Saudi!Q141+Sheet2!Q141</f>
        <v>0</v>
      </c>
      <c r="R141" s="49">
        <f t="shared" si="241"/>
        <v>0</v>
      </c>
      <c r="S141" s="353">
        <f>Saudi!S141+Sheet2!S141</f>
        <v>0</v>
      </c>
      <c r="T141" s="49">
        <f t="shared" si="241"/>
        <v>0</v>
      </c>
      <c r="U141" s="353">
        <f>Saudi!U141+Sheet2!U141</f>
        <v>0</v>
      </c>
      <c r="V141" s="49">
        <f t="shared" si="241"/>
        <v>0</v>
      </c>
      <c r="W141" s="353">
        <f>Saudi!W141+Sheet2!W141</f>
        <v>0</v>
      </c>
      <c r="X141" s="49">
        <f t="shared" si="241"/>
        <v>0</v>
      </c>
      <c r="Y141" s="353">
        <f>Saudi!Y141+Sheet2!Y141</f>
        <v>0</v>
      </c>
      <c r="Z141" s="165">
        <f t="shared" si="241"/>
        <v>0</v>
      </c>
      <c r="AA141" s="262">
        <f t="shared" si="240"/>
        <v>0</v>
      </c>
      <c r="AB141" s="190">
        <f t="shared" si="241"/>
        <v>0</v>
      </c>
      <c r="AC141" s="181">
        <f t="shared" si="99"/>
        <v>0</v>
      </c>
      <c r="AD141" s="190">
        <f t="shared" si="241"/>
        <v>0</v>
      </c>
      <c r="AE141" s="53">
        <f t="shared" si="238"/>
        <v>0</v>
      </c>
      <c r="AF141" s="53">
        <f t="shared" si="101"/>
        <v>0</v>
      </c>
    </row>
    <row r="142" spans="1:32">
      <c r="A142" s="123">
        <v>6604</v>
      </c>
      <c r="B142" s="2" t="s">
        <v>117</v>
      </c>
      <c r="C142" s="18">
        <f>Saudi!C142+Sheet2!C142</f>
        <v>22991</v>
      </c>
      <c r="D142" s="73">
        <f>C142/C12</f>
        <v>5.9078886386503937E-2</v>
      </c>
      <c r="E142" s="346">
        <f>Saudi!E142+Sheet2!E142</f>
        <v>22991</v>
      </c>
      <c r="F142" s="73">
        <f>E142/E12</f>
        <v>7.5936727397828432E-2</v>
      </c>
      <c r="G142" s="346">
        <f>Saudi!G142+Sheet2!G142</f>
        <v>22991</v>
      </c>
      <c r="H142" s="73">
        <f>G142/G12</f>
        <v>4.5778727799377875E-2</v>
      </c>
      <c r="I142" s="346">
        <f>Saudi!I142+Sheet2!I142</f>
        <v>22991</v>
      </c>
      <c r="J142" s="73">
        <f>I142/I12</f>
        <v>5.184487510321846E-2</v>
      </c>
      <c r="K142" s="346">
        <f>Saudi!K142+Sheet2!K142</f>
        <v>22991</v>
      </c>
      <c r="L142" s="73">
        <f>K142/K12</f>
        <v>5.6685730430007422E-2</v>
      </c>
      <c r="M142" s="346">
        <f>Saudi!M142+Sheet2!M142</f>
        <v>22991</v>
      </c>
      <c r="N142" s="73">
        <f>M142/M12</f>
        <v>3.997622278536353E-2</v>
      </c>
      <c r="O142" s="346">
        <f>Saudi!O142+Sheet2!O142</f>
        <v>22991</v>
      </c>
      <c r="P142" s="73">
        <f>O142/O12</f>
        <v>6.3142565876571147E-2</v>
      </c>
      <c r="Q142" s="346">
        <f>Saudi!Q142+Sheet2!Q142</f>
        <v>22991</v>
      </c>
      <c r="R142" s="73">
        <f>Q142/Q12</f>
        <v>5.0850109317615778E-2</v>
      </c>
      <c r="S142" s="346">
        <f>Saudi!S142+Sheet2!S142</f>
        <v>22991</v>
      </c>
      <c r="T142" s="73">
        <f>S142/S12</f>
        <v>5.0477621031177609E-2</v>
      </c>
      <c r="U142" s="346">
        <f>Saudi!U142+Sheet2!U142</f>
        <v>22991</v>
      </c>
      <c r="V142" s="73">
        <f>U142/U12</f>
        <v>6.3637425019550511E-2</v>
      </c>
      <c r="W142" s="346">
        <f>Saudi!W142+Sheet2!W142</f>
        <v>22991</v>
      </c>
      <c r="X142" s="73">
        <f>W142/W12</f>
        <v>6.2546518090417086E-2</v>
      </c>
      <c r="Y142" s="346">
        <f>Saudi!Y142+Sheet2!Y142</f>
        <v>22991</v>
      </c>
      <c r="Z142" s="204">
        <f>Y142/Y12</f>
        <v>4.1403342852509892E-2</v>
      </c>
      <c r="AA142" s="262">
        <f t="shared" si="240"/>
        <v>275892</v>
      </c>
      <c r="AB142" s="190">
        <f>AA142/AA12</f>
        <v>5.3320955847942594E-2</v>
      </c>
      <c r="AC142" s="192">
        <f t="shared" si="99"/>
        <v>22991</v>
      </c>
      <c r="AD142" s="190">
        <f>AC142/AC12</f>
        <v>5.3320955847942594E-2</v>
      </c>
      <c r="AE142" s="53">
        <f t="shared" si="238"/>
        <v>0</v>
      </c>
      <c r="AF142" s="53">
        <f t="shared" si="101"/>
        <v>275892</v>
      </c>
    </row>
    <row r="143" spans="1:32">
      <c r="A143" s="2"/>
      <c r="B143" s="2"/>
      <c r="C143" s="129">
        <f>Saudi!C143+Sheet2!C143</f>
        <v>0</v>
      </c>
      <c r="D143" s="49">
        <f>C143/C12</f>
        <v>0</v>
      </c>
      <c r="E143" s="352">
        <f>Saudi!E143+Sheet2!E143</f>
        <v>0</v>
      </c>
      <c r="F143" s="49">
        <f>E143/E12</f>
        <v>0</v>
      </c>
      <c r="G143" s="352">
        <f>Saudi!G143+Sheet2!G143</f>
        <v>0</v>
      </c>
      <c r="H143" s="49">
        <f>G143/G12</f>
        <v>0</v>
      </c>
      <c r="I143" s="352">
        <f>Saudi!I143+Sheet2!I143</f>
        <v>0</v>
      </c>
      <c r="J143" s="49">
        <f>I143/I12</f>
        <v>0</v>
      </c>
      <c r="K143" s="352">
        <f>Saudi!K143+Sheet2!K143</f>
        <v>0</v>
      </c>
      <c r="L143" s="49">
        <f>K143/K12</f>
        <v>0</v>
      </c>
      <c r="M143" s="352">
        <f>Saudi!M143+Sheet2!M143</f>
        <v>0</v>
      </c>
      <c r="N143" s="49">
        <f>M143/M12</f>
        <v>0</v>
      </c>
      <c r="O143" s="352">
        <f>Saudi!O143+Sheet2!O143</f>
        <v>0</v>
      </c>
      <c r="P143" s="49">
        <f>O143/O12</f>
        <v>0</v>
      </c>
      <c r="Q143" s="352">
        <f>Saudi!Q143+Sheet2!Q143</f>
        <v>0</v>
      </c>
      <c r="R143" s="49">
        <f>Q143/Q12</f>
        <v>0</v>
      </c>
      <c r="S143" s="352">
        <f>Saudi!S143+Sheet2!S143</f>
        <v>0</v>
      </c>
      <c r="T143" s="49">
        <f>S143/S12</f>
        <v>0</v>
      </c>
      <c r="U143" s="352">
        <f>Saudi!U143+Sheet2!U143</f>
        <v>0</v>
      </c>
      <c r="V143" s="49">
        <f>U143/U12</f>
        <v>0</v>
      </c>
      <c r="W143" s="352">
        <f>Saudi!W143+Sheet2!W143</f>
        <v>0</v>
      </c>
      <c r="X143" s="49">
        <f>W143/W12</f>
        <v>0</v>
      </c>
      <c r="Y143" s="352">
        <f>Saudi!Y143+Sheet2!Y143</f>
        <v>0</v>
      </c>
      <c r="Z143" s="165">
        <f>Y143/Y12</f>
        <v>0</v>
      </c>
      <c r="AA143" s="262">
        <f t="shared" si="240"/>
        <v>0</v>
      </c>
      <c r="AB143" s="190">
        <f>AA143/AA12</f>
        <v>0</v>
      </c>
      <c r="AC143" s="192">
        <f t="shared" si="99"/>
        <v>0</v>
      </c>
      <c r="AD143" s="190">
        <f>AC143/AC12</f>
        <v>0</v>
      </c>
      <c r="AE143" s="53">
        <f t="shared" si="238"/>
        <v>0</v>
      </c>
      <c r="AF143" s="53">
        <f t="shared" si="101"/>
        <v>0</v>
      </c>
    </row>
    <row r="144" spans="1:32" ht="15" customHeight="1">
      <c r="A144" s="45">
        <v>6798</v>
      </c>
      <c r="B144" s="45" t="s">
        <v>164</v>
      </c>
      <c r="C144" s="58">
        <f>Saudi!C144+Sheet2!C144</f>
        <v>45918</v>
      </c>
      <c r="D144" s="66">
        <f>C144/C12</f>
        <v>0.11799331499697654</v>
      </c>
      <c r="E144" s="58">
        <f>Saudi!E144+Sheet2!E144</f>
        <v>45918</v>
      </c>
      <c r="F144" s="66">
        <f>E144/E12</f>
        <v>0.15166206988184447</v>
      </c>
      <c r="G144" s="58">
        <f>Saudi!G144+Sheet2!G144</f>
        <v>45918</v>
      </c>
      <c r="H144" s="66">
        <f>G144/G12</f>
        <v>9.1430021447167734E-2</v>
      </c>
      <c r="I144" s="58">
        <f>Saudi!I144+Sheet2!I144</f>
        <v>45918</v>
      </c>
      <c r="J144" s="66">
        <f>I144/I12</f>
        <v>0.10354542973292093</v>
      </c>
      <c r="K144" s="58">
        <f>Saudi!K144+Sheet2!K144</f>
        <v>45918</v>
      </c>
      <c r="L144" s="66">
        <f>K144/K12</f>
        <v>0.11321366490735857</v>
      </c>
      <c r="M144" s="58">
        <f>Saudi!M144+Sheet2!M144</f>
        <v>45918</v>
      </c>
      <c r="N144" s="66">
        <f>M144/M12</f>
        <v>7.9841163840560336E-2</v>
      </c>
      <c r="O144" s="58">
        <f>Saudi!O144+Sheet2!O144</f>
        <v>45918</v>
      </c>
      <c r="P144" s="66">
        <f>O144/O12</f>
        <v>0.12610936192076874</v>
      </c>
      <c r="Q144" s="58">
        <f>Saudi!Q144+Sheet2!Q144</f>
        <v>45918</v>
      </c>
      <c r="R144" s="66">
        <f>Q144/Q12</f>
        <v>0.10155866728921235</v>
      </c>
      <c r="S144" s="58">
        <f>Saudi!S144+Sheet2!S144</f>
        <v>45918</v>
      </c>
      <c r="T144" s="66">
        <f>S144/S$12</f>
        <v>0.10081472761122236</v>
      </c>
      <c r="U144" s="58">
        <f>Saudi!U144+Sheet2!U144</f>
        <v>45918</v>
      </c>
      <c r="V144" s="66">
        <f>U144/U12</f>
        <v>0.12709770266833634</v>
      </c>
      <c r="W144" s="58">
        <f>Saudi!W144+Sheet2!W144</f>
        <v>45918</v>
      </c>
      <c r="X144" s="66">
        <f>W144/W12</f>
        <v>0.12491892556547221</v>
      </c>
      <c r="Y144" s="58">
        <f>Saudi!Y144+Sheet2!Y144</f>
        <v>45918</v>
      </c>
      <c r="Z144" s="200">
        <f>Y144/Y$12</f>
        <v>8.2691431303620958E-2</v>
      </c>
      <c r="AA144" s="263">
        <f>SUM(AA136:AA143)</f>
        <v>551016</v>
      </c>
      <c r="AB144" s="217">
        <f>AA144/AA$12</f>
        <v>0.10649348225939838</v>
      </c>
      <c r="AC144" s="216">
        <f t="shared" si="99"/>
        <v>45918</v>
      </c>
      <c r="AD144" s="217">
        <f>AC144/AC$12</f>
        <v>0.10649348225939838</v>
      </c>
      <c r="AE144" s="53">
        <f t="shared" si="238"/>
        <v>0</v>
      </c>
      <c r="AF144" s="53">
        <f t="shared" si="101"/>
        <v>551016</v>
      </c>
    </row>
    <row r="145" spans="1:32">
      <c r="A145" s="45">
        <v>6799</v>
      </c>
      <c r="B145" s="45" t="s">
        <v>109</v>
      </c>
      <c r="C145" s="29">
        <f>Saudi!C145+Sheet2!C145</f>
        <v>352770.50509784865</v>
      </c>
      <c r="D145" s="66">
        <f>C145/C12</f>
        <v>0.90649769871625452</v>
      </c>
      <c r="E145" s="29">
        <f>Saudi!E145+Sheet2!E145</f>
        <v>353232.19967030903</v>
      </c>
      <c r="F145" s="66">
        <f>E145/E12</f>
        <v>1.1666868450480432</v>
      </c>
      <c r="G145" s="29">
        <f>Saudi!G145+Sheet2!G145</f>
        <v>394639.26605041046</v>
      </c>
      <c r="H145" s="66">
        <f>G145/G12</f>
        <v>0.78578937581958186</v>
      </c>
      <c r="I145" s="29">
        <f>Saudi!I145+Sheet2!I145</f>
        <v>226295.57049440587</v>
      </c>
      <c r="J145" s="66">
        <f>I145/I12</f>
        <v>0.51029818575503627</v>
      </c>
      <c r="K145" s="29">
        <f>Saudi!K145+Sheet2!K145</f>
        <v>268222.90941793635</v>
      </c>
      <c r="L145" s="66">
        <f>K145/K12</f>
        <v>0.6613201486850262</v>
      </c>
      <c r="M145" s="29">
        <f>Saudi!M145+Sheet2!M145</f>
        <v>215196.25558844811</v>
      </c>
      <c r="N145" s="66">
        <f>M145/M12</f>
        <v>0.37417830698881449</v>
      </c>
      <c r="O145" s="29">
        <f>Saudi!O145+Sheet2!O145</f>
        <v>216250.01789655388</v>
      </c>
      <c r="P145" s="66">
        <f>O145/O12</f>
        <v>0.59390983431963995</v>
      </c>
      <c r="Q145" s="29">
        <f>Saudi!Q145+Sheet2!Q145</f>
        <v>268303.85564737039</v>
      </c>
      <c r="R145" s="66">
        <f>Q145/Q12</f>
        <v>0.5934183110785346</v>
      </c>
      <c r="S145" s="29">
        <f>Saudi!S145+Sheet2!S145</f>
        <v>220432.71550681928</v>
      </c>
      <c r="T145" s="66">
        <f>S145/S12</f>
        <v>0.48396846923694536</v>
      </c>
      <c r="U145" s="29">
        <f>Saudi!U145+Sheet2!U145</f>
        <v>223404.36913455132</v>
      </c>
      <c r="V145" s="66">
        <f>U145/U12</f>
        <v>0.61836713452394387</v>
      </c>
      <c r="W145" s="29">
        <f>Saudi!W145+Sheet2!W145</f>
        <v>214889.16336883296</v>
      </c>
      <c r="X145" s="66">
        <f>W145/W12</f>
        <v>0.58460131982442276</v>
      </c>
      <c r="Y145" s="29">
        <f>Saudi!Y145+Sheet2!Y145</f>
        <v>263954.97703752678</v>
      </c>
      <c r="Z145" s="200">
        <f>Y145/Y12</f>
        <v>0.47534332616724362</v>
      </c>
      <c r="AA145" s="187">
        <f>AA41+AA76+AA93+AA115+AA129+AA144+AA133</f>
        <v>3174571.822956515</v>
      </c>
      <c r="AB145" s="221">
        <f>AA145/AA12</f>
        <v>0.61354154527129079</v>
      </c>
      <c r="AC145" s="187">
        <f t="shared" si="99"/>
        <v>264547.65191304294</v>
      </c>
      <c r="AD145" s="221">
        <f>AC145/AC12</f>
        <v>0.6135415452712909</v>
      </c>
      <c r="AE145" s="53">
        <f t="shared" si="238"/>
        <v>-43019.981954497751</v>
      </c>
      <c r="AF145" s="53">
        <f t="shared" si="101"/>
        <v>3217591.8049110128</v>
      </c>
    </row>
    <row r="146" spans="1:32" ht="15.75" thickBot="1">
      <c r="A146" s="10">
        <v>6999</v>
      </c>
      <c r="B146" s="10" t="s">
        <v>116</v>
      </c>
      <c r="C146" s="28">
        <f>Saudi!C146+Sheet2!C146</f>
        <v>-202456.59517136653</v>
      </c>
      <c r="D146" s="67">
        <f>C146/C12</f>
        <v>-0.52024314663683979</v>
      </c>
      <c r="E146" s="28">
        <f>Saudi!E146+Sheet2!E146</f>
        <v>-215109.32355607886</v>
      </c>
      <c r="F146" s="153">
        <f>E146/E12</f>
        <v>-0.71048227843979106</v>
      </c>
      <c r="G146" s="28">
        <f>Saudi!G146+Sheet2!G146</f>
        <v>-141881.23787925334</v>
      </c>
      <c r="H146" s="67">
        <f>G146/G12</f>
        <v>-0.28250804961563741</v>
      </c>
      <c r="I146" s="28">
        <f>Saudi!I146+Sheet2!I146</f>
        <v>-24224.504494592933</v>
      </c>
      <c r="J146" s="67">
        <f>I146/I12</f>
        <v>-5.4626436864839492E-2</v>
      </c>
      <c r="K146" s="28">
        <f>Saudi!K146+Sheet2!K146</f>
        <v>-38636.218522158546</v>
      </c>
      <c r="L146" s="67">
        <f>K146/K12</f>
        <v>-9.5259982949064376E-2</v>
      </c>
      <c r="M146" s="28">
        <f>Saudi!M146+Sheet2!M146</f>
        <v>-73948.022685124102</v>
      </c>
      <c r="N146" s="67">
        <f>M146/M12</f>
        <v>-0.12857912354389273</v>
      </c>
      <c r="O146" s="28">
        <f>Saudi!O146+Sheet2!O146</f>
        <v>-76023.710615559248</v>
      </c>
      <c r="P146" s="67">
        <f>O146/O12</f>
        <v>-0.20879179486426563</v>
      </c>
      <c r="Q146" s="28">
        <f>Saudi!Q146+Sheet2!Q146</f>
        <v>-66893.073624639394</v>
      </c>
      <c r="R146" s="67">
        <f>Q146/Q12</f>
        <v>-0.14795007204576721</v>
      </c>
      <c r="S146" s="28">
        <f>Saudi!S146+Sheet2!S146</f>
        <v>-7541.5673640039604</v>
      </c>
      <c r="T146" s="67">
        <f>S146/S12</f>
        <v>-1.6557799981788048E-2</v>
      </c>
      <c r="U146" s="28">
        <f>Saudi!U146+Sheet2!U146</f>
        <v>-65804.582166962558</v>
      </c>
      <c r="V146" s="67">
        <f>U146/U12</f>
        <v>-0.18214232367417382</v>
      </c>
      <c r="W146" s="28">
        <f>Saudi!W146+Sheet2!W146</f>
        <v>-32497.737425743129</v>
      </c>
      <c r="X146" s="67">
        <f>W146/W12</f>
        <v>-8.8409391579177377E-2</v>
      </c>
      <c r="Y146" s="28">
        <f>Saudi!Y146+Sheet2!Y146</f>
        <v>-49539.635498650008</v>
      </c>
      <c r="Z146" s="201">
        <f>Y146/Y12</f>
        <v>-8.9213453670522219E-2</v>
      </c>
      <c r="AA146" s="266">
        <f>AA135-AA144</f>
        <v>-951536.22704963374</v>
      </c>
      <c r="AB146" s="223">
        <f>AA146/AA12</f>
        <v>-0.183901023408549</v>
      </c>
      <c r="AC146" s="266">
        <f t="shared" si="99"/>
        <v>-79294.685587469474</v>
      </c>
      <c r="AD146" s="223">
        <f>AC146/AC12</f>
        <v>-0.18390102340854897</v>
      </c>
      <c r="AE146" s="53">
        <f t="shared" si="238"/>
        <v>43019.981954498915</v>
      </c>
      <c r="AF146" s="53">
        <f t="shared" si="101"/>
        <v>-994556.20900413266</v>
      </c>
    </row>
    <row r="147" spans="1:32" ht="15.75" thickTop="1">
      <c r="A147" s="1"/>
      <c r="B147" s="1"/>
      <c r="C147" s="30">
        <f>Saudi!C147+Sheet2!C147</f>
        <v>0</v>
      </c>
      <c r="D147" s="72"/>
      <c r="E147" s="30">
        <f>Saudi!E147+Sheet2!E147</f>
        <v>0</v>
      </c>
      <c r="F147" s="72"/>
      <c r="G147" s="30">
        <f>Saudi!G147+Sheet2!G147</f>
        <v>0</v>
      </c>
      <c r="H147" s="72"/>
      <c r="I147" s="30">
        <f>Saudi!I147+Sheet2!I147</f>
        <v>0</v>
      </c>
      <c r="J147" s="72"/>
      <c r="K147" s="30">
        <f>Saudi!K147+Sheet2!K147</f>
        <v>0</v>
      </c>
      <c r="L147" s="72"/>
      <c r="M147" s="30">
        <f>Saudi!M147+Sheet2!M147</f>
        <v>0</v>
      </c>
      <c r="N147" s="72"/>
      <c r="O147" s="30">
        <f>Saudi!O147+Sheet2!O147</f>
        <v>0</v>
      </c>
      <c r="P147" s="72"/>
      <c r="Q147" s="30">
        <f>Saudi!Q147+Sheet2!Q147</f>
        <v>0</v>
      </c>
      <c r="R147" s="72"/>
      <c r="S147" s="30">
        <f>Saudi!S147+Sheet2!S147</f>
        <v>0</v>
      </c>
      <c r="T147" s="72"/>
      <c r="U147" s="30">
        <f>Saudi!U147+Sheet2!U147</f>
        <v>0</v>
      </c>
      <c r="V147" s="72"/>
      <c r="W147" s="30">
        <f>Saudi!W147+Sheet2!W147</f>
        <v>0</v>
      </c>
      <c r="X147" s="72"/>
      <c r="Y147" s="30">
        <f>Saudi!Y147+Sheet2!Y147</f>
        <v>0</v>
      </c>
      <c r="Z147" s="102"/>
      <c r="AA147" s="180"/>
      <c r="AB147" s="189"/>
      <c r="AC147" s="184">
        <f t="shared" si="99"/>
        <v>0</v>
      </c>
      <c r="AD147" s="189"/>
      <c r="AE147" s="53">
        <f t="shared" si="238"/>
        <v>0</v>
      </c>
      <c r="AF147" s="53">
        <f t="shared" si="101"/>
        <v>0</v>
      </c>
    </row>
    <row r="148" spans="1:32" ht="15.75" thickBot="1">
      <c r="A148" s="173"/>
      <c r="B148" s="10" t="s">
        <v>178</v>
      </c>
      <c r="C148" s="302">
        <f>Saudi!C148+Sheet2!C148</f>
        <v>0</v>
      </c>
      <c r="D148" s="175">
        <f>C148/C$12</f>
        <v>0</v>
      </c>
      <c r="E148" s="302">
        <f>Saudi!E148+Sheet2!E148</f>
        <v>0</v>
      </c>
      <c r="F148" s="175">
        <f>E148/E$12</f>
        <v>0</v>
      </c>
      <c r="G148" s="302">
        <f>Saudi!G148+Sheet2!G148</f>
        <v>0</v>
      </c>
      <c r="H148" s="175">
        <f>G148/G$12</f>
        <v>0</v>
      </c>
      <c r="I148" s="302">
        <f>Saudi!I148+Sheet2!I148</f>
        <v>0</v>
      </c>
      <c r="J148" s="175">
        <f>I148/I$12</f>
        <v>0</v>
      </c>
      <c r="K148" s="302">
        <f>Saudi!K148+Sheet2!K148</f>
        <v>0</v>
      </c>
      <c r="L148" s="175">
        <f>K148/K$12</f>
        <v>0</v>
      </c>
      <c r="M148" s="302">
        <f>Saudi!M148+Sheet2!M148</f>
        <v>0</v>
      </c>
      <c r="N148" s="175">
        <f>M148/M$12</f>
        <v>0</v>
      </c>
      <c r="O148" s="302">
        <f>Saudi!O148+Sheet2!O148</f>
        <v>0</v>
      </c>
      <c r="P148" s="175">
        <f>O148/O$12</f>
        <v>0</v>
      </c>
      <c r="Q148" s="302">
        <f>Saudi!Q148+Sheet2!Q148</f>
        <v>0</v>
      </c>
      <c r="R148" s="175">
        <f>Q148/Q$12</f>
        <v>0</v>
      </c>
      <c r="S148" s="302">
        <f>Saudi!S148+Sheet2!S148</f>
        <v>0</v>
      </c>
      <c r="T148" s="175">
        <f>S148/S$12</f>
        <v>0</v>
      </c>
      <c r="U148" s="302">
        <f>Saudi!U148+Sheet2!U148</f>
        <v>0</v>
      </c>
      <c r="V148" s="175">
        <f>U148/U$12</f>
        <v>0</v>
      </c>
      <c r="W148" s="302">
        <f>Saudi!W148+Sheet2!W148</f>
        <v>0</v>
      </c>
      <c r="X148" s="175">
        <f>W148/W$12</f>
        <v>0</v>
      </c>
      <c r="Y148" s="302">
        <f>Saudi!Y148+Sheet2!Y148</f>
        <v>0</v>
      </c>
      <c r="Z148" s="205">
        <f>Y148/Y$12</f>
        <v>0</v>
      </c>
      <c r="AA148" s="266">
        <f>C148+E148+G148+I148+K148+M148+O148+Q148+S148+U148+W148+Y148</f>
        <v>0</v>
      </c>
      <c r="AB148" s="228">
        <f>AA148/AA$12</f>
        <v>0</v>
      </c>
      <c r="AC148" s="194">
        <f t="shared" si="99"/>
        <v>0</v>
      </c>
      <c r="AD148" s="228">
        <f>AC148/AC$12</f>
        <v>0</v>
      </c>
      <c r="AE148" s="53">
        <f t="shared" si="238"/>
        <v>0</v>
      </c>
      <c r="AF148" s="53">
        <f t="shared" si="101"/>
        <v>0</v>
      </c>
    </row>
    <row r="149" spans="1:32" ht="15.75" thickTop="1">
      <c r="A149" s="1"/>
      <c r="B149" s="245"/>
      <c r="C149" s="129">
        <f>Saudi!C149+Sheet2!C149</f>
        <v>0</v>
      </c>
      <c r="D149" s="49"/>
      <c r="E149" s="352">
        <f>Saudi!E149+Sheet2!E149</f>
        <v>0</v>
      </c>
      <c r="F149" s="70"/>
      <c r="G149" s="352">
        <f>Saudi!G149+Sheet2!G149</f>
        <v>0</v>
      </c>
      <c r="H149" s="70"/>
      <c r="I149" s="352">
        <f>Saudi!I149+Sheet2!I149</f>
        <v>0</v>
      </c>
      <c r="J149" s="70"/>
      <c r="K149" s="352">
        <f>Saudi!K149+Sheet2!K149</f>
        <v>0</v>
      </c>
      <c r="L149" s="70"/>
      <c r="M149" s="352">
        <f>Saudi!M149+Sheet2!M149</f>
        <v>0</v>
      </c>
      <c r="N149" s="70"/>
      <c r="O149" s="352">
        <f>Saudi!O149+Sheet2!O149</f>
        <v>0</v>
      </c>
      <c r="P149" s="70"/>
      <c r="Q149" s="352">
        <f>Saudi!Q149+Sheet2!Q149</f>
        <v>0</v>
      </c>
      <c r="R149" s="70"/>
      <c r="S149" s="352">
        <f>Saudi!S149+Sheet2!S149</f>
        <v>0</v>
      </c>
      <c r="T149" s="70"/>
      <c r="U149" s="352">
        <f>Saudi!U149+Sheet2!U149</f>
        <v>0</v>
      </c>
      <c r="V149" s="70"/>
      <c r="W149" s="352">
        <f>Saudi!W149+Sheet2!W149</f>
        <v>0</v>
      </c>
      <c r="X149" s="70"/>
      <c r="Y149" s="352">
        <f>Saudi!Y149+Sheet2!Y149</f>
        <v>0</v>
      </c>
      <c r="AA149" s="180"/>
      <c r="AB149" s="189"/>
      <c r="AC149" s="157">
        <f t="shared" si="99"/>
        <v>0</v>
      </c>
      <c r="AD149" s="189"/>
      <c r="AE149" s="53">
        <f t="shared" si="238"/>
        <v>0</v>
      </c>
      <c r="AF149" s="53">
        <f t="shared" si="101"/>
        <v>0</v>
      </c>
    </row>
    <row r="150" spans="1:32" ht="15.75" thickBot="1">
      <c r="A150" s="173"/>
      <c r="B150" s="10" t="s">
        <v>175</v>
      </c>
      <c r="C150" s="174">
        <f>Saudi!C150+Sheet2!C150</f>
        <v>0</v>
      </c>
      <c r="D150" s="175">
        <f>C150/C$12</f>
        <v>0</v>
      </c>
      <c r="E150" s="174">
        <f>Saudi!E150+Sheet2!E150</f>
        <v>0</v>
      </c>
      <c r="F150" s="175">
        <f>E150/E$12</f>
        <v>0</v>
      </c>
      <c r="G150" s="174">
        <f>Saudi!G150+Sheet2!G150</f>
        <v>0</v>
      </c>
      <c r="H150" s="175">
        <f>G150/G$12</f>
        <v>0</v>
      </c>
      <c r="I150" s="174">
        <f>Saudi!I150+Sheet2!I150</f>
        <v>0</v>
      </c>
      <c r="J150" s="175">
        <f>I150/I$12</f>
        <v>0</v>
      </c>
      <c r="K150" s="174">
        <f>Saudi!K150+Sheet2!K150</f>
        <v>0</v>
      </c>
      <c r="L150" s="175">
        <f>K150/K$12</f>
        <v>0</v>
      </c>
      <c r="M150" s="174">
        <f>Saudi!M150+Sheet2!M150</f>
        <v>0</v>
      </c>
      <c r="N150" s="175">
        <f>M150/M$12</f>
        <v>0</v>
      </c>
      <c r="O150" s="174">
        <f>Saudi!O150+Sheet2!O150</f>
        <v>0</v>
      </c>
      <c r="P150" s="175">
        <f>O150/O$12</f>
        <v>0</v>
      </c>
      <c r="Q150" s="174">
        <f>Saudi!Q150+Sheet2!Q150</f>
        <v>0</v>
      </c>
      <c r="R150" s="175">
        <f>Q150/Q$12</f>
        <v>0</v>
      </c>
      <c r="S150" s="174">
        <f>Saudi!S150+Sheet2!S150</f>
        <v>0</v>
      </c>
      <c r="T150" s="175">
        <v>0</v>
      </c>
      <c r="U150" s="174">
        <f>Saudi!U150+Sheet2!U150</f>
        <v>0</v>
      </c>
      <c r="V150" s="175">
        <f>U150/U$12</f>
        <v>0</v>
      </c>
      <c r="W150" s="174">
        <f>Saudi!W150+Sheet2!W150</f>
        <v>0</v>
      </c>
      <c r="X150" s="175">
        <f>W150/W$12</f>
        <v>0</v>
      </c>
      <c r="Y150" s="174">
        <f>Saudi!Y150+Sheet2!Y150</f>
        <v>0</v>
      </c>
      <c r="Z150" s="205">
        <f>Y150/Y$12</f>
        <v>0</v>
      </c>
      <c r="AA150" s="266">
        <f>C150+E150+G150+I150+K150+M150+O150+Q150+S150+U150+W150+Y150</f>
        <v>0</v>
      </c>
      <c r="AB150" s="228">
        <f>AA150/AA$12</f>
        <v>0</v>
      </c>
      <c r="AC150" s="194">
        <f>AA150/12</f>
        <v>0</v>
      </c>
      <c r="AD150" s="228">
        <f>AC150/AC$12</f>
        <v>0</v>
      </c>
      <c r="AE150" s="53">
        <f t="shared" si="238"/>
        <v>0</v>
      </c>
      <c r="AF150" s="53">
        <f>C150+E150+G150+I150+K150+M150+O150+Q150+S150+U150+W150+Y150</f>
        <v>0</v>
      </c>
    </row>
    <row r="151" spans="1:32" ht="15.75" thickTop="1">
      <c r="A151" s="1"/>
      <c r="B151" s="65"/>
      <c r="C151" s="129">
        <f>Saudi!C151+Sheet2!C151</f>
        <v>0</v>
      </c>
      <c r="D151" s="49"/>
      <c r="E151" s="352">
        <f>Saudi!E151+Sheet2!E151</f>
        <v>0</v>
      </c>
      <c r="F151" s="70"/>
      <c r="G151" s="352">
        <f>Saudi!G151+Sheet2!G151</f>
        <v>0</v>
      </c>
      <c r="H151" s="70"/>
      <c r="I151" s="352">
        <f>Saudi!I151+Sheet2!I151</f>
        <v>0</v>
      </c>
      <c r="J151" s="70"/>
      <c r="K151" s="352">
        <f>Saudi!K151+Sheet2!K151</f>
        <v>0</v>
      </c>
      <c r="L151" s="70"/>
      <c r="M151" s="352">
        <f>Saudi!M151+Sheet2!M151</f>
        <v>0</v>
      </c>
      <c r="N151" s="70"/>
      <c r="O151" s="352">
        <f>Saudi!O151+Sheet2!O151</f>
        <v>0</v>
      </c>
      <c r="P151" s="70"/>
      <c r="Q151" s="352">
        <f>Saudi!Q151+Sheet2!Q151</f>
        <v>0</v>
      </c>
      <c r="R151" s="70"/>
      <c r="S151" s="352">
        <f>Saudi!S151+Sheet2!S151</f>
        <v>0</v>
      </c>
      <c r="T151" s="70"/>
      <c r="U151" s="352">
        <f>Saudi!U151+Sheet2!U151</f>
        <v>0</v>
      </c>
      <c r="V151" s="70"/>
      <c r="W151" s="352">
        <f>Saudi!W151+Sheet2!W151</f>
        <v>0</v>
      </c>
      <c r="X151" s="72"/>
      <c r="Y151" s="352">
        <f>Saudi!Y151+Sheet2!Y151</f>
        <v>0</v>
      </c>
      <c r="Z151" s="102"/>
      <c r="AA151" s="180"/>
      <c r="AB151" s="189"/>
      <c r="AC151" s="157">
        <f>AA151/12</f>
        <v>0</v>
      </c>
      <c r="AD151" s="189"/>
      <c r="AE151" s="53">
        <f t="shared" si="238"/>
        <v>0</v>
      </c>
      <c r="AF151" s="53">
        <f>C151+E151+G151+I151+K151+M151+O151+Q151+S151+U151+W151+Y151</f>
        <v>0</v>
      </c>
    </row>
    <row r="152" spans="1:32" ht="15.75" thickBot="1">
      <c r="A152" s="105"/>
      <c r="B152" s="176" t="s">
        <v>174</v>
      </c>
      <c r="C152" s="276">
        <f>Saudi!C152+Sheet2!C152</f>
        <v>-202456.59517136653</v>
      </c>
      <c r="D152" s="119">
        <f>C152/C$12</f>
        <v>-0.52024314663683979</v>
      </c>
      <c r="E152" s="276">
        <f>Saudi!E152+Sheet2!E152</f>
        <v>-215109.32355607886</v>
      </c>
      <c r="F152" s="119">
        <f>E152/E$12</f>
        <v>-0.71048227843979106</v>
      </c>
      <c r="G152" s="276">
        <f>Saudi!G152+Sheet2!G152</f>
        <v>-141881.23787925334</v>
      </c>
      <c r="H152" s="119">
        <f>G152/G$12</f>
        <v>-0.28250804961563741</v>
      </c>
      <c r="I152" s="276">
        <f>Saudi!I152+Sheet2!I152</f>
        <v>-24224.504494592933</v>
      </c>
      <c r="J152" s="119">
        <f>I152/I$12</f>
        <v>-5.4626436864839492E-2</v>
      </c>
      <c r="K152" s="276">
        <f>Saudi!K152+Sheet2!K152</f>
        <v>-38636.218522158546</v>
      </c>
      <c r="L152" s="119">
        <f>K152/K$12</f>
        <v>-9.5259982949064376E-2</v>
      </c>
      <c r="M152" s="276">
        <f>Saudi!M152+Sheet2!M152</f>
        <v>-73948.022685124102</v>
      </c>
      <c r="N152" s="119">
        <f>M152/M$12</f>
        <v>-0.12857912354389273</v>
      </c>
      <c r="O152" s="276">
        <f>Saudi!O152+Sheet2!O152</f>
        <v>-76023.710615559248</v>
      </c>
      <c r="P152" s="119">
        <f>O152/O$12</f>
        <v>-0.20879179486426563</v>
      </c>
      <c r="Q152" s="276">
        <f>Saudi!Q152+Sheet2!Q152</f>
        <v>-66893.073624639394</v>
      </c>
      <c r="R152" s="119">
        <f>Q152/Q$12</f>
        <v>-0.14795007204576721</v>
      </c>
      <c r="S152" s="276">
        <f>Saudi!S152+Sheet2!S152</f>
        <v>-7541.5673640039604</v>
      </c>
      <c r="T152" s="119">
        <f>S152/S$12</f>
        <v>-1.6557799981788048E-2</v>
      </c>
      <c r="U152" s="276">
        <f>Saudi!U152+Sheet2!U152</f>
        <v>-65804.582166962558</v>
      </c>
      <c r="V152" s="119">
        <f>U152/U$12</f>
        <v>-0.18214232367417382</v>
      </c>
      <c r="W152" s="276">
        <f>Saudi!W152+Sheet2!W152</f>
        <v>-32497.737425743129</v>
      </c>
      <c r="X152" s="119">
        <f>W152/W$12</f>
        <v>-8.8409391579177377E-2</v>
      </c>
      <c r="Y152" s="276">
        <f>Saudi!Y152+Sheet2!Y152</f>
        <v>-49539.635498650008</v>
      </c>
      <c r="Z152" s="206">
        <f>Y152/Y$12</f>
        <v>-8.9213453670522219E-2</v>
      </c>
      <c r="AA152" s="267">
        <f>AA146-AA148-AA150</f>
        <v>-951536.22704963374</v>
      </c>
      <c r="AB152" s="240">
        <f>AA152/AA$12</f>
        <v>-0.183901023408549</v>
      </c>
      <c r="AC152" s="241">
        <f>AA152/12</f>
        <v>-79294.685587469474</v>
      </c>
      <c r="AD152" s="240">
        <f>AC152/AC$12</f>
        <v>-0.18390102340854897</v>
      </c>
      <c r="AE152" s="53">
        <f t="shared" si="238"/>
        <v>43019.981954498915</v>
      </c>
      <c r="AF152" s="53">
        <f>C152+E152+G152+I152+K152+M152+O152+Q152+S152+U152+W152+Y152</f>
        <v>-994556.20900413266</v>
      </c>
    </row>
    <row r="153" spans="1:32" ht="15.75" thickTop="1">
      <c r="AA153" s="285"/>
      <c r="AB153" s="286" t="s">
        <v>185</v>
      </c>
    </row>
    <row r="154" spans="1:32">
      <c r="A154" s="1"/>
      <c r="B154" s="64" t="s">
        <v>176</v>
      </c>
      <c r="C154" s="63">
        <f>C152</f>
        <v>-202456.59517136653</v>
      </c>
      <c r="D154" s="15"/>
      <c r="E154" s="63">
        <f>E152+C154</f>
        <v>-417565.91872744542</v>
      </c>
      <c r="F154" s="178"/>
      <c r="G154" s="275">
        <f>G152+E154</f>
        <v>-559447.15660669876</v>
      </c>
      <c r="H154" s="178"/>
      <c r="I154" s="63">
        <f>I152+G154</f>
        <v>-583671.66110129165</v>
      </c>
      <c r="J154" s="178"/>
      <c r="K154" s="63">
        <f>K152+I154</f>
        <v>-622307.87962345022</v>
      </c>
      <c r="L154" s="178"/>
      <c r="M154" s="63">
        <f>M152+K154</f>
        <v>-696255.9023085743</v>
      </c>
      <c r="N154" s="178"/>
      <c r="O154" s="63">
        <f>O152+M154</f>
        <v>-772279.61292413354</v>
      </c>
      <c r="P154" s="178"/>
      <c r="Q154" s="63">
        <f>Q152+O154</f>
        <v>-839172.68654877297</v>
      </c>
      <c r="R154" s="178"/>
      <c r="S154" s="63">
        <f>S152+Q154</f>
        <v>-846714.25391277694</v>
      </c>
      <c r="T154" s="178"/>
      <c r="U154" s="63">
        <f>U152+S154</f>
        <v>-912518.8360797395</v>
      </c>
      <c r="V154" s="178"/>
      <c r="W154" s="63">
        <f>W152+U154</f>
        <v>-945016.57350548264</v>
      </c>
      <c r="X154" s="178"/>
      <c r="Y154" s="63">
        <f>Y152+W154</f>
        <v>-994556.20900413266</v>
      </c>
      <c r="Z154" s="268"/>
      <c r="AA154" s="122"/>
      <c r="AE154" s="1"/>
      <c r="AF154" s="179"/>
    </row>
    <row r="155" spans="1:32">
      <c r="AA155" s="122"/>
    </row>
    <row r="156" spans="1:32">
      <c r="B156" s="300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304"/>
      <c r="AA156" s="122"/>
    </row>
    <row r="158" spans="1:32">
      <c r="E158" s="122" t="s">
        <v>179</v>
      </c>
      <c r="I158" s="24" t="s">
        <v>179</v>
      </c>
    </row>
    <row r="159" spans="1:32">
      <c r="I159" s="24">
        <f>SUM(I152+I142)*9.4</f>
        <v>-11594.942249173571</v>
      </c>
    </row>
    <row r="160" spans="1:32" s="100" customFormat="1" ht="15" hidden="1" customHeight="1">
      <c r="B160" s="278" t="s">
        <v>116</v>
      </c>
      <c r="C160" s="279">
        <f>C152</f>
        <v>-202456.59517136653</v>
      </c>
      <c r="D160" s="279"/>
      <c r="E160" s="279">
        <f>E152</f>
        <v>-215109.32355607886</v>
      </c>
      <c r="F160" s="279"/>
      <c r="G160" s="279">
        <f>G152</f>
        <v>-141881.23787925334</v>
      </c>
      <c r="H160" s="279"/>
      <c r="I160" s="279">
        <f>I152</f>
        <v>-24224.504494592933</v>
      </c>
      <c r="J160" s="279"/>
      <c r="K160" s="279">
        <f>K152</f>
        <v>-38636.218522158546</v>
      </c>
      <c r="L160" s="279"/>
      <c r="M160" s="279">
        <f>M152</f>
        <v>-73948.022685124102</v>
      </c>
      <c r="N160" s="279"/>
      <c r="O160" s="279">
        <f>O152</f>
        <v>-76023.710615559248</v>
      </c>
      <c r="P160" s="279"/>
      <c r="Q160" s="279">
        <f>Q152</f>
        <v>-66893.073624639394</v>
      </c>
      <c r="R160" s="279"/>
      <c r="S160" s="279">
        <f>S152</f>
        <v>-7541.5673640039604</v>
      </c>
      <c r="T160" s="279"/>
      <c r="U160" s="279">
        <f>U152</f>
        <v>-65804.582166962558</v>
      </c>
      <c r="V160" s="279"/>
      <c r="W160" s="279">
        <f>W152</f>
        <v>-32497.737425743129</v>
      </c>
      <c r="X160" s="279"/>
      <c r="Y160" s="279">
        <f>Y152</f>
        <v>-49539.635498650008</v>
      </c>
      <c r="Z160" s="279"/>
      <c r="AA160" s="279">
        <f>AA152</f>
        <v>-951536.22704963374</v>
      </c>
      <c r="AB160" s="279"/>
      <c r="AC160" s="279">
        <f>AC152</f>
        <v>-79294.685587469474</v>
      </c>
      <c r="AD160" s="279"/>
    </row>
    <row r="161" spans="2:30" s="100" customFormat="1" ht="15" hidden="1" customHeight="1">
      <c r="C161" s="101"/>
      <c r="D161" s="204"/>
      <c r="E161" s="101"/>
      <c r="F161" s="102"/>
      <c r="G161" s="101"/>
      <c r="H161" s="102"/>
      <c r="I161" s="101"/>
      <c r="J161" s="102"/>
      <c r="K161" s="101"/>
      <c r="L161" s="102"/>
      <c r="M161" s="101"/>
      <c r="N161" s="102"/>
      <c r="O161" s="101"/>
      <c r="P161" s="102"/>
      <c r="Q161" s="101"/>
      <c r="R161" s="102"/>
      <c r="S161" s="101"/>
      <c r="T161" s="102"/>
      <c r="U161" s="101"/>
      <c r="V161" s="102"/>
      <c r="W161" s="101"/>
      <c r="X161" s="102"/>
      <c r="Y161" s="101"/>
      <c r="Z161" s="102"/>
      <c r="AA161" s="99"/>
      <c r="AB161" s="103"/>
      <c r="AC161" s="99"/>
      <c r="AD161" s="103"/>
    </row>
    <row r="162" spans="2:30" s="100" customFormat="1" ht="15" hidden="1" customHeight="1">
      <c r="B162" s="100" t="s">
        <v>180</v>
      </c>
      <c r="C162" s="101">
        <f>C150</f>
        <v>0</v>
      </c>
      <c r="D162" s="204"/>
      <c r="E162" s="101">
        <f>E150</f>
        <v>0</v>
      </c>
      <c r="F162" s="102"/>
      <c r="G162" s="101">
        <f>G150</f>
        <v>0</v>
      </c>
      <c r="H162" s="102"/>
      <c r="I162" s="101">
        <f>I150</f>
        <v>0</v>
      </c>
      <c r="J162" s="102"/>
      <c r="K162" s="101">
        <f>K150</f>
        <v>0</v>
      </c>
      <c r="L162" s="102"/>
      <c r="M162" s="101">
        <f>M150</f>
        <v>0</v>
      </c>
      <c r="N162" s="102"/>
      <c r="O162" s="101">
        <f>O150</f>
        <v>0</v>
      </c>
      <c r="P162" s="102"/>
      <c r="Q162" s="101">
        <f>Q150</f>
        <v>0</v>
      </c>
      <c r="R162" s="102"/>
      <c r="S162" s="101">
        <f>S150</f>
        <v>0</v>
      </c>
      <c r="T162" s="102"/>
      <c r="U162" s="101">
        <f>U150</f>
        <v>0</v>
      </c>
      <c r="V162" s="102"/>
      <c r="W162" s="101">
        <f>W150</f>
        <v>0</v>
      </c>
      <c r="X162" s="102"/>
      <c r="Y162" s="101">
        <f>Y150</f>
        <v>0</v>
      </c>
      <c r="Z162" s="102"/>
      <c r="AA162" s="101">
        <f>AA150</f>
        <v>0</v>
      </c>
      <c r="AB162" s="103"/>
      <c r="AC162" s="101">
        <f>AC150</f>
        <v>0</v>
      </c>
      <c r="AD162" s="103"/>
    </row>
    <row r="163" spans="2:30" s="100" customFormat="1" ht="15.75" hidden="1" customHeight="1">
      <c r="C163" s="101"/>
      <c r="D163" s="204"/>
      <c r="E163" s="101"/>
      <c r="F163" s="102"/>
      <c r="G163" s="101"/>
      <c r="H163" s="102"/>
      <c r="I163" s="101"/>
      <c r="J163" s="102"/>
      <c r="K163" s="101"/>
      <c r="L163" s="102"/>
      <c r="M163" s="101"/>
      <c r="N163" s="102"/>
      <c r="O163" s="101"/>
      <c r="P163" s="102"/>
      <c r="Q163" s="101"/>
      <c r="R163" s="102"/>
      <c r="S163" s="101"/>
      <c r="T163" s="102"/>
      <c r="U163" s="101"/>
      <c r="V163" s="102"/>
      <c r="W163" s="101"/>
      <c r="X163" s="102"/>
      <c r="Y163" s="101"/>
      <c r="Z163" s="102"/>
      <c r="AA163" s="99"/>
      <c r="AB163" s="103"/>
      <c r="AC163" s="99"/>
      <c r="AD163" s="103"/>
    </row>
    <row r="164" spans="2:30" s="100" customFormat="1" ht="15.75" hidden="1" customHeight="1">
      <c r="B164" s="100" t="s">
        <v>181</v>
      </c>
      <c r="C164" s="101">
        <f>C142</f>
        <v>22991</v>
      </c>
      <c r="D164" s="101"/>
      <c r="E164" s="101">
        <f>E142</f>
        <v>22991</v>
      </c>
      <c r="F164" s="101"/>
      <c r="G164" s="101">
        <f>G142</f>
        <v>22991</v>
      </c>
      <c r="H164" s="101"/>
      <c r="I164" s="101">
        <f>I142</f>
        <v>22991</v>
      </c>
      <c r="J164" s="101"/>
      <c r="K164" s="101">
        <f>K142</f>
        <v>22991</v>
      </c>
      <c r="L164" s="101"/>
      <c r="M164" s="101">
        <f>M142</f>
        <v>22991</v>
      </c>
      <c r="N164" s="101"/>
      <c r="O164" s="101">
        <f>O142</f>
        <v>22991</v>
      </c>
      <c r="P164" s="101"/>
      <c r="Q164" s="101">
        <f>Q142</f>
        <v>22991</v>
      </c>
      <c r="R164" s="101"/>
      <c r="S164" s="101">
        <f>S142</f>
        <v>22991</v>
      </c>
      <c r="T164" s="101"/>
      <c r="U164" s="101">
        <f>U142</f>
        <v>22991</v>
      </c>
      <c r="V164" s="101"/>
      <c r="W164" s="101">
        <f>W142</f>
        <v>22991</v>
      </c>
      <c r="X164" s="101"/>
      <c r="Y164" s="101">
        <f>Y142</f>
        <v>22991</v>
      </c>
      <c r="Z164" s="101"/>
      <c r="AA164" s="101">
        <f>AA142</f>
        <v>275892</v>
      </c>
      <c r="AB164" s="101"/>
      <c r="AC164" s="101">
        <f>AC142</f>
        <v>22991</v>
      </c>
      <c r="AD164" s="101"/>
    </row>
    <row r="165" spans="2:30" s="100" customFormat="1" ht="15.75" hidden="1" customHeight="1">
      <c r="C165" s="101"/>
      <c r="D165" s="204"/>
      <c r="E165" s="101"/>
      <c r="F165" s="102"/>
      <c r="G165" s="101"/>
      <c r="H165" s="102"/>
      <c r="I165" s="101"/>
      <c r="J165" s="102"/>
      <c r="K165" s="101"/>
      <c r="L165" s="102"/>
      <c r="M165" s="101"/>
      <c r="N165" s="102"/>
      <c r="O165" s="101"/>
      <c r="P165" s="102"/>
      <c r="Q165" s="101"/>
      <c r="R165" s="102"/>
      <c r="S165" s="101"/>
      <c r="T165" s="102"/>
      <c r="U165" s="101"/>
      <c r="V165" s="102"/>
      <c r="W165" s="101"/>
      <c r="X165" s="102"/>
      <c r="Y165" s="101"/>
      <c r="Z165" s="102"/>
      <c r="AA165" s="101"/>
      <c r="AB165" s="103"/>
      <c r="AC165" s="101"/>
      <c r="AD165" s="103"/>
    </row>
    <row r="166" spans="2:30" s="100" customFormat="1" ht="15" hidden="1" customHeight="1">
      <c r="B166" s="100" t="s">
        <v>182</v>
      </c>
      <c r="C166" s="101">
        <f>C144-C142</f>
        <v>22927</v>
      </c>
      <c r="D166" s="101"/>
      <c r="E166" s="101">
        <f>E144-E142</f>
        <v>22927</v>
      </c>
      <c r="F166" s="101"/>
      <c r="G166" s="101">
        <f>G144-G142</f>
        <v>22927</v>
      </c>
      <c r="H166" s="101"/>
      <c r="I166" s="101">
        <f>I144-I142</f>
        <v>22927</v>
      </c>
      <c r="J166" s="101"/>
      <c r="K166" s="101">
        <f>K144-K142</f>
        <v>22927</v>
      </c>
      <c r="L166" s="101"/>
      <c r="M166" s="101">
        <f>M144-M142</f>
        <v>22927</v>
      </c>
      <c r="N166" s="101"/>
      <c r="O166" s="101">
        <f>O144-O142</f>
        <v>22927</v>
      </c>
      <c r="P166" s="101"/>
      <c r="Q166" s="101">
        <f>Q144-Q142</f>
        <v>22927</v>
      </c>
      <c r="R166" s="101"/>
      <c r="S166" s="101">
        <f>S144-S142</f>
        <v>22927</v>
      </c>
      <c r="T166" s="101"/>
      <c r="U166" s="101">
        <f>U144-U142</f>
        <v>22927</v>
      </c>
      <c r="V166" s="101"/>
      <c r="W166" s="101">
        <f>W144-W142</f>
        <v>22927</v>
      </c>
      <c r="X166" s="101"/>
      <c r="Y166" s="101">
        <f>Y144-Y142</f>
        <v>22927</v>
      </c>
      <c r="Z166" s="101"/>
      <c r="AA166" s="101">
        <f>AA144-AA142</f>
        <v>275124</v>
      </c>
      <c r="AB166" s="101"/>
      <c r="AC166" s="101">
        <f>AC144-AC142</f>
        <v>22927</v>
      </c>
      <c r="AD166" s="101"/>
    </row>
    <row r="167" spans="2:30" s="100" customFormat="1" ht="15" hidden="1" customHeight="1">
      <c r="C167" s="101"/>
      <c r="D167" s="204"/>
      <c r="E167" s="101"/>
      <c r="F167" s="102"/>
      <c r="G167" s="101"/>
      <c r="H167" s="102"/>
      <c r="I167" s="101"/>
      <c r="J167" s="102"/>
      <c r="K167" s="101"/>
      <c r="L167" s="102"/>
      <c r="M167" s="101"/>
      <c r="N167" s="102"/>
      <c r="O167" s="101"/>
      <c r="P167" s="102"/>
      <c r="Q167" s="101"/>
      <c r="R167" s="102"/>
      <c r="S167" s="101"/>
      <c r="T167" s="102"/>
      <c r="U167" s="101"/>
      <c r="V167" s="102"/>
      <c r="W167" s="101"/>
      <c r="X167" s="102"/>
      <c r="Y167" s="101"/>
      <c r="Z167" s="102"/>
      <c r="AA167" s="99"/>
      <c r="AB167" s="103"/>
      <c r="AC167" s="101"/>
      <c r="AD167" s="103"/>
    </row>
    <row r="168" spans="2:30" s="100" customFormat="1" ht="15" hidden="1" customHeight="1">
      <c r="C168" s="101"/>
      <c r="D168" s="204"/>
      <c r="E168" s="101"/>
      <c r="F168" s="102"/>
      <c r="G168" s="101"/>
      <c r="H168" s="102"/>
      <c r="I168" s="101"/>
      <c r="J168" s="102"/>
      <c r="K168" s="101"/>
      <c r="L168" s="102"/>
      <c r="M168" s="101"/>
      <c r="N168" s="102"/>
      <c r="O168" s="101"/>
      <c r="P168" s="102"/>
      <c r="Q168" s="101"/>
      <c r="R168" s="102"/>
      <c r="S168" s="101"/>
      <c r="T168" s="102"/>
      <c r="U168" s="101"/>
      <c r="V168" s="102"/>
      <c r="W168" s="101"/>
      <c r="X168" s="102"/>
      <c r="Y168" s="101"/>
      <c r="Z168" s="102"/>
      <c r="AA168" s="99"/>
      <c r="AB168" s="103"/>
      <c r="AC168" s="99"/>
      <c r="AD168" s="103"/>
    </row>
    <row r="169" spans="2:30" s="100" customFormat="1" ht="15" hidden="1" customHeight="1">
      <c r="B169" s="280" t="s">
        <v>183</v>
      </c>
      <c r="C169" s="281">
        <f>C162+C160+C164+C166</f>
        <v>-156538.59517136653</v>
      </c>
      <c r="D169" s="282"/>
      <c r="E169" s="281">
        <f>E162+E160+E164+E166</f>
        <v>-169191.32355607886</v>
      </c>
      <c r="F169" s="281"/>
      <c r="G169" s="281">
        <f>G162+G160+G164+G166</f>
        <v>-95963.237879253342</v>
      </c>
      <c r="H169" s="281"/>
      <c r="I169" s="281">
        <f>I162+I160+I164+I166</f>
        <v>21693.495505407067</v>
      </c>
      <c r="J169" s="281"/>
      <c r="K169" s="281">
        <f>K162+K160+K164+K166</f>
        <v>7281.781477841454</v>
      </c>
      <c r="L169" s="281"/>
      <c r="M169" s="281">
        <f>M162+M160+M164+M166</f>
        <v>-28030.022685124102</v>
      </c>
      <c r="N169" s="281"/>
      <c r="O169" s="281">
        <f>O162+O160+O164+O166</f>
        <v>-30105.710615559248</v>
      </c>
      <c r="P169" s="281"/>
      <c r="Q169" s="281">
        <f>Q162+Q160+Q164+Q166</f>
        <v>-20975.073624639394</v>
      </c>
      <c r="R169" s="281"/>
      <c r="S169" s="281">
        <f>S162+S160+S164+S166</f>
        <v>38376.43263599604</v>
      </c>
      <c r="T169" s="281"/>
      <c r="U169" s="281">
        <f>U162+U160+U164+U166</f>
        <v>-19886.582166962558</v>
      </c>
      <c r="V169" s="281"/>
      <c r="W169" s="281">
        <f>W162+W160+W164+W166</f>
        <v>13420.262574256871</v>
      </c>
      <c r="X169" s="281"/>
      <c r="Y169" s="281">
        <f>Y162+Y160+Y164+Y166</f>
        <v>-3621.6354986500082</v>
      </c>
      <c r="Z169" s="281"/>
      <c r="AA169" s="281">
        <f>AA162+AA160+AA164+AA166</f>
        <v>-400520.22704963374</v>
      </c>
      <c r="AB169" s="103"/>
      <c r="AC169" s="101">
        <f>AA169/12</f>
        <v>-33376.685587469481</v>
      </c>
      <c r="AD169" s="103"/>
    </row>
    <row r="170" spans="2:30" s="100" customFormat="1" ht="15" hidden="1" customHeight="1">
      <c r="C170" s="101"/>
      <c r="D170" s="204"/>
      <c r="E170" s="101"/>
      <c r="F170" s="102"/>
      <c r="G170" s="101"/>
      <c r="H170" s="102"/>
      <c r="I170" s="101"/>
      <c r="J170" s="102"/>
      <c r="K170" s="101"/>
      <c r="L170" s="102"/>
      <c r="M170" s="101"/>
      <c r="N170" s="102"/>
      <c r="O170" s="101"/>
      <c r="P170" s="102"/>
      <c r="Q170" s="101"/>
      <c r="R170" s="102"/>
      <c r="S170" s="101"/>
      <c r="T170" s="102"/>
      <c r="U170" s="101"/>
      <c r="V170" s="102"/>
      <c r="W170" s="101"/>
      <c r="X170" s="102"/>
      <c r="Y170" s="101"/>
      <c r="Z170" s="102"/>
      <c r="AA170" s="99"/>
      <c r="AB170" s="103"/>
      <c r="AC170" s="99"/>
      <c r="AD170" s="103"/>
    </row>
    <row r="171" spans="2:30" s="100" customFormat="1" ht="15" hidden="1" customHeight="1">
      <c r="B171" s="283"/>
      <c r="C171" s="101"/>
      <c r="D171" s="204"/>
      <c r="E171" s="101"/>
      <c r="F171" s="102"/>
      <c r="G171" s="101"/>
      <c r="H171" s="102"/>
      <c r="I171" s="101"/>
      <c r="J171" s="102"/>
      <c r="K171" s="101"/>
      <c r="L171" s="102"/>
      <c r="M171" s="101"/>
      <c r="N171" s="102"/>
      <c r="O171" s="101"/>
      <c r="P171" s="102"/>
      <c r="Q171" s="101"/>
      <c r="R171" s="102"/>
      <c r="S171" s="101"/>
      <c r="T171" s="102"/>
      <c r="U171" s="101"/>
      <c r="V171" s="102"/>
      <c r="W171" s="101"/>
      <c r="X171" s="102"/>
      <c r="Y171" s="101"/>
      <c r="Z171" s="102"/>
      <c r="AA171" s="99"/>
      <c r="AB171" s="103"/>
      <c r="AC171" s="99"/>
      <c r="AD171" s="103"/>
    </row>
    <row r="172" spans="2:30" s="100" customFormat="1" ht="15" hidden="1" customHeight="1">
      <c r="B172" s="284" t="s">
        <v>184</v>
      </c>
      <c r="C172" s="279">
        <f>C169</f>
        <v>-156538.59517136653</v>
      </c>
      <c r="D172" s="279"/>
      <c r="E172" s="279">
        <f>C172+E169</f>
        <v>-325729.91872744542</v>
      </c>
      <c r="F172" s="279"/>
      <c r="G172" s="279">
        <f>E172+G169</f>
        <v>-421693.15660669876</v>
      </c>
      <c r="H172" s="279"/>
      <c r="I172" s="279">
        <f>G172+I169</f>
        <v>-399999.66110129171</v>
      </c>
      <c r="J172" s="279"/>
      <c r="K172" s="279">
        <f>I172+K169</f>
        <v>-392717.87962345028</v>
      </c>
      <c r="L172" s="279"/>
      <c r="M172" s="279">
        <f>K172+M169</f>
        <v>-420747.90230857441</v>
      </c>
      <c r="N172" s="279"/>
      <c r="O172" s="279">
        <f>M172+O169</f>
        <v>-450853.61292413366</v>
      </c>
      <c r="P172" s="279"/>
      <c r="Q172" s="279">
        <f>O172+Q169</f>
        <v>-471828.68654877308</v>
      </c>
      <c r="R172" s="279"/>
      <c r="S172" s="279">
        <f>Q172+S169</f>
        <v>-433452.25391277706</v>
      </c>
      <c r="T172" s="279"/>
      <c r="U172" s="279">
        <f>S172+U169</f>
        <v>-453338.83607973962</v>
      </c>
      <c r="V172" s="279"/>
      <c r="W172" s="279">
        <f>U172+W169</f>
        <v>-439918.57350548275</v>
      </c>
      <c r="X172" s="279"/>
      <c r="Y172" s="279">
        <f>W172+Y169</f>
        <v>-443540.20900413278</v>
      </c>
      <c r="Z172" s="279"/>
      <c r="AA172" s="279"/>
      <c r="AB172" s="279"/>
      <c r="AC172" s="279"/>
      <c r="AD172" s="279"/>
    </row>
  </sheetData>
  <customSheetViews>
    <customSheetView guid="{E19D3675-E478-4A54-8E7A-94A199F67811}" fitToPage="1" hiddenRows="1">
      <pane xSplit="2" ySplit="5" topLeftCell="F117" activePane="bottomRight" state="frozen"/>
      <selection pane="bottomRight" activeCell="M127" sqref="M127"/>
      <pageMargins left="0.7" right="0.7" top="0.75" bottom="0.75" header="0.3" footer="0.3"/>
      <printOptions gridLines="1"/>
      <pageSetup paperSize="8" scale="39" fitToHeight="2" orientation="landscape" r:id="rId1"/>
    </customSheetView>
    <customSheetView guid="{BFB0E08A-7D07-48F2-93C4-BE631A8642F6}" fitToPage="1" hiddenRows="1">
      <pane xSplit="2" ySplit="5" topLeftCell="C6" activePane="bottomRight" state="frozen"/>
      <selection pane="bottomRight" activeCell="B7" sqref="B7"/>
      <pageMargins left="0.7" right="0.7" top="0.75" bottom="0.75" header="0.3" footer="0.3"/>
      <printOptions gridLines="1"/>
      <pageSetup paperSize="8" scale="39" fitToHeight="2" orientation="landscape" r:id="rId2"/>
    </customSheetView>
    <customSheetView guid="{D65E0E17-9A53-4B36-ADDE-FDFBD878E6A1}" fitToPage="1" hiddenRows="1">
      <pane xSplit="2" ySplit="5" topLeftCell="M27" activePane="bottomRight" state="frozen"/>
      <selection pane="bottomRight" activeCell="AR45" sqref="AR45"/>
      <pageMargins left="0.7" right="0.7" top="0.75" bottom="0.75" header="0.3" footer="0.3"/>
      <printOptions gridLines="1"/>
      <pageSetup paperSize="8" scale="39" fitToHeight="2" orientation="landscape" r:id="rId3"/>
    </customSheetView>
    <customSheetView guid="{F3E5B7E7-D3C6-4CDC-BAA7-D62F15A870E4}" fitToPage="1" hiddenRows="1">
      <pane xSplit="2" ySplit="5" topLeftCell="M27" activePane="bottomRight" state="frozen"/>
      <selection pane="bottomRight" activeCell="AR45" sqref="AR45"/>
      <pageMargins left="0.7" right="0.7" top="0.75" bottom="0.75" header="0.3" footer="0.3"/>
      <printOptions gridLines="1"/>
      <pageSetup paperSize="8" scale="39" fitToHeight="2" orientation="landscape" r:id="rId4"/>
    </customSheetView>
    <customSheetView guid="{879F34B1-DA85-44D2-99EE-74A633FB2C72}" fitToPage="1" hiddenRows="1">
      <pane xSplit="2" ySplit="5" topLeftCell="M6" activePane="bottomRight" state="frozen"/>
      <selection pane="bottomRight" activeCell="A16" sqref="A16:XFD19"/>
      <pageMargins left="0.7" right="0.7" top="0.75" bottom="0.75" header="0.3" footer="0.3"/>
      <printOptions gridLines="1"/>
      <pageSetup paperSize="8" scale="39" fitToHeight="2" orientation="landscape" r:id="rId5"/>
    </customSheetView>
    <customSheetView guid="{02AA01BD-C75B-4B6E-A8E6-EEB6E90D29E4}" fitToPage="1" hiddenRows="1">
      <pane xSplit="2" ySplit="5" topLeftCell="U6" activePane="bottomRight" state="frozen"/>
      <selection pane="bottomRight" activeCell="AG11" sqref="AG11"/>
      <pageMargins left="0.7" right="0.7" top="0.75" bottom="0.75" header="0.3" footer="0.3"/>
      <printOptions gridLines="1"/>
      <pageSetup paperSize="8" scale="39" fitToHeight="2" orientation="landscape" r:id="rId6"/>
    </customSheetView>
    <customSheetView guid="{209662B1-09B2-4060-A837-250CED7848ED}" fitToPage="1" hiddenRows="1">
      <pane xSplit="2" ySplit="5" topLeftCell="C39" activePane="bottomRight" state="frozen"/>
      <selection pane="bottomRight" activeCell="AR45" sqref="AR45"/>
      <pageMargins left="0.7" right="0.7" top="0.75" bottom="0.75" header="0.3" footer="0.3"/>
      <printOptions gridLines="1"/>
      <pageSetup paperSize="8" scale="39" fitToHeight="2" orientation="landscape" r:id="rId7"/>
    </customSheetView>
    <customSheetView guid="{B2BB7590-1CD2-4457-858D-F8835B99F338}" fitToPage="1" hiddenRows="1">
      <pane xSplit="2" ySplit="5" topLeftCell="K105" activePane="bottomRight" state="frozen"/>
      <selection pane="bottomRight" activeCell="O105" sqref="O105"/>
      <pageMargins left="0.7" right="0.7" top="0.75" bottom="0.75" header="0.3" footer="0.3"/>
      <printOptions gridLines="1"/>
      <pageSetup paperSize="8" scale="39" fitToHeight="2" orientation="landscape" r:id="rId8"/>
    </customSheetView>
    <customSheetView guid="{C4C974E7-2FCF-4C3A-A063-03001047949F}" topLeftCell="A104">
      <selection activeCell="A141" sqref="A141:XFD141"/>
      <pageMargins left="0.7" right="0.7" top="0.75" bottom="0.75" header="0.3" footer="0.3"/>
    </customSheetView>
    <customSheetView guid="{A8167CC1-C909-4D11-B8D5-4313083C8125}" fitToPage="1" hiddenRows="1" hiddenColumns="1">
      <pane xSplit="2" ySplit="5" topLeftCell="C115" activePane="bottomRight" state="frozen"/>
      <selection pane="bottomRight" activeCell="I130" sqref="I130"/>
      <pageMargins left="0.7" right="0.7" top="0.75" bottom="0.75" header="0.3" footer="0.3"/>
      <printOptions gridLines="1"/>
      <pageSetup paperSize="8" scale="24" fitToHeight="2" orientation="landscape" r:id="rId9"/>
    </customSheetView>
    <customSheetView guid="{AA4262F8-9AB3-4147-94E2-8DEF81F7E83C}" fitToPage="1" hiddenRows="1">
      <pane xSplit="2" ySplit="5" topLeftCell="C108" activePane="bottomRight" state="frozen"/>
      <selection pane="bottomRight" activeCell="I106" sqref="I106"/>
      <pageMargins left="0.7" right="0.7" top="0.75" bottom="0.75" header="0.3" footer="0.3"/>
      <printOptions gridLines="1"/>
      <pageSetup paperSize="8" scale="39" fitToHeight="2" orientation="landscape" r:id="rId10"/>
    </customSheetView>
  </customSheetViews>
  <mergeCells count="13">
    <mergeCell ref="Y2:Z2"/>
    <mergeCell ref="AA2:AB2"/>
    <mergeCell ref="AC2:AD2"/>
    <mergeCell ref="A1:AD1"/>
    <mergeCell ref="E2:F2"/>
    <mergeCell ref="I2:J2"/>
    <mergeCell ref="K2:L2"/>
    <mergeCell ref="M2:N2"/>
    <mergeCell ref="O2:P2"/>
    <mergeCell ref="Q2:R2"/>
    <mergeCell ref="S2:T2"/>
    <mergeCell ref="U2:V2"/>
    <mergeCell ref="W2:X2"/>
  </mergeCells>
  <printOptions gridLines="1"/>
  <pageMargins left="0" right="0" top="1.83" bottom="0.75" header="0.3" footer="0.3"/>
  <pageSetup paperSize="8" scale="55" orientation="landscape" r:id="rId1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172"/>
  <sheetViews>
    <sheetView tabSelected="1" zoomScale="85" zoomScaleNormal="85" zoomScaleSheetLayoutView="91" workbookViewId="0">
      <pane xSplit="2" ySplit="5" topLeftCell="M41" activePane="bottomRight" state="frozen"/>
      <selection pane="topRight" activeCell="C1" sqref="C1"/>
      <selection pane="bottomLeft" activeCell="A6" sqref="A6"/>
      <selection pane="bottomRight" activeCell="Y46" sqref="Y46"/>
    </sheetView>
  </sheetViews>
  <sheetFormatPr defaultColWidth="9.140625" defaultRowHeight="15"/>
  <cols>
    <col min="1" max="1" width="6.42578125" style="99" bestFit="1" customWidth="1"/>
    <col min="2" max="2" width="37.140625" style="99" bestFit="1" customWidth="1"/>
    <col min="3" max="3" width="13.5703125" style="24" bestFit="1" customWidth="1"/>
    <col min="4" max="4" width="8.140625" style="103" bestFit="1" customWidth="1"/>
    <col min="5" max="5" width="13.5703125" style="122" bestFit="1" customWidth="1"/>
    <col min="6" max="6" width="13.42578125" style="103" bestFit="1" customWidth="1"/>
    <col min="7" max="7" width="13.28515625" style="122" bestFit="1" customWidth="1"/>
    <col min="8" max="8" width="9.42578125" style="103" customWidth="1"/>
    <col min="9" max="9" width="15.42578125" style="24" customWidth="1"/>
    <col min="10" max="10" width="8.7109375" style="103" customWidth="1"/>
    <col min="11" max="11" width="13.7109375" style="122" customWidth="1"/>
    <col min="12" max="12" width="8.85546875" style="103" bestFit="1" customWidth="1"/>
    <col min="13" max="13" width="14.28515625" style="24" customWidth="1"/>
    <col min="14" max="14" width="7.5703125" style="103" customWidth="1"/>
    <col min="15" max="15" width="13.5703125" style="24" customWidth="1"/>
    <col min="16" max="16" width="7.5703125" style="103" customWidth="1"/>
    <col min="17" max="17" width="14" style="24" customWidth="1"/>
    <col min="18" max="18" width="7.5703125" style="103" customWidth="1"/>
    <col min="19" max="19" width="13.5703125" style="24" customWidth="1"/>
    <col min="20" max="20" width="7.5703125" style="103" customWidth="1"/>
    <col min="21" max="21" width="13.5703125" style="122" customWidth="1"/>
    <col min="22" max="22" width="7.5703125" style="103" customWidth="1"/>
    <col min="23" max="23" width="12.140625" style="99" customWidth="1"/>
    <col min="24" max="24" width="7.5703125" style="103" customWidth="1"/>
    <col min="25" max="25" width="13.5703125" style="122" customWidth="1"/>
    <col min="26" max="26" width="7.5703125" style="103" customWidth="1"/>
    <col min="27" max="27" width="15.28515625" style="99" bestFit="1" customWidth="1"/>
    <col min="28" max="28" width="9.7109375" style="154" customWidth="1"/>
    <col min="29" max="29" width="12.85546875" style="99" customWidth="1"/>
    <col min="30" max="30" width="7.5703125" style="154" customWidth="1"/>
    <col min="31" max="31" width="22.5703125" style="99" hidden="1" customWidth="1"/>
    <col min="32" max="32" width="14" style="122" hidden="1" customWidth="1"/>
    <col min="33" max="33" width="57.42578125" style="99" hidden="1" customWidth="1"/>
    <col min="34" max="34" width="10.28515625" style="99" hidden="1" customWidth="1"/>
    <col min="35" max="35" width="14.28515625" style="99" hidden="1" customWidth="1"/>
    <col min="36" max="36" width="10.28515625" style="5" hidden="1" customWidth="1"/>
    <col min="37" max="38" width="10.5703125" style="297" hidden="1" customWidth="1"/>
    <col min="39" max="40" width="9.140625" style="297"/>
    <col min="41" max="41" width="10.28515625" style="297" bestFit="1" customWidth="1"/>
    <col min="42" max="16384" width="9.140625" style="297"/>
  </cols>
  <sheetData>
    <row r="1" spans="1:38">
      <c r="A1" s="409" t="s">
        <v>237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409"/>
      <c r="U1" s="409"/>
      <c r="V1" s="409"/>
      <c r="W1" s="409"/>
      <c r="X1" s="409"/>
      <c r="Y1" s="409"/>
      <c r="Z1" s="409"/>
      <c r="AA1" s="409"/>
      <c r="AB1" s="409"/>
      <c r="AC1" s="409"/>
      <c r="AD1" s="410"/>
      <c r="AE1" s="297"/>
      <c r="AF1" s="298"/>
      <c r="AG1" s="297"/>
      <c r="AH1" s="297"/>
      <c r="AI1" s="5"/>
      <c r="AJ1" s="5" t="s">
        <v>212</v>
      </c>
      <c r="AK1" s="25" t="s">
        <v>213</v>
      </c>
      <c r="AL1" s="25"/>
    </row>
    <row r="2" spans="1:38">
      <c r="A2" s="26"/>
      <c r="B2" s="26"/>
      <c r="C2" s="127" t="s">
        <v>62</v>
      </c>
      <c r="D2" s="74"/>
      <c r="E2" s="406" t="s">
        <v>63</v>
      </c>
      <c r="F2" s="407"/>
      <c r="G2" s="305" t="s">
        <v>78</v>
      </c>
      <c r="H2" s="74"/>
      <c r="I2" s="406" t="s">
        <v>79</v>
      </c>
      <c r="J2" s="407"/>
      <c r="K2" s="406" t="s">
        <v>80</v>
      </c>
      <c r="L2" s="408"/>
      <c r="M2" s="406" t="s">
        <v>81</v>
      </c>
      <c r="N2" s="407"/>
      <c r="O2" s="406" t="s">
        <v>82</v>
      </c>
      <c r="P2" s="408"/>
      <c r="Q2" s="406" t="s">
        <v>83</v>
      </c>
      <c r="R2" s="407"/>
      <c r="S2" s="401" t="s">
        <v>84</v>
      </c>
      <c r="T2" s="401"/>
      <c r="U2" s="406" t="s">
        <v>103</v>
      </c>
      <c r="V2" s="408"/>
      <c r="W2" s="406" t="s">
        <v>104</v>
      </c>
      <c r="X2" s="407"/>
      <c r="Y2" s="401" t="s">
        <v>105</v>
      </c>
      <c r="Z2" s="401"/>
      <c r="AA2" s="402" t="s">
        <v>168</v>
      </c>
      <c r="AB2" s="402"/>
      <c r="AC2" s="403" t="s">
        <v>188</v>
      </c>
      <c r="AD2" s="403"/>
      <c r="AE2" s="89"/>
      <c r="AF2" s="142"/>
      <c r="AG2" s="89"/>
      <c r="AH2" s="297"/>
      <c r="AI2" s="5"/>
    </row>
    <row r="3" spans="1:38" ht="15.75" thickBot="1">
      <c r="A3" s="47"/>
      <c r="B3" s="11" t="s">
        <v>67</v>
      </c>
      <c r="C3" s="128" t="s">
        <v>167</v>
      </c>
      <c r="D3" s="69" t="s">
        <v>77</v>
      </c>
      <c r="E3" s="52" t="s">
        <v>167</v>
      </c>
      <c r="F3" s="69" t="s">
        <v>77</v>
      </c>
      <c r="G3" s="77" t="s">
        <v>167</v>
      </c>
      <c r="H3" s="69" t="s">
        <v>77</v>
      </c>
      <c r="I3" s="51" t="s">
        <v>167</v>
      </c>
      <c r="J3" s="69" t="s">
        <v>77</v>
      </c>
      <c r="K3" s="52" t="s">
        <v>167</v>
      </c>
      <c r="L3" s="69" t="s">
        <v>77</v>
      </c>
      <c r="M3" s="51" t="s">
        <v>167</v>
      </c>
      <c r="N3" s="69" t="s">
        <v>77</v>
      </c>
      <c r="O3" s="51" t="s">
        <v>167</v>
      </c>
      <c r="P3" s="69" t="s">
        <v>77</v>
      </c>
      <c r="Q3" s="51" t="s">
        <v>167</v>
      </c>
      <c r="R3" s="69" t="s">
        <v>77</v>
      </c>
      <c r="S3" s="51" t="s">
        <v>167</v>
      </c>
      <c r="T3" s="69" t="s">
        <v>77</v>
      </c>
      <c r="U3" s="52" t="s">
        <v>167</v>
      </c>
      <c r="V3" s="69" t="s">
        <v>77</v>
      </c>
      <c r="W3" s="48" t="s">
        <v>167</v>
      </c>
      <c r="X3" s="69" t="s">
        <v>77</v>
      </c>
      <c r="Y3" s="52" t="s">
        <v>167</v>
      </c>
      <c r="Z3" s="69" t="s">
        <v>77</v>
      </c>
      <c r="AA3" s="207" t="s">
        <v>167</v>
      </c>
      <c r="AB3" s="208" t="s">
        <v>77</v>
      </c>
      <c r="AC3" s="209" t="s">
        <v>167</v>
      </c>
      <c r="AD3" s="210" t="s">
        <v>77</v>
      </c>
      <c r="AE3" s="145" t="s">
        <v>133</v>
      </c>
      <c r="AF3" s="211" t="s">
        <v>128</v>
      </c>
      <c r="AG3" s="145" t="s">
        <v>127</v>
      </c>
      <c r="AH3" s="297"/>
      <c r="AI3" s="5"/>
    </row>
    <row r="4" spans="1:38">
      <c r="A4" s="297"/>
      <c r="B4" s="297"/>
      <c r="C4" s="352" t="s">
        <v>179</v>
      </c>
      <c r="D4" s="70"/>
      <c r="E4" s="53" t="s">
        <v>179</v>
      </c>
      <c r="F4" s="70"/>
      <c r="G4" s="78" t="s">
        <v>179</v>
      </c>
      <c r="H4" s="70"/>
      <c r="I4" s="346" t="s">
        <v>179</v>
      </c>
      <c r="J4" s="70"/>
      <c r="K4" s="53" t="s">
        <v>179</v>
      </c>
      <c r="L4" s="70"/>
      <c r="M4" s="346" t="s">
        <v>179</v>
      </c>
      <c r="N4" s="70"/>
      <c r="O4" s="346" t="s">
        <v>179</v>
      </c>
      <c r="P4" s="70"/>
      <c r="Q4" s="346" t="s">
        <v>179</v>
      </c>
      <c r="R4" s="70"/>
      <c r="S4" s="346" t="s">
        <v>179</v>
      </c>
      <c r="T4" s="70"/>
      <c r="U4" s="53" t="s">
        <v>179</v>
      </c>
      <c r="V4" s="70"/>
      <c r="W4" s="5" t="s">
        <v>179</v>
      </c>
      <c r="X4" s="70"/>
      <c r="Y4" s="53" t="s">
        <v>179</v>
      </c>
      <c r="AA4" s="256"/>
      <c r="AB4" s="257"/>
      <c r="AC4" s="258"/>
      <c r="AD4" s="257"/>
      <c r="AE4" s="258"/>
      <c r="AF4" s="259"/>
      <c r="AG4" s="258"/>
      <c r="AH4" s="297"/>
      <c r="AI4" s="5"/>
    </row>
    <row r="5" spans="1:38" s="5" customFormat="1">
      <c r="A5" s="366">
        <v>5004</v>
      </c>
      <c r="B5" s="367" t="s">
        <v>69</v>
      </c>
      <c r="C5" s="386">
        <f>389157.64+C9</f>
        <v>435856.55783929938</v>
      </c>
      <c r="D5" s="349" t="s">
        <v>179</v>
      </c>
      <c r="E5" s="387">
        <f>302765.220307051+E9</f>
        <v>333041.74233775609</v>
      </c>
      <c r="F5" s="349" t="s">
        <v>179</v>
      </c>
      <c r="G5" s="388">
        <f>502220.16+G9</f>
        <v>572530.98294761672</v>
      </c>
      <c r="H5" s="349" t="s">
        <v>179</v>
      </c>
      <c r="I5" s="389">
        <f>443457.525053865+I9</f>
        <v>589798.50832164031</v>
      </c>
      <c r="J5" s="349" t="s">
        <v>179</v>
      </c>
      <c r="K5" s="390">
        <f>405587.082068001+K9</f>
        <v>482648.62766092113</v>
      </c>
      <c r="L5" s="368"/>
      <c r="M5" s="391">
        <f>575116.866929651+M9</f>
        <v>793661.27636291832</v>
      </c>
      <c r="N5" s="368"/>
      <c r="O5" s="392">
        <f>364112.539312102+O9</f>
        <v>542527.68357503205</v>
      </c>
      <c r="P5" s="368"/>
      <c r="Q5" s="393">
        <f>452132.754649464+Q9</f>
        <v>632985.85650924966</v>
      </c>
      <c r="R5" s="368"/>
      <c r="S5" s="394">
        <f>455469.166936365+S9</f>
        <v>601219.30035600183</v>
      </c>
      <c r="T5" s="368"/>
      <c r="U5" s="395">
        <f>361281.117093232+U9</f>
        <v>404634.85114441987</v>
      </c>
      <c r="V5" s="368"/>
      <c r="W5" s="396">
        <f>367582.41228975+W9</f>
        <v>404340.65351872495</v>
      </c>
      <c r="X5" s="368"/>
      <c r="Y5" s="397">
        <f>555293.326963967+Y9</f>
        <v>666351.99235676031</v>
      </c>
      <c r="Z5" s="369"/>
      <c r="AA5" s="326">
        <f>C5+E5+G5+I5+K5+M5+O5+Q5+S5+U5+W5+Y5</f>
        <v>6459598.0329303406</v>
      </c>
      <c r="AB5" s="370"/>
      <c r="AC5" s="355">
        <f>AA5/12</f>
        <v>538299.83607752842</v>
      </c>
      <c r="AD5" s="370"/>
      <c r="AE5" s="157"/>
      <c r="AF5" s="214"/>
      <c r="AG5" s="214"/>
      <c r="AH5" s="53">
        <f t="shared" ref="AH5:AH36" si="0">AA5-AI5</f>
        <v>0</v>
      </c>
      <c r="AI5" s="53">
        <f>C5+E5+G5+I5+K5+M5+O5+Q5+S5+U5+W5+Y5</f>
        <v>6459598.0329303406</v>
      </c>
      <c r="AJ5" s="53"/>
    </row>
    <row r="6" spans="1:38">
      <c r="A6" s="297">
        <v>5005</v>
      </c>
      <c r="B6" s="15" t="s">
        <v>65</v>
      </c>
      <c r="C6" s="129"/>
      <c r="D6" s="49">
        <f t="shared" ref="D6:D11" si="1">C6/C$5</f>
        <v>0</v>
      </c>
      <c r="E6" s="54"/>
      <c r="F6" s="49">
        <f t="shared" ref="F6:F11" si="2">E6/E$5</f>
        <v>0</v>
      </c>
      <c r="G6" s="32"/>
      <c r="H6" s="49">
        <f t="shared" ref="H6:H11" si="3">G6/G$5</f>
        <v>0</v>
      </c>
      <c r="I6" s="23"/>
      <c r="J6" s="49">
        <f t="shared" ref="J6:J11" si="4">I6/I$5</f>
        <v>0</v>
      </c>
      <c r="K6" s="43"/>
      <c r="L6" s="49">
        <f t="shared" ref="L6:L11" si="5">K6/K$5</f>
        <v>0</v>
      </c>
      <c r="M6" s="18"/>
      <c r="N6" s="49">
        <f t="shared" ref="N6:N11" si="6">M6/M$5</f>
        <v>0</v>
      </c>
      <c r="O6" s="23"/>
      <c r="P6" s="49">
        <f t="shared" ref="P6:P11" si="7">O6/O$5</f>
        <v>0</v>
      </c>
      <c r="Q6" s="23"/>
      <c r="R6" s="49">
        <f t="shared" ref="R6:R11" si="8">Q6/Q$5</f>
        <v>0</v>
      </c>
      <c r="S6" s="18"/>
      <c r="T6" s="49">
        <f t="shared" ref="T6:T11" si="9">S6/S$5</f>
        <v>0</v>
      </c>
      <c r="U6" s="54"/>
      <c r="V6" s="49">
        <f t="shared" ref="V6:V11" si="10">U6/U$5</f>
        <v>0</v>
      </c>
      <c r="W6" s="32"/>
      <c r="X6" s="49">
        <f t="shared" ref="X6:X11" si="11">W6/W$5</f>
        <v>0</v>
      </c>
      <c r="Y6" s="43"/>
      <c r="Z6" s="165">
        <f t="shared" ref="Z6:Z11" si="12">Y6/Y$5</f>
        <v>0</v>
      </c>
      <c r="AA6" s="262">
        <f t="shared" ref="AA6:AA11" si="13">C6+E6+G6+I6+K6+M6+O6+Q6+S6+U6+W6+Y6</f>
        <v>0</v>
      </c>
      <c r="AB6" s="189">
        <f t="shared" ref="AB6:AB11" si="14">AA6/AA$5</f>
        <v>0</v>
      </c>
      <c r="AC6" s="181">
        <f t="shared" ref="AC6:AC69" si="15">AA6/12</f>
        <v>0</v>
      </c>
      <c r="AD6" s="189">
        <f t="shared" ref="AD6:AD11" si="16">AC6/AC$5</f>
        <v>0</v>
      </c>
      <c r="AE6" s="75"/>
      <c r="AF6" s="156"/>
      <c r="AG6" s="75"/>
      <c r="AH6" s="53">
        <f t="shared" si="0"/>
        <v>0</v>
      </c>
      <c r="AI6" s="53">
        <f t="shared" ref="AI6:AI69" si="17">C6+E6+G6+I6+K6+M6+O6+Q6+S6+U6+W6+Y6</f>
        <v>0</v>
      </c>
      <c r="AJ6" s="53"/>
    </row>
    <row r="7" spans="1:38">
      <c r="A7" s="13">
        <v>5051</v>
      </c>
      <c r="B7" s="114" t="s">
        <v>101</v>
      </c>
      <c r="C7" s="130"/>
      <c r="D7" s="49">
        <f t="shared" si="1"/>
        <v>0</v>
      </c>
      <c r="E7" s="60"/>
      <c r="F7" s="49">
        <f t="shared" si="2"/>
        <v>0</v>
      </c>
      <c r="G7" s="371"/>
      <c r="H7" s="49">
        <f t="shared" si="3"/>
        <v>0</v>
      </c>
      <c r="I7" s="19"/>
      <c r="J7" s="49">
        <f t="shared" si="4"/>
        <v>0</v>
      </c>
      <c r="K7" s="54"/>
      <c r="L7" s="49">
        <f t="shared" si="5"/>
        <v>0</v>
      </c>
      <c r="M7" s="19"/>
      <c r="N7" s="49">
        <f t="shared" si="6"/>
        <v>0</v>
      </c>
      <c r="O7" s="23"/>
      <c r="P7" s="49">
        <f t="shared" si="7"/>
        <v>0</v>
      </c>
      <c r="Q7" s="23"/>
      <c r="R7" s="49">
        <f t="shared" si="8"/>
        <v>0</v>
      </c>
      <c r="S7" s="23"/>
      <c r="T7" s="49">
        <f t="shared" si="9"/>
        <v>0</v>
      </c>
      <c r="U7" s="54"/>
      <c r="V7" s="49">
        <f t="shared" si="10"/>
        <v>0</v>
      </c>
      <c r="W7" s="32"/>
      <c r="X7" s="49">
        <f t="shared" si="11"/>
        <v>0</v>
      </c>
      <c r="Y7" s="54"/>
      <c r="Z7" s="165">
        <f t="shared" si="12"/>
        <v>0</v>
      </c>
      <c r="AA7" s="262">
        <f t="shared" si="13"/>
        <v>0</v>
      </c>
      <c r="AB7" s="190">
        <f t="shared" si="14"/>
        <v>0</v>
      </c>
      <c r="AC7" s="183">
        <f t="shared" si="15"/>
        <v>0</v>
      </c>
      <c r="AD7" s="190">
        <f t="shared" si="16"/>
        <v>0</v>
      </c>
      <c r="AE7" s="75"/>
      <c r="AF7" s="156"/>
      <c r="AG7" s="75"/>
      <c r="AH7" s="53">
        <f t="shared" si="0"/>
        <v>0</v>
      </c>
      <c r="AI7" s="53">
        <f t="shared" si="17"/>
        <v>0</v>
      </c>
      <c r="AJ7" s="53"/>
    </row>
    <row r="8" spans="1:38">
      <c r="A8" s="297">
        <v>5052</v>
      </c>
      <c r="B8" s="297" t="s">
        <v>87</v>
      </c>
      <c r="C8" s="129"/>
      <c r="D8" s="49">
        <f t="shared" si="1"/>
        <v>0</v>
      </c>
      <c r="E8" s="23"/>
      <c r="F8" s="49">
        <f t="shared" si="2"/>
        <v>0</v>
      </c>
      <c r="G8" s="32"/>
      <c r="H8" s="49">
        <f t="shared" si="3"/>
        <v>0</v>
      </c>
      <c r="I8" s="347"/>
      <c r="J8" s="49">
        <f t="shared" si="4"/>
        <v>0</v>
      </c>
      <c r="K8" s="23"/>
      <c r="L8" s="49">
        <f t="shared" si="5"/>
        <v>0</v>
      </c>
      <c r="M8" s="23"/>
      <c r="N8" s="49">
        <f t="shared" si="6"/>
        <v>0</v>
      </c>
      <c r="O8" s="23"/>
      <c r="P8" s="49">
        <f t="shared" si="7"/>
        <v>0</v>
      </c>
      <c r="Q8" s="23"/>
      <c r="R8" s="49">
        <f t="shared" si="8"/>
        <v>0</v>
      </c>
      <c r="S8" s="347"/>
      <c r="T8" s="49">
        <f t="shared" si="9"/>
        <v>0</v>
      </c>
      <c r="U8" s="23"/>
      <c r="V8" s="49">
        <f t="shared" si="10"/>
        <v>0</v>
      </c>
      <c r="W8" s="23"/>
      <c r="X8" s="49">
        <f t="shared" si="11"/>
        <v>0</v>
      </c>
      <c r="Y8" s="23"/>
      <c r="Z8" s="165">
        <f t="shared" si="12"/>
        <v>0</v>
      </c>
      <c r="AA8" s="262">
        <f t="shared" si="13"/>
        <v>0</v>
      </c>
      <c r="AB8" s="190">
        <f t="shared" si="14"/>
        <v>0</v>
      </c>
      <c r="AC8" s="191">
        <f>AA8/12</f>
        <v>0</v>
      </c>
      <c r="AD8" s="190">
        <f t="shared" si="16"/>
        <v>0</v>
      </c>
      <c r="AE8" s="75"/>
      <c r="AF8" s="156"/>
      <c r="AG8" s="75"/>
      <c r="AH8" s="53">
        <f t="shared" si="0"/>
        <v>0</v>
      </c>
      <c r="AI8" s="53">
        <f t="shared" si="17"/>
        <v>0</v>
      </c>
      <c r="AJ8" s="53">
        <v>258.7</v>
      </c>
    </row>
    <row r="9" spans="1:38">
      <c r="A9" s="297">
        <v>5101</v>
      </c>
      <c r="B9" s="15" t="s">
        <v>45</v>
      </c>
      <c r="C9" s="297">
        <v>46698.917839299356</v>
      </c>
      <c r="D9" s="49">
        <v>0.11999999999999998</v>
      </c>
      <c r="E9" s="297">
        <v>30276.522030705139</v>
      </c>
      <c r="F9" s="49">
        <v>0.1</v>
      </c>
      <c r="G9" s="44">
        <v>70310.822947616791</v>
      </c>
      <c r="H9" s="49">
        <v>0.14000000000000001</v>
      </c>
      <c r="I9" s="313">
        <v>146340.98326777533</v>
      </c>
      <c r="J9" s="49">
        <v>0.33</v>
      </c>
      <c r="K9" s="313">
        <v>77061.545592920156</v>
      </c>
      <c r="L9" s="49">
        <v>0.19</v>
      </c>
      <c r="M9" s="313">
        <v>218544.40943326734</v>
      </c>
      <c r="N9" s="49">
        <v>0.38</v>
      </c>
      <c r="O9" s="313">
        <v>178415.14426293009</v>
      </c>
      <c r="P9" s="49">
        <v>0.48999999999999994</v>
      </c>
      <c r="Q9" s="313">
        <v>180853.10185978562</v>
      </c>
      <c r="R9" s="49">
        <v>0.4</v>
      </c>
      <c r="S9" s="346">
        <v>145750.13341963684</v>
      </c>
      <c r="T9" s="49">
        <v>0.32</v>
      </c>
      <c r="U9" s="297">
        <v>43353.73405118785</v>
      </c>
      <c r="V9" s="49">
        <v>0.12</v>
      </c>
      <c r="W9" s="297">
        <v>36758.24122897497</v>
      </c>
      <c r="X9" s="49">
        <v>9.9999999999999992E-2</v>
      </c>
      <c r="Y9" s="297">
        <v>111058.66539279332</v>
      </c>
      <c r="Z9" s="165">
        <v>0.2</v>
      </c>
      <c r="AA9" s="262">
        <f t="shared" si="13"/>
        <v>1285422.2213268925</v>
      </c>
      <c r="AB9" s="190">
        <f t="shared" si="14"/>
        <v>0.19899415022017583</v>
      </c>
      <c r="AC9" s="181">
        <f t="shared" si="15"/>
        <v>107118.51844390771</v>
      </c>
      <c r="AD9" s="190">
        <f t="shared" si="16"/>
        <v>0.19899415022017583</v>
      </c>
      <c r="AE9" s="75"/>
      <c r="AF9" s="156"/>
      <c r="AG9" s="75"/>
      <c r="AH9" s="53">
        <f t="shared" si="0"/>
        <v>0</v>
      </c>
      <c r="AI9" s="53">
        <f t="shared" si="17"/>
        <v>1285422.2213268925</v>
      </c>
      <c r="AJ9" s="53"/>
    </row>
    <row r="10" spans="1:38">
      <c r="A10" s="297">
        <v>5102</v>
      </c>
      <c r="B10" s="297" t="s">
        <v>172</v>
      </c>
      <c r="C10" s="129"/>
      <c r="D10" s="49">
        <f t="shared" si="1"/>
        <v>0</v>
      </c>
      <c r="E10" s="129"/>
      <c r="F10" s="49">
        <f t="shared" si="2"/>
        <v>0</v>
      </c>
      <c r="G10" s="372"/>
      <c r="H10" s="49">
        <f t="shared" si="3"/>
        <v>0</v>
      </c>
      <c r="I10" s="129"/>
      <c r="J10" s="49">
        <f t="shared" si="4"/>
        <v>0</v>
      </c>
      <c r="K10" s="348"/>
      <c r="L10" s="49">
        <f t="shared" si="5"/>
        <v>0</v>
      </c>
      <c r="M10" s="18"/>
      <c r="N10" s="49">
        <f t="shared" si="6"/>
        <v>0</v>
      </c>
      <c r="O10" s="18"/>
      <c r="P10" s="49">
        <f t="shared" si="7"/>
        <v>0</v>
      </c>
      <c r="Q10" s="18"/>
      <c r="R10" s="49">
        <f t="shared" si="8"/>
        <v>0</v>
      </c>
      <c r="S10" s="346"/>
      <c r="T10" s="49">
        <f t="shared" si="9"/>
        <v>0</v>
      </c>
      <c r="U10" s="43"/>
      <c r="V10" s="49">
        <f t="shared" si="10"/>
        <v>0</v>
      </c>
      <c r="W10" s="33"/>
      <c r="X10" s="49">
        <f t="shared" si="11"/>
        <v>0</v>
      </c>
      <c r="Y10" s="18"/>
      <c r="Z10" s="165">
        <f t="shared" si="12"/>
        <v>0</v>
      </c>
      <c r="AA10" s="262">
        <f t="shared" si="13"/>
        <v>0</v>
      </c>
      <c r="AB10" s="190">
        <f t="shared" si="14"/>
        <v>0</v>
      </c>
      <c r="AC10" s="191">
        <f t="shared" si="15"/>
        <v>0</v>
      </c>
      <c r="AD10" s="190">
        <f t="shared" si="16"/>
        <v>0</v>
      </c>
      <c r="AE10" s="75"/>
      <c r="AF10" s="156"/>
      <c r="AG10" s="75"/>
      <c r="AH10" s="53">
        <f t="shared" si="0"/>
        <v>0</v>
      </c>
      <c r="AI10" s="53">
        <f t="shared" si="17"/>
        <v>0</v>
      </c>
      <c r="AJ10" s="53"/>
    </row>
    <row r="11" spans="1:38">
      <c r="A11" s="297">
        <v>5103</v>
      </c>
      <c r="B11" s="15" t="s">
        <v>61</v>
      </c>
      <c r="C11" s="129"/>
      <c r="D11" s="49">
        <f t="shared" si="1"/>
        <v>0</v>
      </c>
      <c r="E11" s="43"/>
      <c r="F11" s="49">
        <f t="shared" si="2"/>
        <v>0</v>
      </c>
      <c r="G11" s="372"/>
      <c r="H11" s="49">
        <f t="shared" si="3"/>
        <v>0</v>
      </c>
      <c r="I11" s="18"/>
      <c r="J11" s="49">
        <f t="shared" si="4"/>
        <v>0</v>
      </c>
      <c r="K11" s="43"/>
      <c r="L11" s="49">
        <f t="shared" si="5"/>
        <v>0</v>
      </c>
      <c r="M11" s="18"/>
      <c r="N11" s="49">
        <f t="shared" si="6"/>
        <v>0</v>
      </c>
      <c r="O11" s="18"/>
      <c r="P11" s="49">
        <f t="shared" si="7"/>
        <v>0</v>
      </c>
      <c r="Q11" s="18"/>
      <c r="R11" s="49">
        <f t="shared" si="8"/>
        <v>0</v>
      </c>
      <c r="S11" s="18"/>
      <c r="T11" s="49">
        <f t="shared" si="9"/>
        <v>0</v>
      </c>
      <c r="U11" s="43"/>
      <c r="V11" s="49">
        <f t="shared" si="10"/>
        <v>0</v>
      </c>
      <c r="W11" s="33"/>
      <c r="X11" s="49">
        <f t="shared" si="11"/>
        <v>0</v>
      </c>
      <c r="Y11" s="43"/>
      <c r="Z11" s="165">
        <f t="shared" si="12"/>
        <v>0</v>
      </c>
      <c r="AA11" s="262">
        <f t="shared" si="13"/>
        <v>0</v>
      </c>
      <c r="AB11" s="190">
        <f t="shared" si="14"/>
        <v>0</v>
      </c>
      <c r="AC11" s="191">
        <f t="shared" si="15"/>
        <v>0</v>
      </c>
      <c r="AD11" s="190">
        <f t="shared" si="16"/>
        <v>0</v>
      </c>
      <c r="AE11" s="75"/>
      <c r="AF11" s="156"/>
      <c r="AG11" s="75"/>
      <c r="AH11" s="53">
        <f t="shared" si="0"/>
        <v>0</v>
      </c>
      <c r="AI11" s="53">
        <f t="shared" si="17"/>
        <v>0</v>
      </c>
      <c r="AJ11" s="53"/>
    </row>
    <row r="12" spans="1:38" ht="15.75" thickBot="1">
      <c r="A12" s="6">
        <v>5149</v>
      </c>
      <c r="B12" s="115" t="s">
        <v>64</v>
      </c>
      <c r="C12" s="55">
        <f>C5+C6-C7-C8-C9-C10+C11</f>
        <v>389157.64</v>
      </c>
      <c r="D12" s="88">
        <v>1</v>
      </c>
      <c r="E12" s="55">
        <f>E5+E6-E7-E8-E9-E10+E11</f>
        <v>302765.22030705097</v>
      </c>
      <c r="F12" s="88">
        <v>1</v>
      </c>
      <c r="G12" s="34">
        <f>G5+G6-G7-G8-G9-G10+G11</f>
        <v>502220.15999999992</v>
      </c>
      <c r="H12" s="88">
        <v>1</v>
      </c>
      <c r="I12" s="55">
        <f>I5+I6-I7-I8-I9-I10+I11</f>
        <v>443457.52505386499</v>
      </c>
      <c r="J12" s="88">
        <v>1</v>
      </c>
      <c r="K12" s="55">
        <f>K5+K6-K7-K8-K9-K10+K11</f>
        <v>405587.08206800098</v>
      </c>
      <c r="L12" s="88">
        <v>1</v>
      </c>
      <c r="M12" s="55">
        <f>M5+M6-M7-M8-M9-M10+M11</f>
        <v>575116.86692965101</v>
      </c>
      <c r="N12" s="88">
        <v>1</v>
      </c>
      <c r="O12" s="55">
        <f>O5+O6-O7-O8-O9-O10+O11</f>
        <v>364112.53931210196</v>
      </c>
      <c r="P12" s="88">
        <v>1</v>
      </c>
      <c r="Q12" s="55">
        <f>Q5+Q6-Q7-Q8-Q9-Q10+Q11</f>
        <v>452132.75464946404</v>
      </c>
      <c r="R12" s="88">
        <v>1</v>
      </c>
      <c r="S12" s="55">
        <f>S5+S6-S7-S8-S9-S10+S11</f>
        <v>455469.16693636496</v>
      </c>
      <c r="T12" s="88">
        <v>1</v>
      </c>
      <c r="U12" s="55">
        <f>U5+U6-U7-U8-U9-U10+U11</f>
        <v>361281.11709323199</v>
      </c>
      <c r="V12" s="88">
        <v>1</v>
      </c>
      <c r="W12" s="55">
        <f>W5+W6-W7-W8-W9-W10+W11</f>
        <v>367582.41228975001</v>
      </c>
      <c r="X12" s="88">
        <v>1</v>
      </c>
      <c r="Y12" s="55">
        <f>Y5+Y6-Y7-Y8-Y9-Y10+Y11</f>
        <v>555293.32696396695</v>
      </c>
      <c r="Z12" s="196">
        <v>1</v>
      </c>
      <c r="AA12" s="187">
        <f>AA5+AA6-AA7-AA8-AA9-AA10+AA11</f>
        <v>5174175.8116034484</v>
      </c>
      <c r="AB12" s="215">
        <v>1</v>
      </c>
      <c r="AC12" s="186">
        <f t="shared" si="15"/>
        <v>431181.3176336207</v>
      </c>
      <c r="AD12" s="215">
        <v>1</v>
      </c>
      <c r="AE12" s="156" t="s">
        <v>131</v>
      </c>
      <c r="AF12" s="156"/>
      <c r="AG12" s="75" t="s">
        <v>165</v>
      </c>
      <c r="AH12" s="53">
        <f t="shared" si="0"/>
        <v>0</v>
      </c>
      <c r="AI12" s="53">
        <f t="shared" si="17"/>
        <v>5174175.8116034474</v>
      </c>
      <c r="AJ12" s="53"/>
    </row>
    <row r="13" spans="1:38" ht="15.75" thickTop="1">
      <c r="A13" s="297">
        <v>5151</v>
      </c>
      <c r="B13" s="15" t="s">
        <v>46</v>
      </c>
      <c r="C13" s="129"/>
      <c r="D13" s="70"/>
      <c r="E13" s="43"/>
      <c r="F13" s="70"/>
      <c r="G13" s="372"/>
      <c r="H13" s="70"/>
      <c r="I13" s="18"/>
      <c r="J13" s="70"/>
      <c r="K13" s="348"/>
      <c r="L13" s="70"/>
      <c r="M13" s="18"/>
      <c r="N13" s="70"/>
      <c r="O13" s="18"/>
      <c r="P13" s="70"/>
      <c r="Q13" s="18"/>
      <c r="R13" s="70"/>
      <c r="S13" s="18"/>
      <c r="T13" s="70"/>
      <c r="U13" s="43"/>
      <c r="V13" s="70"/>
      <c r="W13" s="33"/>
      <c r="X13" s="70"/>
      <c r="Y13" s="43"/>
      <c r="AA13" s="262">
        <f>C13+E13+G13+I13+K13+M13+O13+Q13+S13+U13+W13+Y13</f>
        <v>0</v>
      </c>
      <c r="AB13" s="189"/>
      <c r="AC13" s="181">
        <f t="shared" si="15"/>
        <v>0</v>
      </c>
      <c r="AD13" s="189"/>
      <c r="AE13" s="75"/>
      <c r="AF13" s="156"/>
      <c r="AG13" s="75"/>
      <c r="AH13" s="53">
        <f t="shared" si="0"/>
        <v>0</v>
      </c>
      <c r="AI13" s="53">
        <f t="shared" si="17"/>
        <v>0</v>
      </c>
      <c r="AJ13" s="53"/>
    </row>
    <row r="14" spans="1:38">
      <c r="A14" s="297">
        <v>5152</v>
      </c>
      <c r="B14" s="15" t="s">
        <v>47</v>
      </c>
      <c r="C14" s="129"/>
      <c r="D14" s="70"/>
      <c r="E14" s="43"/>
      <c r="F14" s="70"/>
      <c r="G14" s="372"/>
      <c r="H14" s="70"/>
      <c r="I14" s="18"/>
      <c r="J14" s="70"/>
      <c r="K14" s="43"/>
      <c r="L14" s="70"/>
      <c r="M14" s="18"/>
      <c r="N14" s="70"/>
      <c r="O14" s="18"/>
      <c r="P14" s="70"/>
      <c r="Q14" s="18"/>
      <c r="R14" s="70"/>
      <c r="S14" s="18"/>
      <c r="T14" s="70"/>
      <c r="U14" s="43"/>
      <c r="V14" s="70"/>
      <c r="W14" s="33"/>
      <c r="X14" s="70"/>
      <c r="Y14" s="43"/>
      <c r="AA14" s="262">
        <f>C14+E14+G14+I14+K14+M14+O14+Q14+S14+U14+W14+Y14</f>
        <v>0</v>
      </c>
      <c r="AB14" s="189"/>
      <c r="AC14" s="181">
        <f t="shared" si="15"/>
        <v>0</v>
      </c>
      <c r="AD14" s="189"/>
      <c r="AE14" s="75"/>
      <c r="AF14" s="156"/>
      <c r="AG14" s="75"/>
      <c r="AH14" s="53">
        <f t="shared" si="0"/>
        <v>0</v>
      </c>
      <c r="AI14" s="53">
        <f t="shared" si="17"/>
        <v>0</v>
      </c>
      <c r="AJ14" s="53"/>
    </row>
    <row r="15" spans="1:38" ht="15.75" thickBot="1">
      <c r="A15" s="35">
        <v>5198</v>
      </c>
      <c r="B15" s="116" t="s">
        <v>90</v>
      </c>
      <c r="C15" s="131">
        <f>C13+C14</f>
        <v>0</v>
      </c>
      <c r="D15" s="71"/>
      <c r="E15" s="56">
        <f>E13+E14</f>
        <v>0</v>
      </c>
      <c r="F15" s="71"/>
      <c r="G15" s="373">
        <f>G13+G14</f>
        <v>0</v>
      </c>
      <c r="H15" s="71"/>
      <c r="I15" s="125">
        <f>I13+I14</f>
        <v>0</v>
      </c>
      <c r="J15" s="71"/>
      <c r="K15" s="56">
        <f>K13+K14</f>
        <v>0</v>
      </c>
      <c r="L15" s="71"/>
      <c r="M15" s="125">
        <f>M13+M14</f>
        <v>0</v>
      </c>
      <c r="N15" s="71"/>
      <c r="O15" s="125">
        <f>O13+O14</f>
        <v>0</v>
      </c>
      <c r="P15" s="71"/>
      <c r="Q15" s="125">
        <f>Q13+Q14</f>
        <v>0</v>
      </c>
      <c r="R15" s="71"/>
      <c r="S15" s="125">
        <f>S13+S14</f>
        <v>0</v>
      </c>
      <c r="T15" s="71"/>
      <c r="U15" s="56">
        <f>U13+U14</f>
        <v>0</v>
      </c>
      <c r="V15" s="71"/>
      <c r="W15" s="36">
        <f>W13+W14</f>
        <v>0</v>
      </c>
      <c r="X15" s="71"/>
      <c r="Y15" s="56">
        <f>Y13+Y14</f>
        <v>0</v>
      </c>
      <c r="Z15" s="197"/>
      <c r="AA15" s="263">
        <f>AA13+AA14</f>
        <v>0</v>
      </c>
      <c r="AB15" s="217"/>
      <c r="AC15" s="218">
        <f t="shared" si="15"/>
        <v>0</v>
      </c>
      <c r="AD15" s="217"/>
      <c r="AE15" s="75"/>
      <c r="AF15" s="156"/>
      <c r="AG15" s="75"/>
      <c r="AH15" s="53">
        <f t="shared" si="0"/>
        <v>0</v>
      </c>
      <c r="AI15" s="53">
        <f t="shared" si="17"/>
        <v>0</v>
      </c>
      <c r="AJ15" s="53"/>
    </row>
    <row r="16" spans="1:38" ht="16.5" thickTop="1" thickBot="1">
      <c r="A16" s="37">
        <v>5199</v>
      </c>
      <c r="B16" s="117" t="s">
        <v>68</v>
      </c>
      <c r="C16" s="132">
        <f>C12+C15</f>
        <v>389157.64</v>
      </c>
      <c r="D16" s="39">
        <f>C16/C12</f>
        <v>1</v>
      </c>
      <c r="E16" s="57">
        <f>E12+E15</f>
        <v>302765.22030705097</v>
      </c>
      <c r="F16" s="39">
        <f>E16/E12</f>
        <v>1</v>
      </c>
      <c r="G16" s="374">
        <f>G12+G15</f>
        <v>502220.15999999992</v>
      </c>
      <c r="H16" s="39">
        <f>G16/G12</f>
        <v>1</v>
      </c>
      <c r="I16" s="126">
        <f>I12+I15</f>
        <v>443457.52505386499</v>
      </c>
      <c r="J16" s="39">
        <f>I16/I12</f>
        <v>1</v>
      </c>
      <c r="K16" s="57">
        <f>K12+K15</f>
        <v>405587.08206800098</v>
      </c>
      <c r="L16" s="39">
        <f>K16/K12</f>
        <v>1</v>
      </c>
      <c r="M16" s="126">
        <f>M12+M15</f>
        <v>575116.86692965101</v>
      </c>
      <c r="N16" s="39">
        <f>M16/M12</f>
        <v>1</v>
      </c>
      <c r="O16" s="126">
        <f>O12+O15</f>
        <v>364112.53931210196</v>
      </c>
      <c r="P16" s="39">
        <f>O16/O12</f>
        <v>1</v>
      </c>
      <c r="Q16" s="126">
        <f>Q12+Q15</f>
        <v>452132.75464946404</v>
      </c>
      <c r="R16" s="39">
        <f>Q16/Q12</f>
        <v>1</v>
      </c>
      <c r="S16" s="126">
        <f>S12+S15</f>
        <v>455469.16693636496</v>
      </c>
      <c r="T16" s="39">
        <f>S16/S12</f>
        <v>1</v>
      </c>
      <c r="U16" s="57">
        <f>U12+U15</f>
        <v>361281.11709323199</v>
      </c>
      <c r="V16" s="39">
        <f>U16/U12</f>
        <v>1</v>
      </c>
      <c r="W16" s="38">
        <f>W12+W15</f>
        <v>367582.41228975001</v>
      </c>
      <c r="X16" s="39">
        <f>W16/W12</f>
        <v>1</v>
      </c>
      <c r="Y16" s="57">
        <f>Y12+Y15</f>
        <v>555293.32696396695</v>
      </c>
      <c r="Z16" s="198">
        <f>Y16/Y12</f>
        <v>1</v>
      </c>
      <c r="AA16" s="264">
        <f>AA12+AA15</f>
        <v>5174175.8116034484</v>
      </c>
      <c r="AB16" s="220">
        <f>AA16/AA12</f>
        <v>1</v>
      </c>
      <c r="AC16" s="219">
        <f t="shared" si="15"/>
        <v>431181.3176336207</v>
      </c>
      <c r="AD16" s="220">
        <f>AC16/AC12</f>
        <v>1</v>
      </c>
      <c r="AE16" s="75"/>
      <c r="AF16" s="156"/>
      <c r="AG16" s="75"/>
      <c r="AH16" s="53">
        <f t="shared" si="0"/>
        <v>0</v>
      </c>
      <c r="AI16" s="53">
        <f t="shared" si="17"/>
        <v>5174175.8116034474</v>
      </c>
      <c r="AJ16" s="53"/>
    </row>
    <row r="17" spans="1:36" ht="15.75" thickTop="1">
      <c r="A17" s="12">
        <v>5502</v>
      </c>
      <c r="B17" s="14" t="s">
        <v>48</v>
      </c>
      <c r="C17" s="372">
        <f>C12*61%</f>
        <v>237386.16039999999</v>
      </c>
      <c r="D17" s="49">
        <f>C17/C12</f>
        <v>0.61</v>
      </c>
      <c r="E17" s="372">
        <f>E12*54%</f>
        <v>163493.21896580752</v>
      </c>
      <c r="F17" s="49">
        <f>E17/E12</f>
        <v>0.54</v>
      </c>
      <c r="G17" s="372">
        <f>G12*49.3%</f>
        <v>247594.53887999995</v>
      </c>
      <c r="H17" s="49">
        <f>G17/G12</f>
        <v>0.49299999999999999</v>
      </c>
      <c r="I17" s="346">
        <f>I12*54%</f>
        <v>239467.06352908711</v>
      </c>
      <c r="J17" s="49">
        <f>I17/I12</f>
        <v>0.54</v>
      </c>
      <c r="K17" s="348">
        <f>K12*43%</f>
        <v>174402.44528924042</v>
      </c>
      <c r="L17" s="49">
        <f>K17/K12</f>
        <v>0.43</v>
      </c>
      <c r="M17" s="346">
        <f>M12*75%</f>
        <v>431337.65019723825</v>
      </c>
      <c r="N17" s="49">
        <f>M17/M12</f>
        <v>0.75</v>
      </c>
      <c r="O17" s="346">
        <f>O12*61%</f>
        <v>222108.64898038219</v>
      </c>
      <c r="P17" s="49">
        <f>O17/O12</f>
        <v>0.61</v>
      </c>
      <c r="Q17" s="24">
        <f>Q12*55%</f>
        <v>248673.01505720525</v>
      </c>
      <c r="R17" s="49">
        <f>Q17/Q12</f>
        <v>0.55000000000000004</v>
      </c>
      <c r="S17" s="24">
        <f>S12*52.83%</f>
        <v>240624.36089248161</v>
      </c>
      <c r="T17" s="49">
        <f>S17/S12</f>
        <v>0.52829999999999999</v>
      </c>
      <c r="U17" s="80">
        <f>U12*56%</f>
        <v>202317.42557220993</v>
      </c>
      <c r="V17" s="49">
        <f>U17/U12</f>
        <v>0.56000000000000005</v>
      </c>
      <c r="W17" s="61">
        <f>W12*50.01%</f>
        <v>183827.96438610397</v>
      </c>
      <c r="X17" s="49">
        <f>W17/W12</f>
        <v>0.50009999999999999</v>
      </c>
      <c r="Y17" s="61">
        <f>Y12*61%</f>
        <v>338728.92944801983</v>
      </c>
      <c r="Z17" s="49">
        <f>Y17/Y12</f>
        <v>0.61</v>
      </c>
      <c r="AA17" s="262">
        <f>C17+E17+G17+I17+K17+M17+O17+Q17+S17+U17+W17+Y17</f>
        <v>2929961.421597776</v>
      </c>
      <c r="AB17" s="190">
        <f>AA17/AA12</f>
        <v>0.56626630564565161</v>
      </c>
      <c r="AC17" s="192">
        <f t="shared" si="15"/>
        <v>244163.45179981468</v>
      </c>
      <c r="AD17" s="190">
        <f>AC17/AC12</f>
        <v>0.56626630564565172</v>
      </c>
      <c r="AE17" s="75" t="s">
        <v>132</v>
      </c>
      <c r="AF17" s="158">
        <v>0.50339999999999996</v>
      </c>
      <c r="AG17" s="75" t="s">
        <v>165</v>
      </c>
      <c r="AH17" s="53">
        <f t="shared" si="0"/>
        <v>0</v>
      </c>
      <c r="AI17" s="53">
        <f t="shared" si="17"/>
        <v>2929961.421597776</v>
      </c>
      <c r="AJ17" s="53"/>
    </row>
    <row r="18" spans="1:36">
      <c r="A18" s="3">
        <v>5503</v>
      </c>
      <c r="B18" s="111" t="s">
        <v>49</v>
      </c>
      <c r="C18" s="129"/>
      <c r="D18" s="70"/>
      <c r="E18" s="43"/>
      <c r="F18" s="70"/>
      <c r="G18" s="372"/>
      <c r="H18" s="70"/>
      <c r="I18" s="346"/>
      <c r="J18" s="70"/>
      <c r="K18" s="348"/>
      <c r="L18" s="70"/>
      <c r="M18" s="346"/>
      <c r="N18" s="70"/>
      <c r="O18" s="346"/>
      <c r="P18" s="70"/>
      <c r="Q18" s="18"/>
      <c r="R18" s="70"/>
      <c r="S18" s="18"/>
      <c r="T18" s="70"/>
      <c r="U18" s="43"/>
      <c r="V18" s="70"/>
      <c r="W18" s="33"/>
      <c r="X18" s="70"/>
      <c r="Y18" s="43"/>
      <c r="AA18" s="262">
        <f>C18+E18+G18+I18+K18+M18+O18+Q18+S18+U18+W18+Y18</f>
        <v>0</v>
      </c>
      <c r="AB18" s="189"/>
      <c r="AC18" s="181">
        <f t="shared" si="15"/>
        <v>0</v>
      </c>
      <c r="AD18" s="189"/>
      <c r="AE18" s="75"/>
      <c r="AF18" s="156"/>
      <c r="AG18" s="75"/>
      <c r="AH18" s="53">
        <f t="shared" si="0"/>
        <v>0</v>
      </c>
      <c r="AI18" s="53">
        <f>C18+E18+G18+I18+K18+M18+O18+Q18+S18+U18+W18+Y18</f>
        <v>0</v>
      </c>
      <c r="AJ18" s="53"/>
    </row>
    <row r="19" spans="1:36">
      <c r="A19" s="3">
        <v>5504</v>
      </c>
      <c r="B19" s="111" t="s">
        <v>50</v>
      </c>
      <c r="C19" s="346"/>
      <c r="D19" s="49">
        <f>C19/C12</f>
        <v>0</v>
      </c>
      <c r="E19" s="346"/>
      <c r="F19" s="49">
        <f>E19/E12</f>
        <v>0</v>
      </c>
      <c r="G19" s="372"/>
      <c r="H19" s="49">
        <f>G19/G12</f>
        <v>0</v>
      </c>
      <c r="I19" s="346"/>
      <c r="J19" s="49">
        <f>I19/I12</f>
        <v>0</v>
      </c>
      <c r="K19" s="348"/>
      <c r="L19" s="49">
        <f>K19/K12</f>
        <v>0</v>
      </c>
      <c r="M19" s="297"/>
      <c r="N19" s="49">
        <f>M19/M12</f>
        <v>0</v>
      </c>
      <c r="O19" s="346"/>
      <c r="P19" s="49">
        <f>O19/O12</f>
        <v>0</v>
      </c>
      <c r="Q19" s="287"/>
      <c r="R19" s="49">
        <f>Q19/Q12</f>
        <v>0</v>
      </c>
      <c r="S19" s="346"/>
      <c r="T19" s="49">
        <f>S19/S12</f>
        <v>0</v>
      </c>
      <c r="U19" s="43"/>
      <c r="V19" s="49">
        <f>U19/U12</f>
        <v>0</v>
      </c>
      <c r="W19" s="33"/>
      <c r="X19" s="49">
        <f>W19/W12</f>
        <v>0</v>
      </c>
      <c r="Y19" s="43"/>
      <c r="Z19" s="165">
        <f>Y19/Y12</f>
        <v>0</v>
      </c>
      <c r="AA19" s="262">
        <f>C19+E19+G19+I19+K19+M19+O19+Q19+S19+U19+W19+Y19</f>
        <v>0</v>
      </c>
      <c r="AB19" s="190">
        <f>AA19/AA12</f>
        <v>0</v>
      </c>
      <c r="AC19" s="181">
        <f t="shared" si="15"/>
        <v>0</v>
      </c>
      <c r="AD19" s="190">
        <f>AC19/AC12</f>
        <v>0</v>
      </c>
      <c r="AE19" s="75"/>
      <c r="AF19" s="156"/>
      <c r="AG19" s="75"/>
      <c r="AH19" s="53">
        <f t="shared" si="0"/>
        <v>0</v>
      </c>
      <c r="AI19" s="53">
        <f>C19+E19+G19+I19+K19+M19+O19+Q19+S19+U19+W19+Y19</f>
        <v>0</v>
      </c>
      <c r="AJ19" s="53"/>
    </row>
    <row r="20" spans="1:36">
      <c r="A20" s="3">
        <v>5505</v>
      </c>
      <c r="B20" s="111" t="s">
        <v>51</v>
      </c>
      <c r="C20" s="129"/>
      <c r="D20" s="70"/>
      <c r="E20" s="43"/>
      <c r="F20" s="70"/>
      <c r="G20" s="372"/>
      <c r="H20" s="70"/>
      <c r="I20" s="18"/>
      <c r="J20" s="70"/>
      <c r="K20" s="43"/>
      <c r="L20" s="70"/>
      <c r="M20" s="18"/>
      <c r="N20" s="70"/>
      <c r="O20" s="18"/>
      <c r="P20" s="70"/>
      <c r="Q20" s="18"/>
      <c r="R20" s="70"/>
      <c r="S20" s="18"/>
      <c r="T20" s="70"/>
      <c r="U20" s="43"/>
      <c r="V20" s="70"/>
      <c r="W20" s="33"/>
      <c r="X20" s="70"/>
      <c r="Y20" s="43"/>
      <c r="AA20" s="262">
        <f>C20+E20+G20+I20+K20+M20+O20+Q20+S20+U20+W20+Y20</f>
        <v>0</v>
      </c>
      <c r="AB20" s="189"/>
      <c r="AC20" s="181">
        <f t="shared" si="15"/>
        <v>0</v>
      </c>
      <c r="AD20" s="189"/>
      <c r="AE20" s="75"/>
      <c r="AF20" s="156"/>
      <c r="AG20" s="75"/>
      <c r="AH20" s="53">
        <f t="shared" si="0"/>
        <v>0</v>
      </c>
      <c r="AI20" s="53">
        <f>C20+E20+G20+I20+K20+M20+O20+Q20+S20+U20+W20+Y20</f>
        <v>0</v>
      </c>
      <c r="AJ20" s="53"/>
    </row>
    <row r="21" spans="1:36" ht="15.75" thickBot="1">
      <c r="A21" s="7">
        <v>5599</v>
      </c>
      <c r="B21" s="118" t="s">
        <v>91</v>
      </c>
      <c r="C21" s="27">
        <f>SUM(C17:C20)</f>
        <v>237386.16039999999</v>
      </c>
      <c r="D21" s="68">
        <f>C21/C12</f>
        <v>0.61</v>
      </c>
      <c r="E21" s="55">
        <f>SUM(E17:E20)</f>
        <v>163493.21896580752</v>
      </c>
      <c r="F21" s="68">
        <f>E21/E12</f>
        <v>0.54</v>
      </c>
      <c r="G21" s="375">
        <f>SUM(G17:G20)</f>
        <v>247594.53887999995</v>
      </c>
      <c r="H21" s="68">
        <f>G21/G12</f>
        <v>0.49299999999999999</v>
      </c>
      <c r="I21" s="20">
        <f>SUM(I17:I20)</f>
        <v>239467.06352908711</v>
      </c>
      <c r="J21" s="68">
        <f>I21/I12</f>
        <v>0.54</v>
      </c>
      <c r="K21" s="55">
        <f>SUM(K17:K20)</f>
        <v>174402.44528924042</v>
      </c>
      <c r="L21" s="68">
        <f>K21/K12</f>
        <v>0.43</v>
      </c>
      <c r="M21" s="20">
        <f>SUM(M17:M20)</f>
        <v>431337.65019723825</v>
      </c>
      <c r="N21" s="68">
        <f>M21/M12</f>
        <v>0.75</v>
      </c>
      <c r="O21" s="20">
        <f>SUM(O17:O20)</f>
        <v>222108.64898038219</v>
      </c>
      <c r="P21" s="68">
        <f>O21/O12</f>
        <v>0.61</v>
      </c>
      <c r="Q21" s="20">
        <f>SUM(Q17:Q20)</f>
        <v>248673.01505720525</v>
      </c>
      <c r="R21" s="68">
        <f>Q21/Q12</f>
        <v>0.55000000000000004</v>
      </c>
      <c r="S21" s="20">
        <f>SUM(S17:S20)</f>
        <v>240624.36089248161</v>
      </c>
      <c r="T21" s="68">
        <f>S21/S12</f>
        <v>0.52829999999999999</v>
      </c>
      <c r="U21" s="55">
        <f>SUM(U17:U20)</f>
        <v>202317.42557220993</v>
      </c>
      <c r="V21" s="68">
        <f>U21/U12</f>
        <v>0.56000000000000005</v>
      </c>
      <c r="W21" s="34">
        <f>SUM(W17:W20)</f>
        <v>183827.96438610397</v>
      </c>
      <c r="X21" s="68">
        <f>W21/W12</f>
        <v>0.50009999999999999</v>
      </c>
      <c r="Y21" s="55">
        <f>SUM(Y17:Y20)</f>
        <v>338728.92944801983</v>
      </c>
      <c r="Z21" s="199">
        <f>Y21/Y12</f>
        <v>0.61</v>
      </c>
      <c r="AA21" s="187">
        <f>SUM(AA17:AA20)</f>
        <v>2929961.421597776</v>
      </c>
      <c r="AB21" s="221">
        <f>AA21/AA12</f>
        <v>0.56626630564565161</v>
      </c>
      <c r="AC21" s="186">
        <f t="shared" si="15"/>
        <v>244163.45179981468</v>
      </c>
      <c r="AD21" s="221">
        <f>AC21/AC12</f>
        <v>0.56626630564565172</v>
      </c>
      <c r="AE21" s="75"/>
      <c r="AF21" s="156"/>
      <c r="AG21" s="75"/>
      <c r="AH21" s="53">
        <f t="shared" si="0"/>
        <v>0</v>
      </c>
      <c r="AI21" s="53">
        <f t="shared" si="17"/>
        <v>2929961.421597776</v>
      </c>
      <c r="AJ21" s="53"/>
    </row>
    <row r="22" spans="1:36" ht="15.75" thickTop="1">
      <c r="A22" s="97">
        <v>5601</v>
      </c>
      <c r="B22" s="3" t="s">
        <v>52</v>
      </c>
      <c r="C22" s="18"/>
      <c r="D22" s="49">
        <f>C22/C12</f>
        <v>0</v>
      </c>
      <c r="E22" s="18"/>
      <c r="F22" s="49">
        <f>E22/E12</f>
        <v>0</v>
      </c>
      <c r="G22" s="33"/>
      <c r="H22" s="49">
        <f>G22/G12</f>
        <v>0</v>
      </c>
      <c r="I22" s="18"/>
      <c r="J22" s="49">
        <f>I22/I12</f>
        <v>0</v>
      </c>
      <c r="K22" s="18"/>
      <c r="L22" s="49">
        <f>K22/K12</f>
        <v>0</v>
      </c>
      <c r="M22" s="18"/>
      <c r="N22" s="49">
        <f>M22/M12</f>
        <v>0</v>
      </c>
      <c r="O22" s="18"/>
      <c r="P22" s="49">
        <f>O22/O12</f>
        <v>0</v>
      </c>
      <c r="Q22" s="18"/>
      <c r="R22" s="49">
        <f>Q22/Q12</f>
        <v>0</v>
      </c>
      <c r="S22" s="18"/>
      <c r="T22" s="49">
        <f>S22/S12</f>
        <v>0</v>
      </c>
      <c r="U22" s="18"/>
      <c r="V22" s="49">
        <f>U22/U12</f>
        <v>0</v>
      </c>
      <c r="W22" s="18"/>
      <c r="X22" s="49">
        <f>W22/W12</f>
        <v>0</v>
      </c>
      <c r="Y22" s="18"/>
      <c r="Z22" s="165">
        <f>Y22/Y12</f>
        <v>0</v>
      </c>
      <c r="AA22" s="262">
        <f t="shared" ref="AA22:AA34" si="18">C22+E22+G22+I22+K22+M22+O22+Q22+S22+U22+W22+Y22</f>
        <v>0</v>
      </c>
      <c r="AB22" s="190">
        <f>AA22/AA12</f>
        <v>0</v>
      </c>
      <c r="AC22" s="191">
        <f t="shared" si="15"/>
        <v>0</v>
      </c>
      <c r="AD22" s="190">
        <f>AC22/AC12</f>
        <v>0</v>
      </c>
      <c r="AE22" s="75"/>
      <c r="AF22" s="156"/>
      <c r="AG22" s="75"/>
      <c r="AH22" s="53">
        <f t="shared" si="0"/>
        <v>0</v>
      </c>
      <c r="AI22" s="53">
        <f t="shared" si="17"/>
        <v>0</v>
      </c>
      <c r="AJ22" s="53"/>
    </row>
    <row r="23" spans="1:36">
      <c r="A23" s="3">
        <v>5602</v>
      </c>
      <c r="B23" s="3" t="s">
        <v>53</v>
      </c>
      <c r="C23" s="18"/>
      <c r="D23" s="49">
        <f>C23/C12</f>
        <v>0</v>
      </c>
      <c r="E23" s="18"/>
      <c r="F23" s="49">
        <f>E23/E12</f>
        <v>0</v>
      </c>
      <c r="G23" s="33"/>
      <c r="H23" s="49">
        <f>G23/G12</f>
        <v>0</v>
      </c>
      <c r="I23" s="18"/>
      <c r="J23" s="49">
        <f>I23/I12</f>
        <v>0</v>
      </c>
      <c r="K23" s="18"/>
      <c r="L23" s="49">
        <f>K23/K12</f>
        <v>0</v>
      </c>
      <c r="M23" s="18"/>
      <c r="N23" s="49">
        <f>M23/M12</f>
        <v>0</v>
      </c>
      <c r="O23" s="18"/>
      <c r="P23" s="49">
        <f>O23/O12</f>
        <v>0</v>
      </c>
      <c r="Q23" s="18"/>
      <c r="R23" s="49">
        <f>Q23/Q12</f>
        <v>0</v>
      </c>
      <c r="S23" s="18"/>
      <c r="T23" s="49">
        <f>S23/S12</f>
        <v>0</v>
      </c>
      <c r="U23" s="18"/>
      <c r="V23" s="49">
        <f>U23/U12</f>
        <v>0</v>
      </c>
      <c r="W23" s="18"/>
      <c r="X23" s="49">
        <f>W23/W12</f>
        <v>0</v>
      </c>
      <c r="Y23" s="18"/>
      <c r="Z23" s="165">
        <f>Y23/Y12</f>
        <v>0</v>
      </c>
      <c r="AA23" s="262">
        <f t="shared" si="18"/>
        <v>0</v>
      </c>
      <c r="AB23" s="190">
        <f>AA23/AA12</f>
        <v>0</v>
      </c>
      <c r="AC23" s="191">
        <f t="shared" si="15"/>
        <v>0</v>
      </c>
      <c r="AD23" s="190">
        <f>AC23/AC12</f>
        <v>0</v>
      </c>
      <c r="AE23" s="75"/>
      <c r="AF23" s="156"/>
      <c r="AG23" s="75"/>
      <c r="AH23" s="53">
        <f t="shared" si="0"/>
        <v>0</v>
      </c>
      <c r="AI23" s="53">
        <f t="shared" si="17"/>
        <v>0</v>
      </c>
      <c r="AJ23" s="53"/>
    </row>
    <row r="24" spans="1:36">
      <c r="A24" s="3">
        <v>5603</v>
      </c>
      <c r="B24" s="3" t="s">
        <v>54</v>
      </c>
      <c r="C24" s="18"/>
      <c r="D24" s="49">
        <f>C24/C12</f>
        <v>0</v>
      </c>
      <c r="E24" s="18"/>
      <c r="F24" s="49">
        <f>E24/E12</f>
        <v>0</v>
      </c>
      <c r="G24" s="33"/>
      <c r="H24" s="49">
        <f>G24/G12</f>
        <v>0</v>
      </c>
      <c r="I24" s="346"/>
      <c r="J24" s="49">
        <f>I24/I12</f>
        <v>0</v>
      </c>
      <c r="K24" s="18"/>
      <c r="L24" s="49">
        <f>K24/K12</f>
        <v>0</v>
      </c>
      <c r="M24" s="18"/>
      <c r="N24" s="49">
        <f>M24/M12</f>
        <v>0</v>
      </c>
      <c r="O24" s="18"/>
      <c r="P24" s="49">
        <f>O24/O12</f>
        <v>0</v>
      </c>
      <c r="Q24" s="18"/>
      <c r="R24" s="49">
        <f>Q24/Q12</f>
        <v>0</v>
      </c>
      <c r="S24" s="18"/>
      <c r="T24" s="49">
        <f>S24/S12</f>
        <v>0</v>
      </c>
      <c r="U24" s="18"/>
      <c r="V24" s="49">
        <f>U24/U12</f>
        <v>0</v>
      </c>
      <c r="W24" s="18"/>
      <c r="X24" s="49">
        <f>W24/W12</f>
        <v>0</v>
      </c>
      <c r="Y24" s="18"/>
      <c r="Z24" s="165">
        <f>Y24/Y12</f>
        <v>0</v>
      </c>
      <c r="AA24" s="262">
        <f t="shared" si="18"/>
        <v>0</v>
      </c>
      <c r="AB24" s="190">
        <f>AA24/AA12</f>
        <v>0</v>
      </c>
      <c r="AC24" s="191">
        <f t="shared" si="15"/>
        <v>0</v>
      </c>
      <c r="AD24" s="190">
        <f>AC24/AC12</f>
        <v>0</v>
      </c>
      <c r="AE24" s="75"/>
      <c r="AF24" s="156"/>
      <c r="AG24" s="75"/>
      <c r="AH24" s="53">
        <f t="shared" si="0"/>
        <v>0</v>
      </c>
      <c r="AI24" s="53">
        <f t="shared" si="17"/>
        <v>0</v>
      </c>
      <c r="AJ24" s="53"/>
    </row>
    <row r="25" spans="1:36">
      <c r="A25" s="3">
        <v>5604</v>
      </c>
      <c r="B25" s="3" t="s">
        <v>55</v>
      </c>
      <c r="C25" s="18">
        <v>150</v>
      </c>
      <c r="D25" s="49">
        <f>C25/C12</f>
        <v>3.8544791257342397E-4</v>
      </c>
      <c r="E25" s="346">
        <v>150</v>
      </c>
      <c r="F25" s="49">
        <f>E25/E12</f>
        <v>4.9543339174782589E-4</v>
      </c>
      <c r="G25" s="346">
        <v>150</v>
      </c>
      <c r="H25" s="49">
        <f>G25/G12</f>
        <v>2.9867379278442351E-4</v>
      </c>
      <c r="I25" s="346">
        <v>150</v>
      </c>
      <c r="J25" s="49">
        <f>I25/I12</f>
        <v>3.3825110980308679E-4</v>
      </c>
      <c r="K25" s="346">
        <v>150</v>
      </c>
      <c r="L25" s="49">
        <f>K25/K12</f>
        <v>3.6983426403815027E-4</v>
      </c>
      <c r="M25" s="346">
        <v>150</v>
      </c>
      <c r="N25" s="49">
        <f>M25/M12</f>
        <v>2.6081655507827103E-4</v>
      </c>
      <c r="O25" s="346">
        <v>150</v>
      </c>
      <c r="P25" s="49">
        <f>O25/O12</f>
        <v>4.1196054462553489E-4</v>
      </c>
      <c r="Q25" s="346">
        <v>150</v>
      </c>
      <c r="R25" s="49">
        <f>Q25/Q12</f>
        <v>3.317609672324982E-4</v>
      </c>
      <c r="S25" s="346">
        <v>150</v>
      </c>
      <c r="T25" s="49">
        <f>S25/S12</f>
        <v>3.2933074484261848E-4</v>
      </c>
      <c r="U25" s="346">
        <v>150</v>
      </c>
      <c r="V25" s="49">
        <f>U25/U12</f>
        <v>4.1518915022976716E-4</v>
      </c>
      <c r="W25" s="346">
        <v>150</v>
      </c>
      <c r="X25" s="49">
        <f>W25/W12</f>
        <v>4.0807175475458059E-4</v>
      </c>
      <c r="Y25" s="346">
        <v>150</v>
      </c>
      <c r="Z25" s="165">
        <f>Y25/Y12</f>
        <v>2.7012750327852134E-4</v>
      </c>
      <c r="AA25" s="262">
        <f t="shared" si="18"/>
        <v>1800</v>
      </c>
      <c r="AB25" s="190">
        <f>AA25/AA12</f>
        <v>3.4788149176596879E-4</v>
      </c>
      <c r="AC25" s="191">
        <f t="shared" si="15"/>
        <v>150</v>
      </c>
      <c r="AD25" s="190">
        <f>AC25/AC12</f>
        <v>3.4788149176596879E-4</v>
      </c>
      <c r="AE25" s="75"/>
      <c r="AF25" s="156"/>
      <c r="AG25" s="75"/>
      <c r="AH25" s="53">
        <f t="shared" si="0"/>
        <v>0</v>
      </c>
      <c r="AI25" s="53">
        <f t="shared" si="17"/>
        <v>1800</v>
      </c>
      <c r="AJ25" s="53" t="s">
        <v>186</v>
      </c>
    </row>
    <row r="26" spans="1:36">
      <c r="A26" s="3">
        <v>5605</v>
      </c>
      <c r="B26" s="3" t="s">
        <v>14</v>
      </c>
      <c r="C26" s="18"/>
      <c r="D26" s="49">
        <f>C26/C12</f>
        <v>0</v>
      </c>
      <c r="E26" s="346"/>
      <c r="F26" s="49">
        <f>E26/E12</f>
        <v>0</v>
      </c>
      <c r="G26" s="346"/>
      <c r="H26" s="49">
        <f>G26/G12</f>
        <v>0</v>
      </c>
      <c r="I26" s="346"/>
      <c r="J26" s="49">
        <f>I26/I12</f>
        <v>0</v>
      </c>
      <c r="K26" s="346"/>
      <c r="L26" s="49">
        <f>K26/K12</f>
        <v>0</v>
      </c>
      <c r="M26" s="346"/>
      <c r="N26" s="49">
        <f>M26/M12</f>
        <v>0</v>
      </c>
      <c r="O26" s="346"/>
      <c r="P26" s="49">
        <f>O26/O12</f>
        <v>0</v>
      </c>
      <c r="Q26" s="346"/>
      <c r="R26" s="49">
        <f>Q26/Q12</f>
        <v>0</v>
      </c>
      <c r="S26" s="346"/>
      <c r="T26" s="49">
        <f>S26/S12</f>
        <v>0</v>
      </c>
      <c r="U26" s="346"/>
      <c r="V26" s="49">
        <f>U26/U12</f>
        <v>0</v>
      </c>
      <c r="W26" s="346"/>
      <c r="X26" s="49">
        <f>W26/W12</f>
        <v>0</v>
      </c>
      <c r="Y26" s="346"/>
      <c r="Z26" s="165">
        <f>Y26/Y12</f>
        <v>0</v>
      </c>
      <c r="AA26" s="262">
        <f t="shared" si="18"/>
        <v>0</v>
      </c>
      <c r="AB26" s="190">
        <f>AA26/AA12</f>
        <v>0</v>
      </c>
      <c r="AC26" s="191">
        <f t="shared" si="15"/>
        <v>0</v>
      </c>
      <c r="AD26" s="190">
        <f>AC26/AC12</f>
        <v>0</v>
      </c>
      <c r="AE26" s="75"/>
      <c r="AF26" s="156"/>
      <c r="AG26" s="75"/>
      <c r="AH26" s="53">
        <f t="shared" si="0"/>
        <v>0</v>
      </c>
      <c r="AI26" s="53">
        <f t="shared" si="17"/>
        <v>0</v>
      </c>
      <c r="AJ26" s="53"/>
    </row>
    <row r="27" spans="1:36">
      <c r="A27" s="3">
        <v>5606</v>
      </c>
      <c r="B27" s="3" t="s">
        <v>74</v>
      </c>
      <c r="C27" s="18">
        <f>C5*0.3%</f>
        <v>1307.5696735178981</v>
      </c>
      <c r="D27" s="49">
        <f>C27/C12</f>
        <v>3.3600000080119151E-3</v>
      </c>
      <c r="E27" s="346">
        <f>E5*0.3%</f>
        <v>999.12522701326827</v>
      </c>
      <c r="F27" s="49">
        <f>E27/E12</f>
        <v>3.3000000000000004E-3</v>
      </c>
      <c r="G27" s="346">
        <f>G5*0.3%</f>
        <v>1717.5929488428501</v>
      </c>
      <c r="H27" s="49">
        <f>G27/G12</f>
        <v>3.4200000032711757E-3</v>
      </c>
      <c r="I27" s="346">
        <f>I5*0.3%</f>
        <v>1769.3955249649209</v>
      </c>
      <c r="J27" s="49">
        <f>I27/I12</f>
        <v>3.9899999999999988E-3</v>
      </c>
      <c r="K27" s="346">
        <f>K5*0.3%</f>
        <v>1447.9458829827634</v>
      </c>
      <c r="L27" s="49">
        <f>K27/K12</f>
        <v>3.5699999999999998E-3</v>
      </c>
      <c r="M27" s="346">
        <f>M5*0.3%</f>
        <v>2380.9838290887551</v>
      </c>
      <c r="N27" s="49">
        <f>M27/M12</f>
        <v>4.1399999999999996E-3</v>
      </c>
      <c r="O27" s="346">
        <f>O5*0.3%</f>
        <v>1627.5830507250962</v>
      </c>
      <c r="P27" s="49">
        <f>O27/O12</f>
        <v>4.4700000000000009E-3</v>
      </c>
      <c r="Q27" s="346">
        <f>Q5*0.3%</f>
        <v>1898.957569527749</v>
      </c>
      <c r="R27" s="49">
        <f>Q27/Q12</f>
        <v>4.1999999999999997E-3</v>
      </c>
      <c r="S27" s="346">
        <f>S5*0.3%</f>
        <v>1803.6579010680055</v>
      </c>
      <c r="T27" s="49">
        <f>S27/S12</f>
        <v>3.9600000000000008E-3</v>
      </c>
      <c r="U27" s="346">
        <f>U5*0.3%</f>
        <v>1213.9045534332597</v>
      </c>
      <c r="V27" s="49">
        <f>U27/U12</f>
        <v>3.3600000000000006E-3</v>
      </c>
      <c r="W27" s="346">
        <f>W5*0.3%</f>
        <v>1213.0219605561749</v>
      </c>
      <c r="X27" s="49">
        <f>W27/W12</f>
        <v>3.2999999999999995E-3</v>
      </c>
      <c r="Y27" s="346">
        <f>Y5*0.3%</f>
        <v>1999.055977070281</v>
      </c>
      <c r="Z27" s="165">
        <f>Y27/Y12</f>
        <v>3.5999999999999999E-3</v>
      </c>
      <c r="AA27" s="262">
        <f t="shared" si="18"/>
        <v>19378.794098791022</v>
      </c>
      <c r="AB27" s="190">
        <f>AA27/AA12</f>
        <v>3.7452909998405412E-3</v>
      </c>
      <c r="AC27" s="191">
        <f t="shared" si="15"/>
        <v>1614.8995082325853</v>
      </c>
      <c r="AD27" s="190">
        <f>AC27/AC12</f>
        <v>3.7452909998405412E-3</v>
      </c>
      <c r="AE27" s="75" t="s">
        <v>129</v>
      </c>
      <c r="AF27" s="156">
        <v>-1689</v>
      </c>
      <c r="AG27" s="75" t="s">
        <v>130</v>
      </c>
      <c r="AH27" s="53">
        <f t="shared" si="0"/>
        <v>0</v>
      </c>
      <c r="AI27" s="53">
        <f t="shared" si="17"/>
        <v>19378.794098791022</v>
      </c>
      <c r="AJ27" s="53" t="s">
        <v>187</v>
      </c>
    </row>
    <row r="28" spans="1:36">
      <c r="A28" s="3">
        <v>5607</v>
      </c>
      <c r="B28" s="111" t="s">
        <v>56</v>
      </c>
      <c r="C28" s="129"/>
      <c r="D28" s="49">
        <f>C28/C12</f>
        <v>0</v>
      </c>
      <c r="E28" s="43"/>
      <c r="F28" s="49">
        <f>E28/E12</f>
        <v>0</v>
      </c>
      <c r="G28" s="372"/>
      <c r="H28" s="49">
        <f>G28/G12</f>
        <v>0</v>
      </c>
      <c r="I28" s="18"/>
      <c r="J28" s="49">
        <f>I28/I12</f>
        <v>0</v>
      </c>
      <c r="K28" s="43"/>
      <c r="L28" s="49">
        <f>K28/K12</f>
        <v>0</v>
      </c>
      <c r="M28" s="18"/>
      <c r="N28" s="49">
        <f>M28/M12</f>
        <v>0</v>
      </c>
      <c r="O28" s="18"/>
      <c r="P28" s="49">
        <f>O28/O12</f>
        <v>0</v>
      </c>
      <c r="Q28" s="18"/>
      <c r="R28" s="49">
        <f>Q28/Q12</f>
        <v>0</v>
      </c>
      <c r="S28" s="18"/>
      <c r="T28" s="49">
        <f>S28/S12</f>
        <v>0</v>
      </c>
      <c r="U28" s="43"/>
      <c r="V28" s="49">
        <f>U28/U12</f>
        <v>0</v>
      </c>
      <c r="W28" s="33"/>
      <c r="X28" s="49">
        <f>W28/W12</f>
        <v>0</v>
      </c>
      <c r="Y28" s="43"/>
      <c r="Z28" s="165">
        <f>Y28/Y12</f>
        <v>0</v>
      </c>
      <c r="AA28" s="262">
        <f t="shared" si="18"/>
        <v>0</v>
      </c>
      <c r="AB28" s="190">
        <f>AA28/AA12</f>
        <v>0</v>
      </c>
      <c r="AC28" s="181">
        <f t="shared" si="15"/>
        <v>0</v>
      </c>
      <c r="AD28" s="190">
        <f>AC28/AC12</f>
        <v>0</v>
      </c>
      <c r="AE28" s="75"/>
      <c r="AF28" s="156"/>
      <c r="AG28" s="75"/>
      <c r="AH28" s="53">
        <f t="shared" si="0"/>
        <v>0</v>
      </c>
      <c r="AI28" s="53">
        <f t="shared" si="17"/>
        <v>0</v>
      </c>
      <c r="AJ28" s="53"/>
    </row>
    <row r="29" spans="1:36">
      <c r="A29" s="3">
        <v>5608</v>
      </c>
      <c r="B29" s="111" t="s">
        <v>57</v>
      </c>
      <c r="C29" s="129"/>
      <c r="D29" s="49">
        <f>C29/C12</f>
        <v>0</v>
      </c>
      <c r="E29" s="43"/>
      <c r="F29" s="49">
        <f>E29/E12</f>
        <v>0</v>
      </c>
      <c r="G29" s="372"/>
      <c r="H29" s="49">
        <f>G29/G12</f>
        <v>0</v>
      </c>
      <c r="I29" s="18"/>
      <c r="J29" s="49">
        <f>I29/I12</f>
        <v>0</v>
      </c>
      <c r="K29" s="43"/>
      <c r="L29" s="49">
        <f>K29/K12</f>
        <v>0</v>
      </c>
      <c r="M29" s="18"/>
      <c r="N29" s="49">
        <f>M29/M12</f>
        <v>0</v>
      </c>
      <c r="O29" s="18"/>
      <c r="P29" s="49">
        <f>O29/O12</f>
        <v>0</v>
      </c>
      <c r="Q29" s="18"/>
      <c r="R29" s="49">
        <f>Q29/Q12</f>
        <v>0</v>
      </c>
      <c r="S29" s="18"/>
      <c r="T29" s="49">
        <f>S29/S12</f>
        <v>0</v>
      </c>
      <c r="U29" s="43"/>
      <c r="V29" s="49">
        <f>U29/U12</f>
        <v>0</v>
      </c>
      <c r="W29" s="33"/>
      <c r="X29" s="49">
        <f>W29/W12</f>
        <v>0</v>
      </c>
      <c r="Y29" s="43"/>
      <c r="Z29" s="165">
        <f>Y29/Y12</f>
        <v>0</v>
      </c>
      <c r="AA29" s="262">
        <f t="shared" si="18"/>
        <v>0</v>
      </c>
      <c r="AB29" s="190">
        <f>AA29/AA12</f>
        <v>0</v>
      </c>
      <c r="AC29" s="181">
        <f t="shared" si="15"/>
        <v>0</v>
      </c>
      <c r="AD29" s="190">
        <f>AC29/AC12</f>
        <v>0</v>
      </c>
      <c r="AE29" s="75"/>
      <c r="AF29" s="156"/>
      <c r="AG29" s="75"/>
      <c r="AH29" s="53">
        <f t="shared" si="0"/>
        <v>0</v>
      </c>
      <c r="AI29" s="53">
        <f t="shared" si="17"/>
        <v>0</v>
      </c>
      <c r="AJ29" s="53"/>
    </row>
    <row r="30" spans="1:36">
      <c r="A30" s="3">
        <v>5609</v>
      </c>
      <c r="B30" s="111" t="s">
        <v>58</v>
      </c>
      <c r="C30" s="129"/>
      <c r="D30" s="49">
        <f>C30/C12</f>
        <v>0</v>
      </c>
      <c r="E30" s="43"/>
      <c r="F30" s="49">
        <f>E30/E12</f>
        <v>0</v>
      </c>
      <c r="G30" s="372"/>
      <c r="H30" s="49">
        <f>G30/G12</f>
        <v>0</v>
      </c>
      <c r="I30" s="18"/>
      <c r="J30" s="49">
        <f>I30/I12</f>
        <v>0</v>
      </c>
      <c r="K30" s="43"/>
      <c r="L30" s="49">
        <f>K30/K12</f>
        <v>0</v>
      </c>
      <c r="M30" s="18"/>
      <c r="N30" s="49">
        <f>M30/M12</f>
        <v>0</v>
      </c>
      <c r="O30" s="18"/>
      <c r="P30" s="49">
        <f>O30/O12</f>
        <v>0</v>
      </c>
      <c r="Q30" s="18"/>
      <c r="R30" s="49">
        <f>Q30/Q12</f>
        <v>0</v>
      </c>
      <c r="S30" s="18"/>
      <c r="T30" s="49">
        <f>S30/S12</f>
        <v>0</v>
      </c>
      <c r="U30" s="43"/>
      <c r="V30" s="49">
        <f>U30/U12</f>
        <v>0</v>
      </c>
      <c r="W30" s="33"/>
      <c r="X30" s="49">
        <f>W30/W12</f>
        <v>0</v>
      </c>
      <c r="Y30" s="43"/>
      <c r="Z30" s="165">
        <f>Y30/Y12</f>
        <v>0</v>
      </c>
      <c r="AA30" s="262">
        <f t="shared" si="18"/>
        <v>0</v>
      </c>
      <c r="AB30" s="190">
        <f>AA30/AA12</f>
        <v>0</v>
      </c>
      <c r="AC30" s="181">
        <f t="shared" si="15"/>
        <v>0</v>
      </c>
      <c r="AD30" s="190">
        <f>AC30/AC12</f>
        <v>0</v>
      </c>
      <c r="AE30" s="75"/>
      <c r="AF30" s="156"/>
      <c r="AG30" s="75"/>
      <c r="AH30" s="53">
        <f t="shared" si="0"/>
        <v>0</v>
      </c>
      <c r="AI30" s="53">
        <f t="shared" si="17"/>
        <v>0</v>
      </c>
      <c r="AJ30" s="53"/>
    </row>
    <row r="31" spans="1:36">
      <c r="A31" s="3">
        <v>5610</v>
      </c>
      <c r="B31" s="111" t="s">
        <v>59</v>
      </c>
      <c r="C31" s="129"/>
      <c r="D31" s="49">
        <f>C31/C12</f>
        <v>0</v>
      </c>
      <c r="E31" s="43"/>
      <c r="F31" s="49">
        <f>E31/E12</f>
        <v>0</v>
      </c>
      <c r="G31" s="372"/>
      <c r="H31" s="49">
        <f>G31/G12</f>
        <v>0</v>
      </c>
      <c r="I31" s="18"/>
      <c r="J31" s="49">
        <f>I31/I12</f>
        <v>0</v>
      </c>
      <c r="K31" s="43"/>
      <c r="L31" s="49">
        <f>K31/K12</f>
        <v>0</v>
      </c>
      <c r="M31" s="18"/>
      <c r="N31" s="49">
        <f>M31/M12</f>
        <v>0</v>
      </c>
      <c r="O31" s="18"/>
      <c r="P31" s="49">
        <f>O31/O12</f>
        <v>0</v>
      </c>
      <c r="Q31" s="18"/>
      <c r="R31" s="49">
        <f>Q31/Q12</f>
        <v>0</v>
      </c>
      <c r="S31" s="18"/>
      <c r="T31" s="49">
        <f>S31/S12</f>
        <v>0</v>
      </c>
      <c r="U31" s="43"/>
      <c r="V31" s="49">
        <f>U31/U12</f>
        <v>0</v>
      </c>
      <c r="W31" s="33"/>
      <c r="X31" s="49">
        <f>W31/W12</f>
        <v>0</v>
      </c>
      <c r="Y31" s="43"/>
      <c r="Z31" s="165">
        <f>Y31/Y12</f>
        <v>0</v>
      </c>
      <c r="AA31" s="262">
        <f t="shared" si="18"/>
        <v>0</v>
      </c>
      <c r="AB31" s="190">
        <f>AA31/AA12</f>
        <v>0</v>
      </c>
      <c r="AC31" s="181">
        <f t="shared" si="15"/>
        <v>0</v>
      </c>
      <c r="AD31" s="190">
        <f>AC31/AC12</f>
        <v>0</v>
      </c>
      <c r="AE31" s="75"/>
      <c r="AF31" s="156"/>
      <c r="AG31" s="75"/>
      <c r="AH31" s="53">
        <f t="shared" si="0"/>
        <v>0</v>
      </c>
      <c r="AI31" s="53">
        <f t="shared" si="17"/>
        <v>0</v>
      </c>
      <c r="AJ31" s="53"/>
    </row>
    <row r="32" spans="1:36">
      <c r="A32" s="3">
        <v>5611</v>
      </c>
      <c r="B32" s="111" t="s">
        <v>92</v>
      </c>
      <c r="C32" s="129"/>
      <c r="D32" s="49">
        <f>C32/C12</f>
        <v>0</v>
      </c>
      <c r="E32" s="43"/>
      <c r="F32" s="49">
        <f>E32/E12</f>
        <v>0</v>
      </c>
      <c r="G32" s="372"/>
      <c r="H32" s="49">
        <f>G32/G12</f>
        <v>0</v>
      </c>
      <c r="I32" s="18"/>
      <c r="J32" s="49">
        <f>I32/I12</f>
        <v>0</v>
      </c>
      <c r="K32" s="43"/>
      <c r="L32" s="49">
        <f>K32/K12</f>
        <v>0</v>
      </c>
      <c r="M32" s="18"/>
      <c r="N32" s="49">
        <f>M32/M12</f>
        <v>0</v>
      </c>
      <c r="O32" s="18"/>
      <c r="P32" s="49">
        <f>O32/O12</f>
        <v>0</v>
      </c>
      <c r="Q32" s="18"/>
      <c r="R32" s="49">
        <f>Q32/Q12</f>
        <v>0</v>
      </c>
      <c r="S32" s="18"/>
      <c r="T32" s="49">
        <f>S32/S12</f>
        <v>0</v>
      </c>
      <c r="U32" s="43"/>
      <c r="V32" s="49">
        <f>U32/U12</f>
        <v>0</v>
      </c>
      <c r="W32" s="33"/>
      <c r="X32" s="49">
        <f>W32/W12</f>
        <v>0</v>
      </c>
      <c r="Y32" s="43"/>
      <c r="Z32" s="165">
        <f>Y32/Y12</f>
        <v>0</v>
      </c>
      <c r="AA32" s="262">
        <f t="shared" si="18"/>
        <v>0</v>
      </c>
      <c r="AB32" s="190">
        <f>AA32/AA12</f>
        <v>0</v>
      </c>
      <c r="AC32" s="181">
        <f t="shared" si="15"/>
        <v>0</v>
      </c>
      <c r="AD32" s="190">
        <f>AC32/AC12</f>
        <v>0</v>
      </c>
      <c r="AE32" s="75"/>
      <c r="AF32" s="156"/>
      <c r="AG32" s="75"/>
      <c r="AH32" s="53">
        <f t="shared" si="0"/>
        <v>0</v>
      </c>
      <c r="AI32" s="53">
        <f t="shared" si="17"/>
        <v>0</v>
      </c>
      <c r="AJ32" s="53"/>
    </row>
    <row r="33" spans="1:36">
      <c r="A33" s="3">
        <v>5612</v>
      </c>
      <c r="B33" s="111" t="s">
        <v>195</v>
      </c>
      <c r="C33" s="129"/>
      <c r="D33" s="49">
        <f>C33/C12</f>
        <v>0</v>
      </c>
      <c r="E33" s="43"/>
      <c r="F33" s="49">
        <f>E33/E12</f>
        <v>0</v>
      </c>
      <c r="G33" s="372"/>
      <c r="H33" s="49">
        <f>G33/G12</f>
        <v>0</v>
      </c>
      <c r="I33" s="18"/>
      <c r="J33" s="49">
        <f>I33/I12</f>
        <v>0</v>
      </c>
      <c r="K33" s="43"/>
      <c r="L33" s="49">
        <f>K33/K12</f>
        <v>0</v>
      </c>
      <c r="M33" s="18"/>
      <c r="N33" s="49">
        <f>M33/M12</f>
        <v>0</v>
      </c>
      <c r="O33" s="18"/>
      <c r="P33" s="49">
        <f>O33/O12</f>
        <v>0</v>
      </c>
      <c r="Q33" s="18"/>
      <c r="R33" s="49">
        <f>Q33/Q12</f>
        <v>0</v>
      </c>
      <c r="S33" s="18"/>
      <c r="T33" s="49">
        <f>S33/S12</f>
        <v>0</v>
      </c>
      <c r="U33" s="43"/>
      <c r="V33" s="49">
        <f>U33/U12</f>
        <v>0</v>
      </c>
      <c r="W33" s="33"/>
      <c r="X33" s="49">
        <f>W33/W12</f>
        <v>0</v>
      </c>
      <c r="Y33" s="43"/>
      <c r="Z33" s="165">
        <f>Y33/Y12</f>
        <v>0</v>
      </c>
      <c r="AA33" s="262">
        <f t="shared" si="18"/>
        <v>0</v>
      </c>
      <c r="AB33" s="190">
        <f>AA33/AA12</f>
        <v>0</v>
      </c>
      <c r="AC33" s="181">
        <f t="shared" si="15"/>
        <v>0</v>
      </c>
      <c r="AD33" s="190">
        <f>AC33/AC12</f>
        <v>0</v>
      </c>
      <c r="AE33" s="75"/>
      <c r="AF33" s="156"/>
      <c r="AG33" s="75"/>
      <c r="AH33" s="53">
        <f t="shared" si="0"/>
        <v>0</v>
      </c>
      <c r="AI33" s="53">
        <f t="shared" si="17"/>
        <v>0</v>
      </c>
      <c r="AJ33" s="53"/>
    </row>
    <row r="34" spans="1:36">
      <c r="A34" s="3">
        <v>5613</v>
      </c>
      <c r="B34" s="111" t="s">
        <v>60</v>
      </c>
      <c r="C34" s="129"/>
      <c r="D34" s="49">
        <f>C34/C12</f>
        <v>0</v>
      </c>
      <c r="E34" s="43"/>
      <c r="F34" s="49">
        <f>E34/E12</f>
        <v>0</v>
      </c>
      <c r="G34" s="372"/>
      <c r="H34" s="49">
        <f>G34/G12</f>
        <v>0</v>
      </c>
      <c r="I34" s="18"/>
      <c r="J34" s="49">
        <f>I34/I12</f>
        <v>0</v>
      </c>
      <c r="K34" s="43"/>
      <c r="L34" s="49">
        <f>K34/K12</f>
        <v>0</v>
      </c>
      <c r="M34" s="18"/>
      <c r="N34" s="49">
        <f>M34/M12</f>
        <v>0</v>
      </c>
      <c r="O34" s="18"/>
      <c r="P34" s="49">
        <f>O34/O12</f>
        <v>0</v>
      </c>
      <c r="Q34" s="18"/>
      <c r="R34" s="49">
        <f>Q34/Q12</f>
        <v>0</v>
      </c>
      <c r="S34" s="18"/>
      <c r="T34" s="49">
        <f>S34/S12</f>
        <v>0</v>
      </c>
      <c r="U34" s="43"/>
      <c r="V34" s="49">
        <f>U34/U12</f>
        <v>0</v>
      </c>
      <c r="W34" s="33"/>
      <c r="X34" s="49">
        <f>W34/W12</f>
        <v>0</v>
      </c>
      <c r="Y34" s="43"/>
      <c r="Z34" s="165">
        <f>Y34/Y12</f>
        <v>0</v>
      </c>
      <c r="AA34" s="262">
        <f t="shared" si="18"/>
        <v>0</v>
      </c>
      <c r="AB34" s="190">
        <f>AA34/AA12</f>
        <v>0</v>
      </c>
      <c r="AC34" s="181">
        <f t="shared" si="15"/>
        <v>0</v>
      </c>
      <c r="AD34" s="190">
        <f>AC34/AC12</f>
        <v>0</v>
      </c>
      <c r="AE34" s="75"/>
      <c r="AF34" s="156"/>
      <c r="AG34" s="75"/>
      <c r="AH34" s="53">
        <f t="shared" si="0"/>
        <v>0</v>
      </c>
      <c r="AI34" s="53">
        <f t="shared" si="17"/>
        <v>0</v>
      </c>
      <c r="AJ34" s="53"/>
    </row>
    <row r="35" spans="1:36">
      <c r="A35" s="8">
        <v>5699</v>
      </c>
      <c r="B35" s="112" t="s">
        <v>93</v>
      </c>
      <c r="C35" s="29">
        <f>SUM(C22:C34)</f>
        <v>1457.5696735178981</v>
      </c>
      <c r="D35" s="66">
        <f>C35/C12</f>
        <v>3.7454479205853391E-3</v>
      </c>
      <c r="E35" s="58">
        <f>SUM(E22:E34)</f>
        <v>1149.1252270132682</v>
      </c>
      <c r="F35" s="66">
        <f>E35/E12</f>
        <v>3.7954333917478256E-3</v>
      </c>
      <c r="G35" s="376">
        <f>SUM(G22:G34)</f>
        <v>1867.5929488428501</v>
      </c>
      <c r="H35" s="66">
        <f>G35/G12</f>
        <v>3.7186737960555991E-3</v>
      </c>
      <c r="I35" s="21">
        <f>SUM(I22:I34)</f>
        <v>1919.3955249649209</v>
      </c>
      <c r="J35" s="66">
        <f>I35/I12</f>
        <v>4.3282511098030859E-3</v>
      </c>
      <c r="K35" s="58">
        <f>SUM(K22:K34)</f>
        <v>1597.9458829827634</v>
      </c>
      <c r="L35" s="66">
        <f>K35/K12</f>
        <v>3.9398342640381495E-3</v>
      </c>
      <c r="M35" s="21">
        <f>SUM(M22:M34)</f>
        <v>2530.9838290887551</v>
      </c>
      <c r="N35" s="66">
        <f>M35/M12</f>
        <v>4.4008165550782708E-3</v>
      </c>
      <c r="O35" s="21">
        <f>SUM(O22:O34)</f>
        <v>1777.5830507250962</v>
      </c>
      <c r="P35" s="66">
        <f>O35/O12</f>
        <v>4.8819605446255359E-3</v>
      </c>
      <c r="Q35" s="21">
        <f>SUM(Q22:Q34)</f>
        <v>2048.957569527749</v>
      </c>
      <c r="R35" s="66">
        <f>Q35/Q12</f>
        <v>4.5317609672324982E-3</v>
      </c>
      <c r="S35" s="21">
        <f>SUM(S22:S34)</f>
        <v>1953.6579010680055</v>
      </c>
      <c r="T35" s="66">
        <f>S35/S12</f>
        <v>4.2893307448426191E-3</v>
      </c>
      <c r="U35" s="58">
        <f>SUM(U22:U34)</f>
        <v>1363.9045534332597</v>
      </c>
      <c r="V35" s="66">
        <f>U35/U12</f>
        <v>3.7751891502297678E-3</v>
      </c>
      <c r="W35" s="40">
        <f>SUM(W22:W34)</f>
        <v>1363.0219605561749</v>
      </c>
      <c r="X35" s="66">
        <f>W35/W12</f>
        <v>3.7080717547545803E-3</v>
      </c>
      <c r="Y35" s="58">
        <f>SUM(Y22:Y34)</f>
        <v>2149.0559770702812</v>
      </c>
      <c r="Z35" s="200">
        <f>Y35/Y12</f>
        <v>3.8701275032785218E-3</v>
      </c>
      <c r="AA35" s="187">
        <f>SUM(AA22:AA34)</f>
        <v>21178.794098791022</v>
      </c>
      <c r="AB35" s="221">
        <f>AA35/AA12</f>
        <v>4.0931724916065098E-3</v>
      </c>
      <c r="AC35" s="222">
        <f t="shared" si="15"/>
        <v>1764.8995082325853</v>
      </c>
      <c r="AD35" s="221">
        <f>AC35/AC12</f>
        <v>4.0931724916065098E-3</v>
      </c>
      <c r="AE35" s="75"/>
      <c r="AF35" s="156"/>
      <c r="AG35" s="75"/>
      <c r="AH35" s="53">
        <f t="shared" si="0"/>
        <v>0</v>
      </c>
      <c r="AI35" s="53">
        <f t="shared" si="17"/>
        <v>21178.794098791022</v>
      </c>
      <c r="AJ35" s="53"/>
    </row>
    <row r="36" spans="1:36">
      <c r="A36" s="8">
        <v>5999</v>
      </c>
      <c r="B36" s="112" t="s">
        <v>94</v>
      </c>
      <c r="C36" s="29">
        <f>C21+C35</f>
        <v>238843.73007351789</v>
      </c>
      <c r="D36" s="66">
        <f>C36/C12</f>
        <v>0.61374544792058527</v>
      </c>
      <c r="E36" s="58">
        <f>E21+E35</f>
        <v>164642.34419282078</v>
      </c>
      <c r="F36" s="66">
        <f>E36/E12</f>
        <v>0.54379543339174774</v>
      </c>
      <c r="G36" s="376">
        <f>G21+G35</f>
        <v>249462.1318288428</v>
      </c>
      <c r="H36" s="66">
        <f>G36/G12</f>
        <v>0.49671867379605561</v>
      </c>
      <c r="I36" s="21">
        <f>I21+I35</f>
        <v>241386.45905405204</v>
      </c>
      <c r="J36" s="66">
        <f>I36/I12</f>
        <v>0.54432825110980321</v>
      </c>
      <c r="K36" s="58">
        <f>K21+K35</f>
        <v>176000.39117222317</v>
      </c>
      <c r="L36" s="66">
        <f>K36/K12</f>
        <v>0.43393983426403809</v>
      </c>
      <c r="M36" s="21">
        <f>M21+M35</f>
        <v>433868.634026327</v>
      </c>
      <c r="N36" s="66">
        <f>M36/M12</f>
        <v>0.75440081655507829</v>
      </c>
      <c r="O36" s="21">
        <f>O21+O35</f>
        <v>223886.2320311073</v>
      </c>
      <c r="P36" s="66">
        <f>O36/O12</f>
        <v>0.61488196054462552</v>
      </c>
      <c r="Q36" s="21">
        <f>Q21+Q35</f>
        <v>250721.97262673301</v>
      </c>
      <c r="R36" s="66">
        <f>Q36/Q12</f>
        <v>0.55453176096723256</v>
      </c>
      <c r="S36" s="21">
        <f>S21+S35</f>
        <v>242578.01879354962</v>
      </c>
      <c r="T36" s="66">
        <f>S36/S12</f>
        <v>0.5325893307448426</v>
      </c>
      <c r="U36" s="58">
        <f>U21+U35</f>
        <v>203681.3301256432</v>
      </c>
      <c r="V36" s="66">
        <f>U36/U12</f>
        <v>0.56377518915022984</v>
      </c>
      <c r="W36" s="40">
        <f>W21+W35</f>
        <v>185190.98634666015</v>
      </c>
      <c r="X36" s="66">
        <f>W36/W12</f>
        <v>0.50380807175475462</v>
      </c>
      <c r="Y36" s="58">
        <f>Y21+Y35</f>
        <v>340877.98542509013</v>
      </c>
      <c r="Z36" s="200">
        <f>Y36/Y12</f>
        <v>0.61387012750327852</v>
      </c>
      <c r="AA36" s="187">
        <f>AA21+AA35</f>
        <v>2951140.2156965672</v>
      </c>
      <c r="AB36" s="221">
        <f>AA36/AA12</f>
        <v>0.57035947813725818</v>
      </c>
      <c r="AC36" s="222">
        <f t="shared" si="15"/>
        <v>245928.35130804728</v>
      </c>
      <c r="AD36" s="221">
        <f>AC36/AC12</f>
        <v>0.57035947813725818</v>
      </c>
      <c r="AE36" s="75"/>
      <c r="AF36" s="156"/>
      <c r="AG36" s="75"/>
      <c r="AH36" s="53">
        <f t="shared" si="0"/>
        <v>0</v>
      </c>
      <c r="AI36" s="53">
        <f t="shared" si="17"/>
        <v>2951140.2156965667</v>
      </c>
      <c r="AJ36" s="53"/>
    </row>
    <row r="37" spans="1:36" ht="15.75" thickBot="1">
      <c r="A37" s="9"/>
      <c r="B37" s="113" t="s">
        <v>66</v>
      </c>
      <c r="C37" s="28">
        <f>(C16-C36)</f>
        <v>150313.90992648213</v>
      </c>
      <c r="D37" s="67">
        <f>C37/C12</f>
        <v>0.38625455207941473</v>
      </c>
      <c r="E37" s="59">
        <f>(E16-E36)</f>
        <v>138122.8761142302</v>
      </c>
      <c r="F37" s="67">
        <f>E37/E12</f>
        <v>0.4562045666082522</v>
      </c>
      <c r="G37" s="377">
        <f>(G16-G36)</f>
        <v>252758.02817115712</v>
      </c>
      <c r="H37" s="67">
        <f>G37/G12</f>
        <v>0.50328132620394439</v>
      </c>
      <c r="I37" s="22">
        <f>(I16-I36)</f>
        <v>202071.06599981294</v>
      </c>
      <c r="J37" s="67">
        <f>I37/I12</f>
        <v>0.45567174889019685</v>
      </c>
      <c r="K37" s="59">
        <f>(K16-K36)</f>
        <v>229586.69089577781</v>
      </c>
      <c r="L37" s="67">
        <f>K37/K12</f>
        <v>0.56606016573596185</v>
      </c>
      <c r="M37" s="22">
        <f>(M16-M36)</f>
        <v>141248.23290332401</v>
      </c>
      <c r="N37" s="67">
        <f>M37/M12</f>
        <v>0.24559918344492176</v>
      </c>
      <c r="O37" s="22">
        <f>(O16-O36)</f>
        <v>140226.30728099466</v>
      </c>
      <c r="P37" s="67">
        <f>O37/O12</f>
        <v>0.38511803945537443</v>
      </c>
      <c r="Q37" s="22">
        <f>(Q16-Q36)</f>
        <v>201410.78202273103</v>
      </c>
      <c r="R37" s="67">
        <f>Q37/Q12</f>
        <v>0.44546823903276739</v>
      </c>
      <c r="S37" s="22">
        <f>(S16-S36)</f>
        <v>212891.14814281533</v>
      </c>
      <c r="T37" s="67">
        <f>S37/S12</f>
        <v>0.46741066925515734</v>
      </c>
      <c r="U37" s="59">
        <f>(U16-U36)</f>
        <v>157599.78696758879</v>
      </c>
      <c r="V37" s="67">
        <f>U37/U12</f>
        <v>0.43622481084977016</v>
      </c>
      <c r="W37" s="41">
        <f>(W16-W36)</f>
        <v>182391.42594308985</v>
      </c>
      <c r="X37" s="67">
        <f>W37/W12</f>
        <v>0.49619192824524544</v>
      </c>
      <c r="Y37" s="59">
        <f>(Y16-Y36)</f>
        <v>214415.34153887682</v>
      </c>
      <c r="Z37" s="201">
        <f>Y37/Y12</f>
        <v>0.38612987249672148</v>
      </c>
      <c r="AA37" s="264">
        <f>(AA16-AA36)</f>
        <v>2223035.5959068811</v>
      </c>
      <c r="AB37" s="223">
        <f>AA37/AA12</f>
        <v>0.42964052186274182</v>
      </c>
      <c r="AC37" s="219">
        <f t="shared" si="15"/>
        <v>185252.96632557342</v>
      </c>
      <c r="AD37" s="223">
        <f>AC37/AC12</f>
        <v>0.42964052186274176</v>
      </c>
      <c r="AE37" s="75"/>
      <c r="AF37" s="156"/>
      <c r="AG37" s="75"/>
      <c r="AH37" s="53">
        <f t="shared" ref="AH37:AH68" si="19">AA37-AI37</f>
        <v>0</v>
      </c>
      <c r="AI37" s="53">
        <f t="shared" si="17"/>
        <v>2223035.5959068807</v>
      </c>
      <c r="AJ37" s="53"/>
    </row>
    <row r="38" spans="1:36" ht="15.75" thickTop="1">
      <c r="A38" s="2">
        <v>6002</v>
      </c>
      <c r="B38" s="107" t="s">
        <v>44</v>
      </c>
      <c r="C38" s="129"/>
      <c r="D38" s="49">
        <f>C38/C12</f>
        <v>0</v>
      </c>
      <c r="E38" s="43"/>
      <c r="F38" s="49">
        <f>E38/E12</f>
        <v>0</v>
      </c>
      <c r="G38" s="372"/>
      <c r="H38" s="49">
        <f>G38/G12</f>
        <v>0</v>
      </c>
      <c r="I38" s="18"/>
      <c r="J38" s="49">
        <f>I38/I12</f>
        <v>0</v>
      </c>
      <c r="K38" s="43"/>
      <c r="L38" s="49">
        <f>K38/K12</f>
        <v>0</v>
      </c>
      <c r="M38" s="18"/>
      <c r="N38" s="49">
        <f>M38/M12</f>
        <v>0</v>
      </c>
      <c r="O38" s="18"/>
      <c r="P38" s="49">
        <f>O38/O12</f>
        <v>0</v>
      </c>
      <c r="Q38" s="18"/>
      <c r="R38" s="49">
        <f>Q38/Q12</f>
        <v>0</v>
      </c>
      <c r="S38" s="18"/>
      <c r="T38" s="49">
        <f>S38/S12</f>
        <v>0</v>
      </c>
      <c r="U38" s="43"/>
      <c r="V38" s="49">
        <f>U38/U12</f>
        <v>0</v>
      </c>
      <c r="W38" s="33"/>
      <c r="X38" s="49">
        <f>W38/W12</f>
        <v>0</v>
      </c>
      <c r="Y38" s="43"/>
      <c r="Z38" s="165">
        <f>Y38/Y12</f>
        <v>0</v>
      </c>
      <c r="AA38" s="262">
        <f>C38+E38+G38+I38+K38+M38+O38+Q38+S38+U38+W38+Y38</f>
        <v>0</v>
      </c>
      <c r="AB38" s="190">
        <f>AA38/AA12</f>
        <v>0</v>
      </c>
      <c r="AC38" s="181">
        <f t="shared" si="15"/>
        <v>0</v>
      </c>
      <c r="AD38" s="190">
        <f>AC38/AC12</f>
        <v>0</v>
      </c>
      <c r="AE38" s="75"/>
      <c r="AF38" s="156"/>
      <c r="AG38" s="75"/>
      <c r="AH38" s="53">
        <f t="shared" si="19"/>
        <v>0</v>
      </c>
      <c r="AI38" s="53">
        <f t="shared" si="17"/>
        <v>0</v>
      </c>
      <c r="AJ38" s="53"/>
    </row>
    <row r="39" spans="1:36">
      <c r="A39" s="2">
        <v>6003</v>
      </c>
      <c r="B39" s="2" t="s">
        <v>0</v>
      </c>
      <c r="C39" s="18"/>
      <c r="D39" s="49">
        <f>C39/C12</f>
        <v>0</v>
      </c>
      <c r="E39" s="18"/>
      <c r="F39" s="49">
        <f>E39/E12</f>
        <v>0</v>
      </c>
      <c r="G39" s="33">
        <v>0</v>
      </c>
      <c r="H39" s="49">
        <f>G39/G12</f>
        <v>0</v>
      </c>
      <c r="I39" s="18"/>
      <c r="J39" s="49">
        <f>I39/I12</f>
        <v>0</v>
      </c>
      <c r="K39" s="18">
        <v>0</v>
      </c>
      <c r="L39" s="49">
        <f>K39/K12</f>
        <v>0</v>
      </c>
      <c r="M39" s="18"/>
      <c r="N39" s="49">
        <f>M39/M12</f>
        <v>0</v>
      </c>
      <c r="O39" s="18"/>
      <c r="P39" s="49">
        <f>O39/O12</f>
        <v>0</v>
      </c>
      <c r="Q39" s="18"/>
      <c r="R39" s="49">
        <f>Q39/Q12</f>
        <v>0</v>
      </c>
      <c r="S39" s="18">
        <v>0</v>
      </c>
      <c r="T39" s="49">
        <f>S39/S12</f>
        <v>0</v>
      </c>
      <c r="U39" s="18"/>
      <c r="V39" s="49">
        <f>U39/U12</f>
        <v>0</v>
      </c>
      <c r="W39" s="18">
        <v>0</v>
      </c>
      <c r="X39" s="49">
        <f>W39/W12</f>
        <v>0</v>
      </c>
      <c r="Y39" s="18">
        <v>0</v>
      </c>
      <c r="Z39" s="165">
        <f>Y39/Y12</f>
        <v>0</v>
      </c>
      <c r="AA39" s="262">
        <f>C39+E39+G39+I39+K39+M39+O39+Q39+S39+U39+W39+Y39</f>
        <v>0</v>
      </c>
      <c r="AB39" s="190">
        <f>AA39/AA12</f>
        <v>0</v>
      </c>
      <c r="AC39" s="181">
        <f t="shared" si="15"/>
        <v>0</v>
      </c>
      <c r="AD39" s="190">
        <f>AC39/AC12</f>
        <v>0</v>
      </c>
      <c r="AE39" s="75"/>
      <c r="AF39" s="156"/>
      <c r="AG39" s="75"/>
      <c r="AH39" s="53">
        <f t="shared" si="19"/>
        <v>0</v>
      </c>
      <c r="AI39" s="53">
        <f t="shared" si="17"/>
        <v>0</v>
      </c>
      <c r="AJ39" s="53"/>
    </row>
    <row r="40" spans="1:36">
      <c r="A40" s="2">
        <v>6004</v>
      </c>
      <c r="B40" s="107" t="s">
        <v>1</v>
      </c>
      <c r="C40" s="129"/>
      <c r="D40" s="49">
        <f>C40/C12</f>
        <v>0</v>
      </c>
      <c r="E40" s="43"/>
      <c r="F40" s="49">
        <f>E40/E12</f>
        <v>0</v>
      </c>
      <c r="G40" s="372"/>
      <c r="H40" s="49">
        <f>G40/G12</f>
        <v>0</v>
      </c>
      <c r="I40" s="18"/>
      <c r="J40" s="49">
        <f>I40/I12</f>
        <v>0</v>
      </c>
      <c r="K40" s="43"/>
      <c r="L40" s="49">
        <f>K40/K12</f>
        <v>0</v>
      </c>
      <c r="M40" s="18"/>
      <c r="N40" s="49">
        <f>M40/M12</f>
        <v>0</v>
      </c>
      <c r="O40" s="18"/>
      <c r="P40" s="49">
        <f>O40/O12</f>
        <v>0</v>
      </c>
      <c r="Q40" s="18"/>
      <c r="R40" s="49">
        <f>Q40/Q12</f>
        <v>0</v>
      </c>
      <c r="S40" s="18"/>
      <c r="T40" s="49">
        <f>S40/S12</f>
        <v>0</v>
      </c>
      <c r="U40" s="43"/>
      <c r="V40" s="49">
        <f>U40/U12</f>
        <v>0</v>
      </c>
      <c r="W40" s="33"/>
      <c r="X40" s="49">
        <f>W40/W12</f>
        <v>0</v>
      </c>
      <c r="Y40" s="43"/>
      <c r="Z40" s="165">
        <f>Y40/Y12</f>
        <v>0</v>
      </c>
      <c r="AA40" s="262">
        <f>C40+E40+G40+I40+K40+M40+O40+Q40+S40+U40+W40+Y40</f>
        <v>0</v>
      </c>
      <c r="AB40" s="190">
        <f>AA40/AA12</f>
        <v>0</v>
      </c>
      <c r="AC40" s="181">
        <f t="shared" si="15"/>
        <v>0</v>
      </c>
      <c r="AD40" s="190">
        <f>AC40/AC12</f>
        <v>0</v>
      </c>
      <c r="AE40" s="75"/>
      <c r="AF40" s="156"/>
      <c r="AG40" s="75"/>
      <c r="AH40" s="53">
        <f t="shared" si="19"/>
        <v>0</v>
      </c>
      <c r="AI40" s="53">
        <f t="shared" si="17"/>
        <v>0</v>
      </c>
      <c r="AJ40" s="53"/>
    </row>
    <row r="41" spans="1:36" ht="15.75" thickBot="1">
      <c r="A41" s="4">
        <v>6099</v>
      </c>
      <c r="B41" s="108" t="s">
        <v>95</v>
      </c>
      <c r="C41" s="29">
        <f>SUM(C38:C40)</f>
        <v>0</v>
      </c>
      <c r="D41" s="68">
        <f>C41/C12</f>
        <v>0</v>
      </c>
      <c r="E41" s="55">
        <f>SUM(E38:E40)</f>
        <v>0</v>
      </c>
      <c r="F41" s="68">
        <f>E41/E12</f>
        <v>0</v>
      </c>
      <c r="G41" s="375">
        <f>SUM(G38:G40)</f>
        <v>0</v>
      </c>
      <c r="H41" s="68">
        <f>G41/G12</f>
        <v>0</v>
      </c>
      <c r="I41" s="20">
        <f>SUM(I38:I40)</f>
        <v>0</v>
      </c>
      <c r="J41" s="68">
        <f>I41/I12</f>
        <v>0</v>
      </c>
      <c r="K41" s="55">
        <f>SUM(K38:K40)</f>
        <v>0</v>
      </c>
      <c r="L41" s="68">
        <f>K41/K12</f>
        <v>0</v>
      </c>
      <c r="M41" s="20">
        <f>SUM(M38:M40)</f>
        <v>0</v>
      </c>
      <c r="N41" s="68">
        <f>M41/M12</f>
        <v>0</v>
      </c>
      <c r="O41" s="20">
        <f>SUM(O38:O40)</f>
        <v>0</v>
      </c>
      <c r="P41" s="68">
        <f>O41/O12</f>
        <v>0</v>
      </c>
      <c r="Q41" s="20">
        <f>SUM(Q38:Q40)</f>
        <v>0</v>
      </c>
      <c r="R41" s="68">
        <f>Q41/Q12</f>
        <v>0</v>
      </c>
      <c r="S41" s="20">
        <f>SUM(S38:S40)</f>
        <v>0</v>
      </c>
      <c r="T41" s="68">
        <f>S41/S12</f>
        <v>0</v>
      </c>
      <c r="U41" s="55">
        <f>SUM(U38:U40)</f>
        <v>0</v>
      </c>
      <c r="V41" s="68">
        <f>U41/U12</f>
        <v>0</v>
      </c>
      <c r="W41" s="34">
        <f>SUM(W38:W40)</f>
        <v>0</v>
      </c>
      <c r="X41" s="68">
        <f>W41/W12</f>
        <v>0</v>
      </c>
      <c r="Y41" s="55">
        <f>SUM(Y38:Y40)</f>
        <v>0</v>
      </c>
      <c r="Z41" s="199">
        <f>Y41/Y12</f>
        <v>0</v>
      </c>
      <c r="AA41" s="263">
        <f>SUM(AA38:AA40)</f>
        <v>0</v>
      </c>
      <c r="AB41" s="221">
        <f>AA41/AA12</f>
        <v>0</v>
      </c>
      <c r="AC41" s="186">
        <f t="shared" si="15"/>
        <v>0</v>
      </c>
      <c r="AD41" s="221">
        <f>AC41/AC12</f>
        <v>0</v>
      </c>
      <c r="AE41" s="75"/>
      <c r="AF41" s="156"/>
      <c r="AG41" s="75"/>
      <c r="AH41" s="53">
        <f t="shared" si="19"/>
        <v>0</v>
      </c>
      <c r="AI41" s="53">
        <f t="shared" si="17"/>
        <v>0</v>
      </c>
      <c r="AJ41" s="53"/>
    </row>
    <row r="42" spans="1:36" ht="15.75" thickTop="1">
      <c r="A42" s="98">
        <v>6101</v>
      </c>
      <c r="B42" s="16" t="s">
        <v>2</v>
      </c>
      <c r="C42" s="184">
        <v>195562.5</v>
      </c>
      <c r="D42" s="49">
        <f>C42/C12</f>
        <v>0.50252771601760149</v>
      </c>
      <c r="E42" s="184">
        <v>195562.5</v>
      </c>
      <c r="F42" s="49">
        <f>E42/E12</f>
        <v>0.64592128449122799</v>
      </c>
      <c r="G42" s="184">
        <v>195562.5</v>
      </c>
      <c r="H42" s="49">
        <f>G42/G12</f>
        <v>0.38939595734269217</v>
      </c>
      <c r="I42" s="191">
        <v>65187.5</v>
      </c>
      <c r="J42" s="49">
        <f>I42/I12</f>
        <v>0.14699829480192481</v>
      </c>
      <c r="K42" s="191">
        <v>65187.5</v>
      </c>
      <c r="L42" s="49">
        <f>K42/K12</f>
        <v>0.16072380724657948</v>
      </c>
      <c r="M42" s="191">
        <v>65187.5</v>
      </c>
      <c r="N42" s="49">
        <f>M42/M12</f>
        <v>0.11334652789443196</v>
      </c>
      <c r="O42" s="191">
        <v>65187.5</v>
      </c>
      <c r="P42" s="49">
        <f>O42/O12</f>
        <v>0.17903118668518037</v>
      </c>
      <c r="Q42" s="191">
        <v>65187.5</v>
      </c>
      <c r="R42" s="49">
        <f>Q42/Q12</f>
        <v>0.14417778700978987</v>
      </c>
      <c r="S42" s="191">
        <v>65187.5</v>
      </c>
      <c r="T42" s="49">
        <f>S42/S12</f>
        <v>0.14312165286285461</v>
      </c>
      <c r="U42" s="191">
        <v>65187.5</v>
      </c>
      <c r="V42" s="49">
        <f>U42/U12</f>
        <v>0.1804342848706863</v>
      </c>
      <c r="W42" s="191">
        <v>65187.5</v>
      </c>
      <c r="X42" s="49">
        <f>W42/W12</f>
        <v>0.17734118342042815</v>
      </c>
      <c r="Y42" s="191">
        <v>65187.5</v>
      </c>
      <c r="Z42" s="165">
        <f>Y42/Y12</f>
        <v>0.11739291079979072</v>
      </c>
      <c r="AA42" s="309">
        <f t="shared" ref="AA42:AA75" si="20">C42+E42+G42+I42+K42+M42+O42+Q42+S42+U42+W42+Y42</f>
        <v>1173375</v>
      </c>
      <c r="AB42" s="190">
        <f>AA42/AA12</f>
        <v>0.22677524744494093</v>
      </c>
      <c r="AC42" s="181">
        <f t="shared" si="15"/>
        <v>97781.25</v>
      </c>
      <c r="AD42" s="190">
        <f>AC42/AC12</f>
        <v>0.22677524744494093</v>
      </c>
      <c r="AE42" s="75"/>
      <c r="AF42" s="156"/>
      <c r="AG42" s="75"/>
      <c r="AH42" s="53">
        <f t="shared" si="19"/>
        <v>0</v>
      </c>
      <c r="AI42" s="53">
        <f t="shared" si="17"/>
        <v>1173375</v>
      </c>
      <c r="AJ42" s="53" t="s">
        <v>191</v>
      </c>
    </row>
    <row r="43" spans="1:36">
      <c r="A43" s="98">
        <v>6102</v>
      </c>
      <c r="B43" s="16" t="s">
        <v>3</v>
      </c>
      <c r="C43" s="182">
        <v>1500</v>
      </c>
      <c r="D43" s="49">
        <f>C43/C12</f>
        <v>3.8544791257342395E-3</v>
      </c>
      <c r="E43" s="182">
        <v>1500</v>
      </c>
      <c r="F43" s="49">
        <f>E43/E12</f>
        <v>4.9543339174782592E-3</v>
      </c>
      <c r="G43" s="182">
        <v>1500</v>
      </c>
      <c r="H43" s="49">
        <f>G43/G12</f>
        <v>2.9867379278442352E-3</v>
      </c>
      <c r="I43" s="182">
        <v>1500</v>
      </c>
      <c r="J43" s="49">
        <f>I43/I12</f>
        <v>3.3825110980308681E-3</v>
      </c>
      <c r="K43" s="182">
        <v>1500</v>
      </c>
      <c r="L43" s="49">
        <f>K43/K12</f>
        <v>3.6983426403815029E-3</v>
      </c>
      <c r="M43" s="182">
        <v>1500</v>
      </c>
      <c r="N43" s="49">
        <f>M43/M12</f>
        <v>2.6081655507827106E-3</v>
      </c>
      <c r="O43" s="182">
        <v>1500</v>
      </c>
      <c r="P43" s="49">
        <f>O43/O12</f>
        <v>4.1196054462553488E-3</v>
      </c>
      <c r="Q43" s="182">
        <v>1500</v>
      </c>
      <c r="R43" s="49">
        <f>Q43/Q12</f>
        <v>3.3176096723249822E-3</v>
      </c>
      <c r="S43" s="182">
        <v>1500</v>
      </c>
      <c r="T43" s="49">
        <f>S43/S12</f>
        <v>3.2933074484261847E-3</v>
      </c>
      <c r="U43" s="182">
        <v>1500</v>
      </c>
      <c r="V43" s="49">
        <f>U43/U12</f>
        <v>4.1518915022976718E-3</v>
      </c>
      <c r="W43" s="182">
        <v>1500</v>
      </c>
      <c r="X43" s="49">
        <f>W43/W12</f>
        <v>4.0807175475458058E-3</v>
      </c>
      <c r="Y43" s="182">
        <v>1500</v>
      </c>
      <c r="Z43" s="165">
        <f>Y43/Y12</f>
        <v>2.7012750327852133E-3</v>
      </c>
      <c r="AA43" s="326">
        <f t="shared" si="20"/>
        <v>18000</v>
      </c>
      <c r="AB43" s="190">
        <f>AA43/AA12</f>
        <v>3.478814917659688E-3</v>
      </c>
      <c r="AC43" s="182">
        <f t="shared" si="15"/>
        <v>1500</v>
      </c>
      <c r="AD43" s="190">
        <f>AC43/AC12</f>
        <v>3.478814917659688E-3</v>
      </c>
      <c r="AE43" s="75"/>
      <c r="AF43" s="156"/>
      <c r="AG43" s="75"/>
      <c r="AH43" s="53">
        <f t="shared" si="19"/>
        <v>0</v>
      </c>
      <c r="AI43" s="53">
        <f t="shared" si="17"/>
        <v>18000</v>
      </c>
      <c r="AJ43" s="53">
        <v>975</v>
      </c>
    </row>
    <row r="44" spans="1:36">
      <c r="A44" s="98">
        <v>6103</v>
      </c>
      <c r="B44" s="16" t="s">
        <v>4</v>
      </c>
      <c r="C44" s="184"/>
      <c r="D44" s="49">
        <f>C44/C12</f>
        <v>0</v>
      </c>
      <c r="E44" s="184"/>
      <c r="F44" s="49">
        <f>E44/E12</f>
        <v>0</v>
      </c>
      <c r="G44" s="184"/>
      <c r="H44" s="49">
        <f>G44/G12</f>
        <v>0</v>
      </c>
      <c r="I44" s="191"/>
      <c r="J44" s="49">
        <f>I44/I12</f>
        <v>0</v>
      </c>
      <c r="K44" s="191"/>
      <c r="L44" s="49">
        <f>K44/K12</f>
        <v>0</v>
      </c>
      <c r="M44" s="191"/>
      <c r="N44" s="49">
        <f>M44/M12</f>
        <v>0</v>
      </c>
      <c r="O44" s="191"/>
      <c r="P44" s="49">
        <f>O44/O12</f>
        <v>0</v>
      </c>
      <c r="Q44" s="191"/>
      <c r="R44" s="49">
        <f>Q44/Q12</f>
        <v>0</v>
      </c>
      <c r="S44" s="191"/>
      <c r="T44" s="49">
        <f>S44/S12</f>
        <v>0</v>
      </c>
      <c r="U44" s="191"/>
      <c r="V44" s="49">
        <f>U44/U12</f>
        <v>0</v>
      </c>
      <c r="W44" s="191"/>
      <c r="X44" s="49">
        <f>W44/W12</f>
        <v>0</v>
      </c>
      <c r="Y44" s="191"/>
      <c r="Z44" s="165">
        <f>Y44/Y12</f>
        <v>0</v>
      </c>
      <c r="AA44" s="326">
        <f t="shared" si="20"/>
        <v>0</v>
      </c>
      <c r="AB44" s="190">
        <f>AA44/AA12</f>
        <v>0</v>
      </c>
      <c r="AC44" s="181">
        <f t="shared" si="15"/>
        <v>0</v>
      </c>
      <c r="AD44" s="190">
        <f>AC44/AC12</f>
        <v>0</v>
      </c>
      <c r="AE44" s="75"/>
      <c r="AF44" s="156"/>
      <c r="AG44" s="75"/>
      <c r="AH44" s="53">
        <f t="shared" si="19"/>
        <v>0</v>
      </c>
      <c r="AI44" s="53">
        <f t="shared" si="17"/>
        <v>0</v>
      </c>
      <c r="AJ44" s="53"/>
    </row>
    <row r="45" spans="1:36">
      <c r="A45" s="98">
        <v>6104</v>
      </c>
      <c r="B45" s="16" t="s">
        <v>5</v>
      </c>
      <c r="C45" s="182">
        <v>2000</v>
      </c>
      <c r="D45" s="49">
        <f>C45/C12</f>
        <v>5.139305500978986E-3</v>
      </c>
      <c r="E45" s="182">
        <v>2000</v>
      </c>
      <c r="F45" s="49">
        <f>E45/E12</f>
        <v>6.6057785566376792E-3</v>
      </c>
      <c r="G45" s="182">
        <v>2000</v>
      </c>
      <c r="H45" s="49">
        <f>G45/G12</f>
        <v>3.9823172371256472E-3</v>
      </c>
      <c r="I45" s="182">
        <v>2000</v>
      </c>
      <c r="J45" s="49">
        <f>I45/I12</f>
        <v>4.5100147973744908E-3</v>
      </c>
      <c r="K45" s="182">
        <v>2000</v>
      </c>
      <c r="L45" s="49">
        <f>K45/K12</f>
        <v>4.9311235205086699E-3</v>
      </c>
      <c r="M45" s="182">
        <v>2000</v>
      </c>
      <c r="N45" s="49">
        <f>M45/M12</f>
        <v>3.4775540677102804E-3</v>
      </c>
      <c r="O45" s="182">
        <v>2000</v>
      </c>
      <c r="P45" s="49">
        <f>O45/O12</f>
        <v>5.4928072616737987E-3</v>
      </c>
      <c r="Q45" s="182">
        <v>2000</v>
      </c>
      <c r="R45" s="49">
        <f>Q45/Q12</f>
        <v>4.4234795630999765E-3</v>
      </c>
      <c r="S45" s="182">
        <v>2000</v>
      </c>
      <c r="T45" s="49">
        <f>S45/S12</f>
        <v>4.3910765979015796E-3</v>
      </c>
      <c r="U45" s="182">
        <v>2000</v>
      </c>
      <c r="V45" s="49">
        <f>U45/U12</f>
        <v>5.5358553363968957E-3</v>
      </c>
      <c r="W45" s="182">
        <v>2000</v>
      </c>
      <c r="X45" s="49">
        <f>W45/W12</f>
        <v>5.4409567300610744E-3</v>
      </c>
      <c r="Y45" s="182">
        <v>2000</v>
      </c>
      <c r="Z45" s="165">
        <f>Y45/Y12</f>
        <v>3.6017000437136176E-3</v>
      </c>
      <c r="AA45" s="326">
        <f t="shared" si="20"/>
        <v>24000</v>
      </c>
      <c r="AB45" s="190">
        <f>AA45/AA12</f>
        <v>4.6384198902129177E-3</v>
      </c>
      <c r="AC45" s="183">
        <f t="shared" si="15"/>
        <v>2000</v>
      </c>
      <c r="AD45" s="190">
        <f>AC45/AC12</f>
        <v>4.6384198902129177E-3</v>
      </c>
      <c r="AE45" s="75"/>
      <c r="AF45" s="156"/>
      <c r="AG45" s="75"/>
      <c r="AH45" s="53">
        <f t="shared" si="19"/>
        <v>0</v>
      </c>
      <c r="AI45" s="53">
        <f t="shared" si="17"/>
        <v>24000</v>
      </c>
      <c r="AJ45" s="53">
        <v>143</v>
      </c>
    </row>
    <row r="46" spans="1:36">
      <c r="A46" s="98">
        <v>6105</v>
      </c>
      <c r="B46" s="16" t="s">
        <v>38</v>
      </c>
      <c r="C46" s="360">
        <v>1000</v>
      </c>
      <c r="D46" s="49">
        <f>C46/C12</f>
        <v>2.569652750489493E-3</v>
      </c>
      <c r="E46" s="360">
        <v>1000</v>
      </c>
      <c r="F46" s="49">
        <f>E46/E12</f>
        <v>3.3028892783188396E-3</v>
      </c>
      <c r="G46" s="360">
        <v>1000</v>
      </c>
      <c r="H46" s="49">
        <f>G46/G12</f>
        <v>1.9911586185628236E-3</v>
      </c>
      <c r="I46" s="360">
        <v>1000</v>
      </c>
      <c r="J46" s="49">
        <f>I46/I12</f>
        <v>2.2550073986872454E-3</v>
      </c>
      <c r="K46" s="360">
        <v>1000</v>
      </c>
      <c r="L46" s="49">
        <f>K46/K12</f>
        <v>2.465561760254335E-3</v>
      </c>
      <c r="M46" s="360">
        <v>1000</v>
      </c>
      <c r="N46" s="49">
        <f>M46/M12</f>
        <v>1.7387770338551402E-3</v>
      </c>
      <c r="O46" s="360">
        <v>1000</v>
      </c>
      <c r="P46" s="49">
        <f>O46/O12</f>
        <v>2.7464036308368993E-3</v>
      </c>
      <c r="Q46" s="360">
        <v>1000</v>
      </c>
      <c r="R46" s="49">
        <f>Q46/Q$12</f>
        <v>2.2117397815499882E-3</v>
      </c>
      <c r="S46" s="360">
        <v>1000</v>
      </c>
      <c r="T46" s="49">
        <f>S46/S$12</f>
        <v>2.1955382989507898E-3</v>
      </c>
      <c r="U46" s="360">
        <v>1000</v>
      </c>
      <c r="V46" s="49">
        <f>U46/U$12</f>
        <v>2.7679276681984478E-3</v>
      </c>
      <c r="W46" s="360">
        <v>1000</v>
      </c>
      <c r="X46" s="49">
        <f>W46/W$12</f>
        <v>2.7204783650305372E-3</v>
      </c>
      <c r="Y46" s="360">
        <v>1000</v>
      </c>
      <c r="Z46" s="165">
        <f>Y46/Y12</f>
        <v>1.8008500218568088E-3</v>
      </c>
      <c r="AA46" s="326">
        <f t="shared" si="20"/>
        <v>12000</v>
      </c>
      <c r="AB46" s="190">
        <f>AA46/AA12</f>
        <v>2.3192099451064588E-3</v>
      </c>
      <c r="AC46" s="183">
        <f t="shared" si="15"/>
        <v>1000</v>
      </c>
      <c r="AD46" s="190">
        <f>AC46/AC12</f>
        <v>2.3192099451064588E-3</v>
      </c>
      <c r="AE46" s="75"/>
      <c r="AF46" s="156"/>
      <c r="AG46" s="75"/>
      <c r="AH46" s="53">
        <f t="shared" si="19"/>
        <v>0</v>
      </c>
      <c r="AI46" s="53">
        <f t="shared" si="17"/>
        <v>12000</v>
      </c>
      <c r="AJ46" s="53"/>
    </row>
    <row r="47" spans="1:36">
      <c r="A47" s="98">
        <v>6106</v>
      </c>
      <c r="B47" s="16" t="s">
        <v>6</v>
      </c>
      <c r="C47" s="192">
        <v>1500</v>
      </c>
      <c r="D47" s="49">
        <f>C47/C12</f>
        <v>3.8544791257342395E-3</v>
      </c>
      <c r="E47" s="192">
        <v>1500</v>
      </c>
      <c r="F47" s="49">
        <f>E47/E12</f>
        <v>4.9543339174782592E-3</v>
      </c>
      <c r="G47" s="192">
        <v>1500</v>
      </c>
      <c r="H47" s="49">
        <f>G47/G12</f>
        <v>2.9867379278442352E-3</v>
      </c>
      <c r="I47" s="192">
        <v>1500</v>
      </c>
      <c r="J47" s="49">
        <f>I47/I12</f>
        <v>3.3825110980308681E-3</v>
      </c>
      <c r="K47" s="192">
        <v>1500</v>
      </c>
      <c r="L47" s="49">
        <f>K47/K12</f>
        <v>3.6983426403815029E-3</v>
      </c>
      <c r="M47" s="192">
        <v>1500</v>
      </c>
      <c r="N47" s="49">
        <f>M47/M12</f>
        <v>2.6081655507827106E-3</v>
      </c>
      <c r="O47" s="192">
        <v>1500</v>
      </c>
      <c r="P47" s="49">
        <f>O47/O12</f>
        <v>4.1196054462553488E-3</v>
      </c>
      <c r="Q47" s="192">
        <v>1500</v>
      </c>
      <c r="R47" s="49">
        <f>Q47/Q12</f>
        <v>3.3176096723249822E-3</v>
      </c>
      <c r="S47" s="192">
        <v>1500</v>
      </c>
      <c r="T47" s="49">
        <f>S47/S12</f>
        <v>3.2933074484261847E-3</v>
      </c>
      <c r="U47" s="192">
        <v>1500</v>
      </c>
      <c r="V47" s="49">
        <f>U47/U12</f>
        <v>4.1518915022976718E-3</v>
      </c>
      <c r="W47" s="192">
        <v>1500</v>
      </c>
      <c r="X47" s="49">
        <f>W47/W12</f>
        <v>4.0807175475458058E-3</v>
      </c>
      <c r="Y47" s="192">
        <v>1500</v>
      </c>
      <c r="Z47" s="165">
        <f>Y47/Y12</f>
        <v>2.7012750327852133E-3</v>
      </c>
      <c r="AA47" s="326">
        <f t="shared" si="20"/>
        <v>18000</v>
      </c>
      <c r="AB47" s="190">
        <f>AA47/AA12</f>
        <v>3.478814917659688E-3</v>
      </c>
      <c r="AC47" s="183">
        <f t="shared" si="15"/>
        <v>1500</v>
      </c>
      <c r="AD47" s="190">
        <f>AC47/AC12</f>
        <v>3.478814917659688E-3</v>
      </c>
      <c r="AE47" s="75" t="s">
        <v>228</v>
      </c>
      <c r="AF47" s="156">
        <v>24200</v>
      </c>
      <c r="AG47" s="75" t="s">
        <v>229</v>
      </c>
      <c r="AH47" s="53">
        <f t="shared" si="19"/>
        <v>0</v>
      </c>
      <c r="AI47" s="53">
        <f t="shared" si="17"/>
        <v>18000</v>
      </c>
      <c r="AJ47" s="53"/>
    </row>
    <row r="48" spans="1:36">
      <c r="A48" s="98">
        <v>6107</v>
      </c>
      <c r="B48" s="16" t="s">
        <v>7</v>
      </c>
      <c r="C48" s="192"/>
      <c r="D48" s="49">
        <f>C48/C12</f>
        <v>0</v>
      </c>
      <c r="E48" s="192"/>
      <c r="F48" s="49">
        <f>E48/E12</f>
        <v>0</v>
      </c>
      <c r="G48" s="192"/>
      <c r="H48" s="49">
        <f>G48/G12</f>
        <v>0</v>
      </c>
      <c r="I48" s="182"/>
      <c r="J48" s="49">
        <f>I48/I12</f>
        <v>0</v>
      </c>
      <c r="K48" s="182"/>
      <c r="L48" s="49">
        <f>K48/K12</f>
        <v>0</v>
      </c>
      <c r="M48" s="182"/>
      <c r="N48" s="49">
        <f>M48/M12</f>
        <v>0</v>
      </c>
      <c r="O48" s="182"/>
      <c r="P48" s="49">
        <f>O48/O12</f>
        <v>0</v>
      </c>
      <c r="Q48" s="182"/>
      <c r="R48" s="49">
        <f>Q48/Q12</f>
        <v>0</v>
      </c>
      <c r="S48" s="182"/>
      <c r="T48" s="49">
        <f>S48/S12</f>
        <v>0</v>
      </c>
      <c r="U48" s="182"/>
      <c r="V48" s="49">
        <f>U48/U12</f>
        <v>0</v>
      </c>
      <c r="W48" s="182"/>
      <c r="X48" s="49">
        <f>W48/W12</f>
        <v>0</v>
      </c>
      <c r="Y48" s="182"/>
      <c r="Z48" s="165">
        <f>Y48/Y12</f>
        <v>0</v>
      </c>
      <c r="AA48" s="326">
        <f t="shared" si="20"/>
        <v>0</v>
      </c>
      <c r="AB48" s="190">
        <f>AA48/AA12</f>
        <v>0</v>
      </c>
      <c r="AC48" s="183">
        <f t="shared" si="15"/>
        <v>0</v>
      </c>
      <c r="AD48" s="190">
        <f>AC48/AC12</f>
        <v>0</v>
      </c>
      <c r="AE48" s="75"/>
      <c r="AF48" s="156"/>
      <c r="AG48" s="75"/>
      <c r="AH48" s="53">
        <f t="shared" si="19"/>
        <v>0</v>
      </c>
      <c r="AI48" s="53">
        <f t="shared" si="17"/>
        <v>0</v>
      </c>
      <c r="AJ48" s="53"/>
    </row>
    <row r="49" spans="1:39">
      <c r="A49" s="98">
        <v>6108</v>
      </c>
      <c r="B49" s="16" t="s">
        <v>8</v>
      </c>
      <c r="C49" s="192"/>
      <c r="D49" s="49">
        <f>C49/C12</f>
        <v>0</v>
      </c>
      <c r="E49" s="192"/>
      <c r="F49" s="49">
        <f>E49/E12</f>
        <v>0</v>
      </c>
      <c r="G49" s="192"/>
      <c r="H49" s="49">
        <f>G49/G12</f>
        <v>0</v>
      </c>
      <c r="I49" s="182"/>
      <c r="J49" s="49">
        <f>I49/I12</f>
        <v>0</v>
      </c>
      <c r="K49" s="182"/>
      <c r="L49" s="49">
        <f>K49/K12</f>
        <v>0</v>
      </c>
      <c r="M49" s="182"/>
      <c r="N49" s="49">
        <f>M49/M12</f>
        <v>0</v>
      </c>
      <c r="O49" s="182"/>
      <c r="P49" s="49">
        <f>O49/O12</f>
        <v>0</v>
      </c>
      <c r="Q49" s="182"/>
      <c r="R49" s="49">
        <f>Q49/Q12</f>
        <v>0</v>
      </c>
      <c r="S49" s="182"/>
      <c r="T49" s="49">
        <f>S49/S12</f>
        <v>0</v>
      </c>
      <c r="U49" s="182"/>
      <c r="V49" s="49">
        <f>U49/U12</f>
        <v>0</v>
      </c>
      <c r="W49" s="182"/>
      <c r="X49" s="49">
        <f>W49/W12</f>
        <v>0</v>
      </c>
      <c r="Y49" s="182"/>
      <c r="Z49" s="165">
        <f>Y49/Y12</f>
        <v>0</v>
      </c>
      <c r="AA49" s="326">
        <f t="shared" si="20"/>
        <v>0</v>
      </c>
      <c r="AB49" s="190">
        <f>AA49/AA12</f>
        <v>0</v>
      </c>
      <c r="AC49" s="183">
        <f t="shared" si="15"/>
        <v>0</v>
      </c>
      <c r="AD49" s="190">
        <f>AC49/AC12</f>
        <v>0</v>
      </c>
      <c r="AE49" s="75"/>
      <c r="AF49" s="156"/>
      <c r="AG49" s="75"/>
      <c r="AH49" s="53">
        <f t="shared" si="19"/>
        <v>0</v>
      </c>
      <c r="AI49" s="53">
        <f t="shared" si="17"/>
        <v>0</v>
      </c>
      <c r="AJ49" s="53"/>
    </row>
    <row r="50" spans="1:39">
      <c r="A50" s="98">
        <v>6109</v>
      </c>
      <c r="B50" s="16" t="s">
        <v>76</v>
      </c>
      <c r="C50" s="192"/>
      <c r="D50" s="49">
        <f>C50/C12</f>
        <v>0</v>
      </c>
      <c r="E50" s="192"/>
      <c r="F50" s="49">
        <f>E50/E12</f>
        <v>0</v>
      </c>
      <c r="G50" s="192"/>
      <c r="H50" s="49">
        <f>G50/G12</f>
        <v>0</v>
      </c>
      <c r="I50" s="182"/>
      <c r="J50" s="49">
        <f>I50/I12</f>
        <v>0</v>
      </c>
      <c r="K50" s="182"/>
      <c r="L50" s="49">
        <f>K50/K12</f>
        <v>0</v>
      </c>
      <c r="M50" s="182"/>
      <c r="N50" s="49">
        <f>M50/M12</f>
        <v>0</v>
      </c>
      <c r="O50" s="182"/>
      <c r="P50" s="49">
        <f>O50/O12</f>
        <v>0</v>
      </c>
      <c r="Q50" s="182"/>
      <c r="R50" s="49">
        <f>Q50/Q12</f>
        <v>0</v>
      </c>
      <c r="S50" s="182"/>
      <c r="T50" s="49">
        <f>S50/S12</f>
        <v>0</v>
      </c>
      <c r="U50" s="182"/>
      <c r="V50" s="49">
        <f>U50/U12</f>
        <v>0</v>
      </c>
      <c r="W50" s="182"/>
      <c r="X50" s="49">
        <f>W50/W12</f>
        <v>0</v>
      </c>
      <c r="Y50" s="182"/>
      <c r="Z50" s="165">
        <f>Y50/Y12</f>
        <v>0</v>
      </c>
      <c r="AA50" s="326">
        <f t="shared" si="20"/>
        <v>0</v>
      </c>
      <c r="AB50" s="190">
        <f>AA50/AA12</f>
        <v>0</v>
      </c>
      <c r="AC50" s="183">
        <f t="shared" si="15"/>
        <v>0</v>
      </c>
      <c r="AD50" s="190">
        <f>AC50/AC12</f>
        <v>0</v>
      </c>
      <c r="AE50" s="75"/>
      <c r="AF50" s="156"/>
      <c r="AG50" s="75"/>
      <c r="AH50" s="53">
        <f t="shared" si="19"/>
        <v>0</v>
      </c>
      <c r="AI50" s="53">
        <f t="shared" si="17"/>
        <v>0</v>
      </c>
      <c r="AJ50" s="53"/>
    </row>
    <row r="51" spans="1:39">
      <c r="A51" s="98">
        <v>6110</v>
      </c>
      <c r="B51" s="16" t="s">
        <v>9</v>
      </c>
      <c r="C51" s="182">
        <v>250</v>
      </c>
      <c r="D51" s="49">
        <f>C127/C12</f>
        <v>2.5696527504894933E-4</v>
      </c>
      <c r="E51" s="182">
        <v>250</v>
      </c>
      <c r="F51" s="49">
        <f>E127/E12</f>
        <v>3.3028892783188395E-4</v>
      </c>
      <c r="G51" s="182">
        <v>250</v>
      </c>
      <c r="H51" s="49">
        <f>G127/G12</f>
        <v>1.9911586185628234E-4</v>
      </c>
      <c r="I51" s="182">
        <v>250</v>
      </c>
      <c r="J51" s="49">
        <f>I127/I12</f>
        <v>2.2550073986872453E-4</v>
      </c>
      <c r="K51" s="182">
        <v>250</v>
      </c>
      <c r="L51" s="49">
        <f>K127/K12</f>
        <v>2.4655617602543353E-4</v>
      </c>
      <c r="M51" s="182">
        <v>250</v>
      </c>
      <c r="N51" s="49">
        <f>M127/M12</f>
        <v>1.7387770338551402E-4</v>
      </c>
      <c r="O51" s="182">
        <v>250</v>
      </c>
      <c r="P51" s="49">
        <f>O127/O12</f>
        <v>2.7464036308368989E-4</v>
      </c>
      <c r="Q51" s="182">
        <v>250</v>
      </c>
      <c r="R51" s="311">
        <f>Q127/Q12</f>
        <v>2.2117397815499883E-4</v>
      </c>
      <c r="S51" s="182">
        <v>250</v>
      </c>
      <c r="T51" s="49">
        <f>S127/S12</f>
        <v>2.1955382989507897E-4</v>
      </c>
      <c r="U51" s="182">
        <v>250</v>
      </c>
      <c r="V51" s="49">
        <f>U127/U12</f>
        <v>2.7679276681984475E-4</v>
      </c>
      <c r="W51" s="182">
        <v>250</v>
      </c>
      <c r="X51" s="49">
        <f>W127/W12</f>
        <v>2.7204783650305376E-4</v>
      </c>
      <c r="Y51" s="182">
        <v>250</v>
      </c>
      <c r="Z51" s="165">
        <f>Y51/Y$12</f>
        <v>4.502125054642022E-4</v>
      </c>
      <c r="AA51" s="326">
        <f t="shared" si="20"/>
        <v>3000</v>
      </c>
      <c r="AB51" s="190">
        <f>AA51/AA12</f>
        <v>5.7980248627661471E-4</v>
      </c>
      <c r="AC51" s="183">
        <f t="shared" si="15"/>
        <v>250</v>
      </c>
      <c r="AD51" s="190">
        <f>AC51/AC12</f>
        <v>5.7980248627661471E-4</v>
      </c>
      <c r="AE51" s="75"/>
      <c r="AF51" s="156"/>
      <c r="AG51" s="75" t="s">
        <v>230</v>
      </c>
      <c r="AH51" s="53">
        <f t="shared" si="19"/>
        <v>0</v>
      </c>
      <c r="AI51" s="53">
        <f t="shared" si="17"/>
        <v>3000</v>
      </c>
      <c r="AJ51" s="53">
        <v>30.19</v>
      </c>
    </row>
    <row r="52" spans="1:39">
      <c r="A52" s="98">
        <v>6111</v>
      </c>
      <c r="B52" s="16" t="s">
        <v>10</v>
      </c>
      <c r="C52" s="184">
        <v>0</v>
      </c>
      <c r="D52" s="49">
        <f>C52/C12</f>
        <v>0</v>
      </c>
      <c r="E52" s="184">
        <v>0</v>
      </c>
      <c r="F52" s="49">
        <f>E52/E12</f>
        <v>0</v>
      </c>
      <c r="G52" s="184">
        <v>0</v>
      </c>
      <c r="H52" s="49">
        <f>G52/G12</f>
        <v>0</v>
      </c>
      <c r="I52" s="181">
        <v>0</v>
      </c>
      <c r="J52" s="49">
        <f>I52/I12</f>
        <v>0</v>
      </c>
      <c r="K52" s="181">
        <v>0</v>
      </c>
      <c r="L52" s="49">
        <f>K52/K12</f>
        <v>0</v>
      </c>
      <c r="M52" s="181">
        <v>0</v>
      </c>
      <c r="N52" s="49">
        <f>M52/M12</f>
        <v>0</v>
      </c>
      <c r="O52" s="181">
        <v>0</v>
      </c>
      <c r="P52" s="49">
        <f>O52/O12</f>
        <v>0</v>
      </c>
      <c r="Q52" s="181">
        <v>0</v>
      </c>
      <c r="R52" s="311">
        <f>Q52/Q12</f>
        <v>0</v>
      </c>
      <c r="S52" s="181">
        <v>0</v>
      </c>
      <c r="T52" s="49">
        <f>S52/S12</f>
        <v>0</v>
      </c>
      <c r="U52" s="181">
        <v>0</v>
      </c>
      <c r="V52" s="49">
        <f>U52/U12</f>
        <v>0</v>
      </c>
      <c r="W52" s="181">
        <v>0</v>
      </c>
      <c r="X52" s="49">
        <f>W52/W12</f>
        <v>0</v>
      </c>
      <c r="Y52" s="181">
        <v>0</v>
      </c>
      <c r="Z52" s="165">
        <f>Y52/Y12</f>
        <v>0</v>
      </c>
      <c r="AA52" s="326">
        <f t="shared" si="20"/>
        <v>0</v>
      </c>
      <c r="AB52" s="190">
        <f>AA52/AA12</f>
        <v>0</v>
      </c>
      <c r="AC52" s="181">
        <f t="shared" si="15"/>
        <v>0</v>
      </c>
      <c r="AD52" s="190">
        <f>AC52/AC12</f>
        <v>0</v>
      </c>
      <c r="AE52" s="75"/>
      <c r="AF52" s="156"/>
      <c r="AG52" s="75"/>
      <c r="AH52" s="53">
        <f t="shared" si="19"/>
        <v>0</v>
      </c>
      <c r="AI52" s="53">
        <f t="shared" si="17"/>
        <v>0</v>
      </c>
      <c r="AJ52" s="53"/>
    </row>
    <row r="53" spans="1:39">
      <c r="A53" s="98">
        <v>6112</v>
      </c>
      <c r="B53" s="16" t="s">
        <v>11</v>
      </c>
      <c r="C53" s="191">
        <v>1100</v>
      </c>
      <c r="D53" s="49">
        <f>C53/C12</f>
        <v>2.8266180255384424E-3</v>
      </c>
      <c r="E53" s="191">
        <v>1100</v>
      </c>
      <c r="F53" s="49">
        <f>E53/E12</f>
        <v>3.6331782061507232E-3</v>
      </c>
      <c r="G53" s="191">
        <v>1100</v>
      </c>
      <c r="H53" s="49">
        <f>G53/G12</f>
        <v>2.1902744804191058E-3</v>
      </c>
      <c r="I53" s="191">
        <v>1100</v>
      </c>
      <c r="J53" s="49">
        <f>I53/I12</f>
        <v>2.4805081385559698E-3</v>
      </c>
      <c r="K53" s="191">
        <v>1100</v>
      </c>
      <c r="L53" s="49">
        <f>K53/K12</f>
        <v>2.7121179362797686E-3</v>
      </c>
      <c r="M53" s="191">
        <v>1100</v>
      </c>
      <c r="N53" s="49">
        <f>M53/M12</f>
        <v>1.9126547372406543E-3</v>
      </c>
      <c r="O53" s="191">
        <v>1100</v>
      </c>
      <c r="P53" s="49">
        <f>O53/O12</f>
        <v>3.0210439939205892E-3</v>
      </c>
      <c r="Q53" s="191">
        <v>1100</v>
      </c>
      <c r="R53" s="311">
        <f>Q53/Q12</f>
        <v>2.4329137597049869E-3</v>
      </c>
      <c r="S53" s="191">
        <v>1100</v>
      </c>
      <c r="T53" s="49">
        <f>S53/S12</f>
        <v>2.4150921288458686E-3</v>
      </c>
      <c r="U53" s="191">
        <v>1100</v>
      </c>
      <c r="V53" s="49">
        <f>U53/U12</f>
        <v>3.0447204350182925E-3</v>
      </c>
      <c r="W53" s="191">
        <v>1100</v>
      </c>
      <c r="X53" s="49">
        <f>W53/W12</f>
        <v>2.9925262015335912E-3</v>
      </c>
      <c r="Y53" s="191">
        <v>1100</v>
      </c>
      <c r="Z53" s="165">
        <f>Y53/Y12</f>
        <v>1.9809350240424899E-3</v>
      </c>
      <c r="AA53" s="326">
        <f t="shared" si="20"/>
        <v>13200</v>
      </c>
      <c r="AB53" s="190">
        <f>AA53/AA12</f>
        <v>2.5511309396171046E-3</v>
      </c>
      <c r="AC53" s="181">
        <f t="shared" si="15"/>
        <v>1100</v>
      </c>
      <c r="AD53" s="190">
        <f>AC53/AC12</f>
        <v>2.5511309396171046E-3</v>
      </c>
      <c r="AE53" s="75"/>
      <c r="AF53" s="156"/>
      <c r="AG53" s="75" t="s">
        <v>236</v>
      </c>
      <c r="AH53" s="53">
        <f t="shared" si="19"/>
        <v>0</v>
      </c>
      <c r="AI53" s="53">
        <f t="shared" si="17"/>
        <v>13200</v>
      </c>
      <c r="AJ53" s="53" t="s">
        <v>191</v>
      </c>
      <c r="AK53" s="297" t="s">
        <v>196</v>
      </c>
    </row>
    <row r="54" spans="1:39">
      <c r="A54" s="98">
        <v>6113</v>
      </c>
      <c r="B54" s="16" t="s">
        <v>12</v>
      </c>
      <c r="C54" s="184"/>
      <c r="D54" s="49">
        <f>C54/C12</f>
        <v>0</v>
      </c>
      <c r="E54" s="184"/>
      <c r="F54" s="49">
        <f>E54/E12</f>
        <v>0</v>
      </c>
      <c r="G54" s="184"/>
      <c r="H54" s="49">
        <f>G54/G12</f>
        <v>0</v>
      </c>
      <c r="I54" s="181"/>
      <c r="J54" s="49">
        <f>I54/I12</f>
        <v>0</v>
      </c>
      <c r="K54" s="181"/>
      <c r="L54" s="49">
        <f>K54/K12</f>
        <v>0</v>
      </c>
      <c r="M54" s="181"/>
      <c r="N54" s="49">
        <f>M54/M12</f>
        <v>0</v>
      </c>
      <c r="O54" s="181"/>
      <c r="P54" s="49">
        <f>O54/O12</f>
        <v>0</v>
      </c>
      <c r="Q54" s="181"/>
      <c r="R54" s="311">
        <f>Q54/Q12</f>
        <v>0</v>
      </c>
      <c r="S54" s="181"/>
      <c r="T54" s="49">
        <f>S54/S12</f>
        <v>0</v>
      </c>
      <c r="U54" s="181"/>
      <c r="V54" s="49">
        <f>U54/U12</f>
        <v>0</v>
      </c>
      <c r="W54" s="181"/>
      <c r="X54" s="49">
        <f>W54/W12</f>
        <v>0</v>
      </c>
      <c r="Y54" s="181"/>
      <c r="Z54" s="165">
        <f>Y54/Y12</f>
        <v>0</v>
      </c>
      <c r="AA54" s="326">
        <f t="shared" si="20"/>
        <v>0</v>
      </c>
      <c r="AB54" s="190">
        <f>AA54/AA12</f>
        <v>0</v>
      </c>
      <c r="AC54" s="181">
        <f t="shared" si="15"/>
        <v>0</v>
      </c>
      <c r="AD54" s="190">
        <f>AC54/AC12</f>
        <v>0</v>
      </c>
      <c r="AE54" s="75"/>
      <c r="AF54" s="156"/>
      <c r="AG54" s="75"/>
      <c r="AH54" s="53">
        <f t="shared" si="19"/>
        <v>0</v>
      </c>
      <c r="AI54" s="53">
        <f t="shared" si="17"/>
        <v>0</v>
      </c>
      <c r="AJ54" s="53"/>
    </row>
    <row r="55" spans="1:39">
      <c r="A55" s="98">
        <v>6114</v>
      </c>
      <c r="B55" s="16" t="s">
        <v>85</v>
      </c>
      <c r="C55" s="355">
        <v>500</v>
      </c>
      <c r="D55" s="49">
        <f>C55/C12</f>
        <v>1.2848263752447465E-3</v>
      </c>
      <c r="E55" s="355">
        <v>500</v>
      </c>
      <c r="F55" s="49">
        <f>E55/E12</f>
        <v>1.6514446391594198E-3</v>
      </c>
      <c r="G55" s="355">
        <v>500</v>
      </c>
      <c r="H55" s="49">
        <f>G55/G12</f>
        <v>9.955793092814118E-4</v>
      </c>
      <c r="I55" s="355">
        <v>500</v>
      </c>
      <c r="J55" s="49">
        <f>I55/I12</f>
        <v>1.1275036993436227E-3</v>
      </c>
      <c r="K55" s="355">
        <v>500</v>
      </c>
      <c r="L55" s="49">
        <f>K55/K12</f>
        <v>1.2327808801271675E-3</v>
      </c>
      <c r="M55" s="355">
        <v>500</v>
      </c>
      <c r="N55" s="49">
        <f>M55/M12</f>
        <v>8.693885169275701E-4</v>
      </c>
      <c r="O55" s="355">
        <v>500</v>
      </c>
      <c r="P55" s="49">
        <f>O55/O12</f>
        <v>1.3732018154184497E-3</v>
      </c>
      <c r="Q55" s="355">
        <v>500</v>
      </c>
      <c r="R55" s="311">
        <f>Q55/Q12</f>
        <v>1.1058698907749941E-3</v>
      </c>
      <c r="S55" s="355">
        <v>500</v>
      </c>
      <c r="T55" s="49">
        <f>S55/S12</f>
        <v>1.0977691494753949E-3</v>
      </c>
      <c r="U55" s="355">
        <v>500</v>
      </c>
      <c r="V55" s="49">
        <f>U55/U12</f>
        <v>1.3839638340992239E-3</v>
      </c>
      <c r="W55" s="355">
        <v>500</v>
      </c>
      <c r="X55" s="49">
        <f>W55/W12</f>
        <v>1.3602391825152686E-3</v>
      </c>
      <c r="Y55" s="355">
        <v>500</v>
      </c>
      <c r="Z55" s="165">
        <f>Y55/Y12</f>
        <v>9.0042501092840439E-4</v>
      </c>
      <c r="AA55" s="326">
        <f t="shared" si="20"/>
        <v>6000</v>
      </c>
      <c r="AB55" s="190" t="s">
        <v>179</v>
      </c>
      <c r="AC55" s="183">
        <f t="shared" si="15"/>
        <v>500</v>
      </c>
      <c r="AD55" s="190">
        <f>AC55/AC12</f>
        <v>1.1596049725532294E-3</v>
      </c>
      <c r="AE55" s="75"/>
      <c r="AF55" s="156">
        <v>7004</v>
      </c>
      <c r="AG55" s="75" t="s">
        <v>231</v>
      </c>
      <c r="AH55" s="53">
        <f t="shared" si="19"/>
        <v>0</v>
      </c>
      <c r="AI55" s="53">
        <f t="shared" si="17"/>
        <v>6000</v>
      </c>
      <c r="AJ55" s="53">
        <v>37</v>
      </c>
    </row>
    <row r="56" spans="1:39">
      <c r="A56" s="98">
        <v>6115</v>
      </c>
      <c r="B56" s="16" t="s">
        <v>13</v>
      </c>
      <c r="C56" s="355">
        <v>275</v>
      </c>
      <c r="D56" s="17">
        <f>C56/C12</f>
        <v>7.066545063846106E-4</v>
      </c>
      <c r="E56" s="355">
        <v>275</v>
      </c>
      <c r="F56" s="17">
        <f>E56/E12</f>
        <v>9.0829455153768079E-4</v>
      </c>
      <c r="G56" s="355">
        <v>275</v>
      </c>
      <c r="H56" s="17">
        <f>G56/G12</f>
        <v>5.4756862010477646E-4</v>
      </c>
      <c r="I56" s="355">
        <v>275</v>
      </c>
      <c r="J56" s="17">
        <f>I56/I12</f>
        <v>6.2012703463899246E-4</v>
      </c>
      <c r="K56" s="355">
        <v>275</v>
      </c>
      <c r="L56" s="17">
        <f>K56/K12</f>
        <v>6.7802948406994214E-4</v>
      </c>
      <c r="M56" s="355">
        <v>275</v>
      </c>
      <c r="N56" s="17">
        <f>M56/M12</f>
        <v>4.7816368431016358E-4</v>
      </c>
      <c r="O56" s="355">
        <v>275</v>
      </c>
      <c r="P56" s="17">
        <f>O56/O12</f>
        <v>7.5526099848014731E-4</v>
      </c>
      <c r="Q56" s="355">
        <v>275</v>
      </c>
      <c r="R56" s="310">
        <f>Q56/Q12</f>
        <v>6.0822843992624674E-4</v>
      </c>
      <c r="S56" s="355">
        <v>275</v>
      </c>
      <c r="T56" s="17">
        <f>S56/S12</f>
        <v>6.0377303221146716E-4</v>
      </c>
      <c r="U56" s="355">
        <v>275</v>
      </c>
      <c r="V56" s="17">
        <f>U56/U12</f>
        <v>7.6118010875457314E-4</v>
      </c>
      <c r="W56" s="355">
        <v>275</v>
      </c>
      <c r="X56" s="17">
        <f>W56/W12</f>
        <v>7.4813155038339779E-4</v>
      </c>
      <c r="Y56" s="355">
        <v>275</v>
      </c>
      <c r="Z56" s="202">
        <f>Y56/Y12</f>
        <v>4.9523375601062247E-4</v>
      </c>
      <c r="AA56" s="326">
        <f t="shared" si="20"/>
        <v>3300</v>
      </c>
      <c r="AB56" s="190">
        <f>AA56/AA12</f>
        <v>6.3778273490427615E-4</v>
      </c>
      <c r="AC56" s="183">
        <f t="shared" si="15"/>
        <v>275</v>
      </c>
      <c r="AD56" s="190">
        <f>AC56/AC12</f>
        <v>6.3778273490427615E-4</v>
      </c>
      <c r="AE56" s="75"/>
      <c r="AF56" s="156">
        <v>2454</v>
      </c>
      <c r="AG56" s="75" t="s">
        <v>232</v>
      </c>
      <c r="AH56" s="53">
        <f t="shared" si="19"/>
        <v>0</v>
      </c>
      <c r="AI56" s="53">
        <f t="shared" si="17"/>
        <v>3300</v>
      </c>
      <c r="AJ56" s="53">
        <v>40.15</v>
      </c>
    </row>
    <row r="57" spans="1:39">
      <c r="A57" s="98">
        <v>6116</v>
      </c>
      <c r="B57" s="16" t="s">
        <v>14</v>
      </c>
      <c r="C57" s="355">
        <v>535.58399999999995</v>
      </c>
      <c r="D57" s="49">
        <f>C57/C12</f>
        <v>1.3762648987181644E-3</v>
      </c>
      <c r="E57" s="355">
        <v>535.58399999999995</v>
      </c>
      <c r="F57" s="49">
        <f>E57/E12</f>
        <v>1.7689746512391171E-3</v>
      </c>
      <c r="G57" s="355">
        <v>535.58399999999995</v>
      </c>
      <c r="H57" s="49">
        <f>G57/G12</f>
        <v>1.0664326975643511E-3</v>
      </c>
      <c r="I57" s="355">
        <v>535.58399999999995</v>
      </c>
      <c r="J57" s="49">
        <f>I57/I12</f>
        <v>1.2077458826185094E-3</v>
      </c>
      <c r="K57" s="355">
        <v>535.58399999999995</v>
      </c>
      <c r="L57" s="49">
        <f>K57/K12</f>
        <v>1.3205154298040578E-3</v>
      </c>
      <c r="M57" s="355">
        <v>535.58399999999995</v>
      </c>
      <c r="N57" s="349">
        <f>M57/M12</f>
        <v>9.3126115890027137E-4</v>
      </c>
      <c r="O57" s="355">
        <v>535.58399999999995</v>
      </c>
      <c r="P57" s="49">
        <f>O57/O12</f>
        <v>1.4709298422181495E-3</v>
      </c>
      <c r="Q57" s="355">
        <v>535.58399999999995</v>
      </c>
      <c r="R57" s="311">
        <f>Q57/Q12</f>
        <v>1.1845724391616687E-3</v>
      </c>
      <c r="S57" s="355">
        <v>535.58399999999995</v>
      </c>
      <c r="T57" s="49">
        <f>S57/S12</f>
        <v>1.1758951843052596E-3</v>
      </c>
      <c r="U57" s="355">
        <v>535.58399999999995</v>
      </c>
      <c r="V57" s="49">
        <f>U57/U12</f>
        <v>1.4824577722443973E-3</v>
      </c>
      <c r="W57" s="355">
        <v>535.58399999999995</v>
      </c>
      <c r="X57" s="49">
        <f>W57/W12</f>
        <v>1.4570446846565151E-3</v>
      </c>
      <c r="Y57" s="355">
        <v>535.58399999999995</v>
      </c>
      <c r="Z57" s="165">
        <f>Y57/Y12</f>
        <v>9.6450645810615702E-4</v>
      </c>
      <c r="AA57" s="326">
        <f t="shared" si="20"/>
        <v>6427.0079999999989</v>
      </c>
      <c r="AB57" s="190">
        <f>AA57/AA12</f>
        <v>1.2421317392398974E-3</v>
      </c>
      <c r="AC57" s="183">
        <f t="shared" si="15"/>
        <v>535.58399999999995</v>
      </c>
      <c r="AD57" s="190">
        <f>AC57/AC12</f>
        <v>1.2421317392398974E-3</v>
      </c>
      <c r="AE57" s="75"/>
      <c r="AF57" s="156"/>
      <c r="AG57" s="75" t="s">
        <v>233</v>
      </c>
      <c r="AH57" s="53">
        <f t="shared" si="19"/>
        <v>0</v>
      </c>
      <c r="AI57" s="53">
        <f t="shared" si="17"/>
        <v>6427.0079999999989</v>
      </c>
      <c r="AJ57" s="53" t="s">
        <v>197</v>
      </c>
      <c r="AM57" s="301"/>
    </row>
    <row r="58" spans="1:39">
      <c r="A58" s="98">
        <v>6117</v>
      </c>
      <c r="B58" s="16" t="s">
        <v>15</v>
      </c>
      <c r="C58" s="184"/>
      <c r="D58" s="49">
        <f>C58/C12</f>
        <v>0</v>
      </c>
      <c r="E58" s="184"/>
      <c r="F58" s="49">
        <f>E58/E12</f>
        <v>0</v>
      </c>
      <c r="G58" s="184"/>
      <c r="H58" s="49">
        <f>G58/G12</f>
        <v>0</v>
      </c>
      <c r="I58" s="191"/>
      <c r="J58" s="49">
        <f>I58/I12</f>
        <v>0</v>
      </c>
      <c r="K58" s="191"/>
      <c r="L58" s="49">
        <f>K58/K12</f>
        <v>0</v>
      </c>
      <c r="M58" s="191"/>
      <c r="N58" s="49">
        <f>M58/M12</f>
        <v>0</v>
      </c>
      <c r="O58" s="191"/>
      <c r="P58" s="49">
        <f>O58/O12</f>
        <v>0</v>
      </c>
      <c r="Q58" s="191"/>
      <c r="R58" s="49">
        <f>Q58/Q12</f>
        <v>0</v>
      </c>
      <c r="S58" s="191"/>
      <c r="T58" s="49">
        <f>S58/S12</f>
        <v>0</v>
      </c>
      <c r="U58" s="191"/>
      <c r="V58" s="49">
        <f>U58/U12</f>
        <v>0</v>
      </c>
      <c r="W58" s="191"/>
      <c r="X58" s="49">
        <f>W58/W12</f>
        <v>0</v>
      </c>
      <c r="Y58" s="191"/>
      <c r="Z58" s="165">
        <f>Y58/Y12</f>
        <v>0</v>
      </c>
      <c r="AA58" s="326">
        <f t="shared" si="20"/>
        <v>0</v>
      </c>
      <c r="AB58" s="190">
        <f>AA58/AA12</f>
        <v>0</v>
      </c>
      <c r="AC58" s="181">
        <f t="shared" si="15"/>
        <v>0</v>
      </c>
      <c r="AD58" s="190">
        <f>AC58/AC12</f>
        <v>0</v>
      </c>
      <c r="AE58" s="75"/>
      <c r="AF58" s="156"/>
      <c r="AG58" s="75"/>
      <c r="AH58" s="53">
        <f t="shared" si="19"/>
        <v>0</v>
      </c>
      <c r="AI58" s="53">
        <f t="shared" si="17"/>
        <v>0</v>
      </c>
      <c r="AJ58" s="53"/>
    </row>
    <row r="59" spans="1:39">
      <c r="A59" s="98">
        <v>6118</v>
      </c>
      <c r="B59" s="110" t="s">
        <v>16</v>
      </c>
      <c r="C59" s="355">
        <v>3500</v>
      </c>
      <c r="D59" s="49">
        <f>C59/C$12</f>
        <v>8.9937846267132259E-3</v>
      </c>
      <c r="E59" s="355">
        <v>3500</v>
      </c>
      <c r="F59" s="49">
        <f>E59/E$12</f>
        <v>1.1560112474115938E-2</v>
      </c>
      <c r="G59" s="355">
        <v>3500</v>
      </c>
      <c r="H59" s="49">
        <f>G59/G$5</f>
        <v>6.1132062792141149E-3</v>
      </c>
      <c r="I59" s="355">
        <v>3500</v>
      </c>
      <c r="J59" s="49">
        <f>I59/I12</f>
        <v>7.8925258954053584E-3</v>
      </c>
      <c r="K59" s="355">
        <v>3500</v>
      </c>
      <c r="L59" s="49">
        <f>K59/K$5</f>
        <v>7.2516522360421632E-3</v>
      </c>
      <c r="M59" s="355">
        <v>3500</v>
      </c>
      <c r="N59" s="49">
        <f>M59/M$5</f>
        <v>4.4099417525311534E-3</v>
      </c>
      <c r="O59" s="355">
        <v>3500</v>
      </c>
      <c r="P59" s="49">
        <f>O59/O$5</f>
        <v>6.4512836965967416E-3</v>
      </c>
      <c r="Q59" s="355">
        <v>3500</v>
      </c>
      <c r="R59" s="49">
        <f>Q59/Q$5</f>
        <v>5.5293494538749708E-3</v>
      </c>
      <c r="S59" s="355">
        <v>3500</v>
      </c>
      <c r="T59" s="49">
        <f>S59/S$5</f>
        <v>5.8215030653998205E-3</v>
      </c>
      <c r="U59" s="355">
        <v>3500</v>
      </c>
      <c r="V59" s="49">
        <f>U59/U$5</f>
        <v>8.6497739631201491E-3</v>
      </c>
      <c r="W59" s="355">
        <v>3500</v>
      </c>
      <c r="X59" s="49">
        <f>W59/W$5</f>
        <v>8.6560675250971653E-3</v>
      </c>
      <c r="Y59" s="355">
        <v>3500</v>
      </c>
      <c r="Z59" s="165">
        <f>Y59/Y$5</f>
        <v>5.2524792304156926E-3</v>
      </c>
      <c r="AA59" s="326">
        <f t="shared" si="20"/>
        <v>42000</v>
      </c>
      <c r="AB59" s="190">
        <f>AA59/AA$5</f>
        <v>6.5019525651423644E-3</v>
      </c>
      <c r="AC59" s="183">
        <f t="shared" si="15"/>
        <v>3500</v>
      </c>
      <c r="AD59" s="190">
        <f>AC59/AC$5</f>
        <v>6.5019525651423644E-3</v>
      </c>
      <c r="AE59" s="157"/>
      <c r="AF59" s="157">
        <v>31290</v>
      </c>
      <c r="AG59" s="157" t="s">
        <v>234</v>
      </c>
      <c r="AH59" s="53">
        <f t="shared" si="19"/>
        <v>0</v>
      </c>
      <c r="AI59" s="53">
        <f t="shared" si="17"/>
        <v>42000</v>
      </c>
      <c r="AJ59" s="53"/>
    </row>
    <row r="60" spans="1:39">
      <c r="A60" s="98">
        <v>6119</v>
      </c>
      <c r="B60" s="16" t="s">
        <v>17</v>
      </c>
      <c r="C60" s="184"/>
      <c r="D60" s="49">
        <f>C60/C12</f>
        <v>0</v>
      </c>
      <c r="E60" s="184"/>
      <c r="F60" s="49">
        <f>E60/E12</f>
        <v>0</v>
      </c>
      <c r="G60" s="184"/>
      <c r="H60" s="49">
        <f>G60/G12</f>
        <v>0</v>
      </c>
      <c r="I60" s="191"/>
      <c r="J60" s="49">
        <f>I60/I12</f>
        <v>0</v>
      </c>
      <c r="K60" s="191"/>
      <c r="L60" s="49">
        <f>K60/K12</f>
        <v>0</v>
      </c>
      <c r="M60" s="191"/>
      <c r="N60" s="49">
        <f>M60/M12</f>
        <v>0</v>
      </c>
      <c r="O60" s="191"/>
      <c r="P60" s="49">
        <f>O60/O12</f>
        <v>0</v>
      </c>
      <c r="Q60" s="191"/>
      <c r="R60" s="49">
        <f>Q60/Q12</f>
        <v>0</v>
      </c>
      <c r="S60" s="191"/>
      <c r="T60" s="49">
        <f>S60/S12</f>
        <v>0</v>
      </c>
      <c r="U60" s="191"/>
      <c r="V60" s="49">
        <f>U60/U12</f>
        <v>0</v>
      </c>
      <c r="W60" s="191"/>
      <c r="X60" s="49">
        <f>W60/W12</f>
        <v>0</v>
      </c>
      <c r="Y60" s="191"/>
      <c r="Z60" s="165">
        <f>Y60/Y12</f>
        <v>0</v>
      </c>
      <c r="AA60" s="326">
        <f t="shared" si="20"/>
        <v>0</v>
      </c>
      <c r="AB60" s="190">
        <f>AA60/AA12</f>
        <v>0</v>
      </c>
      <c r="AC60" s="181">
        <f t="shared" si="15"/>
        <v>0</v>
      </c>
      <c r="AD60" s="190">
        <f>AC60/AC12</f>
        <v>0</v>
      </c>
      <c r="AE60" s="75"/>
      <c r="AF60" s="156"/>
      <c r="AG60" s="75"/>
      <c r="AH60" s="53">
        <f t="shared" si="19"/>
        <v>0</v>
      </c>
      <c r="AI60" s="53">
        <f t="shared" si="17"/>
        <v>0</v>
      </c>
      <c r="AJ60" s="53"/>
    </row>
    <row r="61" spans="1:39">
      <c r="A61" s="98">
        <v>6120</v>
      </c>
      <c r="B61" s="16" t="s">
        <v>18</v>
      </c>
      <c r="C61" s="184"/>
      <c r="D61" s="49">
        <f>C61/C12</f>
        <v>0</v>
      </c>
      <c r="E61" s="184"/>
      <c r="F61" s="49">
        <f>E61/E12</f>
        <v>0</v>
      </c>
      <c r="G61" s="184"/>
      <c r="H61" s="49">
        <f>G61/G12</f>
        <v>0</v>
      </c>
      <c r="I61" s="191"/>
      <c r="J61" s="49">
        <f>I61/I12</f>
        <v>0</v>
      </c>
      <c r="K61" s="191"/>
      <c r="L61" s="49">
        <f>K61/K12</f>
        <v>0</v>
      </c>
      <c r="M61" s="191"/>
      <c r="N61" s="49">
        <f>M61/M12</f>
        <v>0</v>
      </c>
      <c r="O61" s="191"/>
      <c r="P61" s="49">
        <f>O61/O12</f>
        <v>0</v>
      </c>
      <c r="Q61" s="191"/>
      <c r="R61" s="49">
        <f>Q61/Q12</f>
        <v>0</v>
      </c>
      <c r="S61" s="191"/>
      <c r="T61" s="49">
        <f>S61/S12</f>
        <v>0</v>
      </c>
      <c r="U61" s="191"/>
      <c r="V61" s="49">
        <f>U61/U12</f>
        <v>0</v>
      </c>
      <c r="W61" s="191"/>
      <c r="X61" s="49">
        <f>W61/W12</f>
        <v>0</v>
      </c>
      <c r="Y61" s="191"/>
      <c r="Z61" s="165">
        <f>Y61/Y12</f>
        <v>0</v>
      </c>
      <c r="AA61" s="326">
        <f t="shared" si="20"/>
        <v>0</v>
      </c>
      <c r="AB61" s="190">
        <f>AA61/AA12</f>
        <v>0</v>
      </c>
      <c r="AC61" s="181">
        <f t="shared" si="15"/>
        <v>0</v>
      </c>
      <c r="AD61" s="190">
        <f>AC61/AC12</f>
        <v>0</v>
      </c>
      <c r="AE61" s="75"/>
      <c r="AF61" s="156"/>
      <c r="AG61" s="75"/>
      <c r="AH61" s="53">
        <f t="shared" si="19"/>
        <v>0</v>
      </c>
      <c r="AI61" s="53">
        <f t="shared" si="17"/>
        <v>0</v>
      </c>
      <c r="AJ61" s="53"/>
    </row>
    <row r="62" spans="1:39">
      <c r="A62" s="2">
        <v>6121</v>
      </c>
      <c r="B62" s="16" t="s">
        <v>19</v>
      </c>
      <c r="C62" s="191">
        <v>100</v>
      </c>
      <c r="D62" s="49">
        <f>C62/C12</f>
        <v>2.5696527504894933E-4</v>
      </c>
      <c r="E62" s="191">
        <v>100</v>
      </c>
      <c r="F62" s="49">
        <f>E62/E12</f>
        <v>3.3028892783188395E-4</v>
      </c>
      <c r="G62" s="191">
        <v>100</v>
      </c>
      <c r="H62" s="49">
        <f>G62/G12</f>
        <v>1.9911586185628234E-4</v>
      </c>
      <c r="I62" s="191">
        <v>100</v>
      </c>
      <c r="J62" s="49">
        <f>I62/I12</f>
        <v>2.2550073986872453E-4</v>
      </c>
      <c r="K62" s="191">
        <v>100</v>
      </c>
      <c r="L62" s="49">
        <f>K62/K12</f>
        <v>2.4655617602543353E-4</v>
      </c>
      <c r="M62" s="191">
        <v>100</v>
      </c>
      <c r="N62" s="49">
        <f>M62/M12</f>
        <v>1.7387770338551402E-4</v>
      </c>
      <c r="O62" s="191">
        <v>100</v>
      </c>
      <c r="P62" s="49">
        <f>O62/O12</f>
        <v>2.7464036308368989E-4</v>
      </c>
      <c r="Q62" s="191">
        <v>100</v>
      </c>
      <c r="R62" s="49">
        <f>Q62/Q12</f>
        <v>2.2117397815499883E-4</v>
      </c>
      <c r="S62" s="191">
        <v>100</v>
      </c>
      <c r="T62" s="49">
        <f>S62/S12</f>
        <v>2.1955382989507897E-4</v>
      </c>
      <c r="U62" s="191">
        <v>100</v>
      </c>
      <c r="V62" s="49">
        <f>U62/U12</f>
        <v>2.7679276681984475E-4</v>
      </c>
      <c r="W62" s="191">
        <v>100</v>
      </c>
      <c r="X62" s="49">
        <f>W62/W12</f>
        <v>2.7204783650305376E-4</v>
      </c>
      <c r="Y62" s="191">
        <v>100</v>
      </c>
      <c r="Z62" s="165">
        <f>Y62/Y12</f>
        <v>1.8008500218568088E-4</v>
      </c>
      <c r="AA62" s="326">
        <f t="shared" si="20"/>
        <v>1200</v>
      </c>
      <c r="AB62" s="190">
        <f>AA62/AA12</f>
        <v>2.3192099451064586E-4</v>
      </c>
      <c r="AC62" s="181">
        <f t="shared" si="15"/>
        <v>100</v>
      </c>
      <c r="AD62" s="190">
        <f>AC62/AC12</f>
        <v>2.3192099451064586E-4</v>
      </c>
      <c r="AE62" s="75"/>
      <c r="AF62" s="156"/>
      <c r="AG62" s="75"/>
      <c r="AH62" s="53">
        <f t="shared" si="19"/>
        <v>0</v>
      </c>
      <c r="AI62" s="53">
        <f t="shared" si="17"/>
        <v>1200</v>
      </c>
      <c r="AJ62" s="53">
        <v>18.36</v>
      </c>
    </row>
    <row r="63" spans="1:39">
      <c r="A63" s="2">
        <v>6122</v>
      </c>
      <c r="B63" s="16" t="s">
        <v>20</v>
      </c>
      <c r="C63" s="184"/>
      <c r="D63" s="49">
        <f>C63/C12</f>
        <v>0</v>
      </c>
      <c r="E63" s="184"/>
      <c r="F63" s="49">
        <f>E63/E12</f>
        <v>0</v>
      </c>
      <c r="G63" s="184"/>
      <c r="H63" s="49">
        <f>G63/G12</f>
        <v>0</v>
      </c>
      <c r="I63" s="191"/>
      <c r="J63" s="49">
        <f>I63/I12</f>
        <v>0</v>
      </c>
      <c r="K63" s="191"/>
      <c r="L63" s="49">
        <f>K63/K12</f>
        <v>0</v>
      </c>
      <c r="M63" s="191"/>
      <c r="N63" s="49">
        <f>M63/M12</f>
        <v>0</v>
      </c>
      <c r="O63" s="191"/>
      <c r="P63" s="49">
        <f>O63/O12</f>
        <v>0</v>
      </c>
      <c r="Q63" s="191"/>
      <c r="R63" s="49">
        <f>Q63/Q12</f>
        <v>0</v>
      </c>
      <c r="S63" s="191"/>
      <c r="T63" s="49">
        <f>S63/S12</f>
        <v>0</v>
      </c>
      <c r="U63" s="191"/>
      <c r="V63" s="49">
        <f>U63/U12</f>
        <v>0</v>
      </c>
      <c r="W63" s="191"/>
      <c r="X63" s="49">
        <f>W63/W12</f>
        <v>0</v>
      </c>
      <c r="Y63" s="191"/>
      <c r="Z63" s="165">
        <f>Y63/Y12</f>
        <v>0</v>
      </c>
      <c r="AA63" s="326">
        <f t="shared" si="20"/>
        <v>0</v>
      </c>
      <c r="AB63" s="190">
        <f>AA63/AA12</f>
        <v>0</v>
      </c>
      <c r="AC63" s="181">
        <f t="shared" si="15"/>
        <v>0</v>
      </c>
      <c r="AD63" s="190">
        <f>AC63/AC12</f>
        <v>0</v>
      </c>
      <c r="AE63" s="75"/>
      <c r="AF63" s="156"/>
      <c r="AG63" s="75"/>
      <c r="AH63" s="53">
        <f t="shared" si="19"/>
        <v>0</v>
      </c>
      <c r="AI63" s="53">
        <f t="shared" si="17"/>
        <v>0</v>
      </c>
      <c r="AJ63" s="53"/>
    </row>
    <row r="64" spans="1:39">
      <c r="A64" s="2">
        <v>6123</v>
      </c>
      <c r="B64" s="16" t="s">
        <v>21</v>
      </c>
      <c r="C64" s="184"/>
      <c r="D64" s="49">
        <f>C64/C12</f>
        <v>0</v>
      </c>
      <c r="E64" s="184"/>
      <c r="F64" s="49">
        <f>E64/E12</f>
        <v>0</v>
      </c>
      <c r="G64" s="184"/>
      <c r="H64" s="49">
        <f>G64/G12</f>
        <v>0</v>
      </c>
      <c r="I64" s="191"/>
      <c r="J64" s="49">
        <f>I64/I12</f>
        <v>0</v>
      </c>
      <c r="K64" s="191"/>
      <c r="L64" s="49">
        <f>K64/K12</f>
        <v>0</v>
      </c>
      <c r="M64" s="191"/>
      <c r="N64" s="49">
        <f>M64/M12</f>
        <v>0</v>
      </c>
      <c r="O64" s="191"/>
      <c r="P64" s="49">
        <f>O64/O12</f>
        <v>0</v>
      </c>
      <c r="Q64" s="191"/>
      <c r="R64" s="49">
        <f>Q64/Q12</f>
        <v>0</v>
      </c>
      <c r="S64" s="191"/>
      <c r="T64" s="49">
        <f>S64/S12</f>
        <v>0</v>
      </c>
      <c r="U64" s="191"/>
      <c r="V64" s="49">
        <f>U64/U12</f>
        <v>0</v>
      </c>
      <c r="W64" s="191"/>
      <c r="X64" s="49">
        <f>W64/W12</f>
        <v>0</v>
      </c>
      <c r="Y64" s="191"/>
      <c r="Z64" s="165">
        <f>Y64/Y12</f>
        <v>0</v>
      </c>
      <c r="AA64" s="326">
        <f t="shared" si="20"/>
        <v>0</v>
      </c>
      <c r="AB64" s="190">
        <f>AA64/AA12</f>
        <v>0</v>
      </c>
      <c r="AC64" s="181">
        <f t="shared" si="15"/>
        <v>0</v>
      </c>
      <c r="AD64" s="190">
        <f>AC64/AC12</f>
        <v>0</v>
      </c>
      <c r="AE64" s="75"/>
      <c r="AF64" s="156"/>
      <c r="AG64" s="75"/>
      <c r="AH64" s="53">
        <f t="shared" si="19"/>
        <v>0</v>
      </c>
      <c r="AI64" s="53">
        <f t="shared" si="17"/>
        <v>0</v>
      </c>
      <c r="AJ64" s="53"/>
    </row>
    <row r="65" spans="1:38">
      <c r="A65" s="98">
        <v>6124</v>
      </c>
      <c r="B65" s="16" t="s">
        <v>22</v>
      </c>
      <c r="C65" s="184">
        <v>2860</v>
      </c>
      <c r="D65" s="49">
        <f>C65/C12</f>
        <v>7.3492068663999505E-3</v>
      </c>
      <c r="E65" s="184">
        <v>2860</v>
      </c>
      <c r="F65" s="49">
        <f>E65/E12</f>
        <v>9.44626333599188E-3</v>
      </c>
      <c r="G65" s="184">
        <v>2860</v>
      </c>
      <c r="H65" s="49">
        <f>G65/G12</f>
        <v>5.6947136490896749E-3</v>
      </c>
      <c r="I65" s="184">
        <v>2860</v>
      </c>
      <c r="J65" s="49">
        <f>I65/I12</f>
        <v>6.4493211602455218E-3</v>
      </c>
      <c r="K65" s="184">
        <v>2860</v>
      </c>
      <c r="L65" s="49">
        <f>K65/K12</f>
        <v>7.0515066343273987E-3</v>
      </c>
      <c r="M65" s="184">
        <v>2860</v>
      </c>
      <c r="N65" s="49">
        <f>M65/M12</f>
        <v>4.9729023168257015E-3</v>
      </c>
      <c r="O65" s="184">
        <v>2860</v>
      </c>
      <c r="P65" s="49">
        <f>O65/O12</f>
        <v>7.8547143841935316E-3</v>
      </c>
      <c r="Q65" s="184">
        <v>2860</v>
      </c>
      <c r="R65" s="49">
        <f>Q65/Q12</f>
        <v>6.3255757752329663E-3</v>
      </c>
      <c r="S65" s="184">
        <v>2860</v>
      </c>
      <c r="T65" s="49">
        <f>S65/S12</f>
        <v>6.2792395349992583E-3</v>
      </c>
      <c r="U65" s="184">
        <v>2860</v>
      </c>
      <c r="V65" s="49">
        <f>U65/U12</f>
        <v>7.9162731310475614E-3</v>
      </c>
      <c r="W65" s="184">
        <v>2860</v>
      </c>
      <c r="X65" s="49">
        <f>W65/W12</f>
        <v>7.7805681239873367E-3</v>
      </c>
      <c r="Y65" s="184">
        <v>2860</v>
      </c>
      <c r="Z65" s="165">
        <f>Y65/Y12</f>
        <v>5.1504310625104738E-3</v>
      </c>
      <c r="AA65" s="326">
        <f t="shared" si="20"/>
        <v>34320</v>
      </c>
      <c r="AB65" s="190">
        <f>AA65/AA12</f>
        <v>6.632940443004472E-3</v>
      </c>
      <c r="AC65" s="181">
        <f t="shared" si="15"/>
        <v>2860</v>
      </c>
      <c r="AD65" s="190">
        <f>AC65/AC12</f>
        <v>6.632940443004472E-3</v>
      </c>
      <c r="AE65" s="75" t="s">
        <v>228</v>
      </c>
      <c r="AF65" s="156">
        <v>25721</v>
      </c>
      <c r="AG65" s="75" t="s">
        <v>235</v>
      </c>
      <c r="AH65" s="53">
        <f t="shared" si="19"/>
        <v>0</v>
      </c>
      <c r="AI65" s="53">
        <f t="shared" si="17"/>
        <v>34320</v>
      </c>
      <c r="AJ65" s="53" t="s">
        <v>205</v>
      </c>
    </row>
    <row r="66" spans="1:38">
      <c r="A66" s="98">
        <v>6125</v>
      </c>
      <c r="B66" s="16" t="s">
        <v>75</v>
      </c>
      <c r="C66" s="191">
        <f>5170.63/12</f>
        <v>430.88583333333332</v>
      </c>
      <c r="D66" s="49">
        <f>C66/C12</f>
        <v>1.1072269667719572E-3</v>
      </c>
      <c r="E66" s="191">
        <f>5170.63/12</f>
        <v>430.88583333333332</v>
      </c>
      <c r="F66" s="49">
        <f>E66/E12</f>
        <v>1.423168199096145E-3</v>
      </c>
      <c r="G66" s="191">
        <f>5170.63/12</f>
        <v>430.88583333333332</v>
      </c>
      <c r="H66" s="49">
        <f>G66/G12</f>
        <v>8.5796204065829095E-4</v>
      </c>
      <c r="I66" s="191">
        <f>5170.63/12</f>
        <v>430.88583333333332</v>
      </c>
      <c r="J66" s="49">
        <f>I66/I12</f>
        <v>9.7165074215618591E-4</v>
      </c>
      <c r="K66" s="191">
        <f>5170.63/12</f>
        <v>430.88583333333332</v>
      </c>
      <c r="L66" s="49">
        <f>K66/K12</f>
        <v>1.0623756337019895E-3</v>
      </c>
      <c r="M66" s="191">
        <f>5170.63/12</f>
        <v>430.88583333333332</v>
      </c>
      <c r="N66" s="49">
        <f>M66/M12</f>
        <v>7.4921439121353368E-4</v>
      </c>
      <c r="O66" s="191">
        <f>5170.63/12</f>
        <v>430.88583333333332</v>
      </c>
      <c r="P66" s="49">
        <f>O66/O12</f>
        <v>1.1833864171428496E-3</v>
      </c>
      <c r="Q66" s="191">
        <f>5170.63/12</f>
        <v>430.88583333333332</v>
      </c>
      <c r="R66" s="49">
        <f>Q66/Q12</f>
        <v>9.5300733888965122E-4</v>
      </c>
      <c r="S66" s="191">
        <f>5170.63/12</f>
        <v>430.88583333333332</v>
      </c>
      <c r="T66" s="49">
        <f>S66/S12</f>
        <v>9.4602634955866011E-4</v>
      </c>
      <c r="U66" s="191">
        <f>5170.63/12</f>
        <v>430.88583333333332</v>
      </c>
      <c r="V66" s="49">
        <f>U66/U12</f>
        <v>1.1926608199180782E-3</v>
      </c>
      <c r="W66" s="191">
        <f>5170.63/12</f>
        <v>430.88583333333332</v>
      </c>
      <c r="X66" s="49">
        <f>W66/W12</f>
        <v>1.1722155873814873E-3</v>
      </c>
      <c r="Y66" s="191">
        <f>5170.63/12</f>
        <v>430.88583333333332</v>
      </c>
      <c r="Z66" s="165">
        <f>Y66/Y12</f>
        <v>7.7596076237612264E-4</v>
      </c>
      <c r="AA66" s="326">
        <f t="shared" si="20"/>
        <v>5170.630000000001</v>
      </c>
      <c r="AB66" s="190">
        <f>AA66/AA12</f>
        <v>9.9931470987215092E-4</v>
      </c>
      <c r="AC66" s="181">
        <f t="shared" si="15"/>
        <v>430.88583333333344</v>
      </c>
      <c r="AD66" s="190">
        <f>AC66/AC12</f>
        <v>9.9931470987215092E-4</v>
      </c>
      <c r="AE66" s="75"/>
      <c r="AF66" s="156"/>
      <c r="AG66" s="75"/>
      <c r="AH66" s="53">
        <f t="shared" si="19"/>
        <v>0</v>
      </c>
      <c r="AI66" s="53">
        <f t="shared" si="17"/>
        <v>5170.630000000001</v>
      </c>
      <c r="AJ66" s="53">
        <v>121</v>
      </c>
    </row>
    <row r="67" spans="1:38">
      <c r="A67" s="2">
        <v>6126</v>
      </c>
      <c r="B67" s="16" t="s">
        <v>99</v>
      </c>
      <c r="C67" s="184"/>
      <c r="D67" s="49">
        <f>C67/C12</f>
        <v>0</v>
      </c>
      <c r="E67" s="184"/>
      <c r="F67" s="49">
        <f>E67/E12</f>
        <v>0</v>
      </c>
      <c r="G67" s="184"/>
      <c r="H67" s="49">
        <f>G67/G12</f>
        <v>0</v>
      </c>
      <c r="I67" s="184"/>
      <c r="J67" s="49">
        <f>I67/I12</f>
        <v>0</v>
      </c>
      <c r="K67" s="184"/>
      <c r="L67" s="49">
        <f>K67/K12</f>
        <v>0</v>
      </c>
      <c r="M67" s="184"/>
      <c r="N67" s="49">
        <f>M67/M12</f>
        <v>0</v>
      </c>
      <c r="O67" s="184"/>
      <c r="P67" s="49">
        <f>O67/O12</f>
        <v>0</v>
      </c>
      <c r="Q67" s="184"/>
      <c r="R67" s="49">
        <f>Q67/Q12</f>
        <v>0</v>
      </c>
      <c r="S67" s="184"/>
      <c r="T67" s="49">
        <f>S67/S12</f>
        <v>0</v>
      </c>
      <c r="U67" s="184"/>
      <c r="V67" s="49">
        <f>U67/U12</f>
        <v>0</v>
      </c>
      <c r="W67" s="184"/>
      <c r="X67" s="49">
        <f>W67/W12</f>
        <v>0</v>
      </c>
      <c r="Y67" s="184"/>
      <c r="Z67" s="165">
        <f>Y67/Y12</f>
        <v>0</v>
      </c>
      <c r="AA67" s="326">
        <f t="shared" si="20"/>
        <v>0</v>
      </c>
      <c r="AB67" s="190">
        <f>AA67/AA12</f>
        <v>0</v>
      </c>
      <c r="AC67" s="181">
        <f t="shared" si="15"/>
        <v>0</v>
      </c>
      <c r="AD67" s="190">
        <f>AC67/AC12</f>
        <v>0</v>
      </c>
      <c r="AE67" s="75"/>
      <c r="AF67" s="156"/>
      <c r="AG67" s="75"/>
      <c r="AH67" s="53">
        <f t="shared" si="19"/>
        <v>0</v>
      </c>
      <c r="AI67" s="53">
        <f t="shared" si="17"/>
        <v>0</v>
      </c>
      <c r="AJ67" s="53"/>
    </row>
    <row r="68" spans="1:38">
      <c r="A68" s="98">
        <v>6127</v>
      </c>
      <c r="B68" s="16" t="s">
        <v>73</v>
      </c>
      <c r="C68" s="184">
        <v>5000</v>
      </c>
      <c r="D68" s="49">
        <f>C68/C$12</f>
        <v>1.2848263752447466E-2</v>
      </c>
      <c r="E68" s="184">
        <v>5000</v>
      </c>
      <c r="F68" s="49">
        <f>E68/E12</f>
        <v>1.6514446391594197E-2</v>
      </c>
      <c r="G68" s="184">
        <v>5000</v>
      </c>
      <c r="H68" s="49">
        <f>G68/G12</f>
        <v>9.9557930928141167E-3</v>
      </c>
      <c r="I68" s="184">
        <v>5000</v>
      </c>
      <c r="J68" s="49">
        <f>I68/I12</f>
        <v>1.1275036993436226E-2</v>
      </c>
      <c r="K68" s="184">
        <v>5000</v>
      </c>
      <c r="L68" s="49">
        <f>K68/K12</f>
        <v>1.2327808801271677E-2</v>
      </c>
      <c r="M68" s="184">
        <v>5000</v>
      </c>
      <c r="N68" s="49">
        <f>M68/M12</f>
        <v>8.6938851692757012E-3</v>
      </c>
      <c r="O68" s="184">
        <v>5000</v>
      </c>
      <c r="P68" s="49">
        <f>O68/O12</f>
        <v>1.3732018154184495E-2</v>
      </c>
      <c r="Q68" s="184">
        <v>5000</v>
      </c>
      <c r="R68" s="49">
        <f>Q68/Q12</f>
        <v>1.1058698907749942E-2</v>
      </c>
      <c r="S68" s="184">
        <v>5000</v>
      </c>
      <c r="T68" s="49">
        <f>S68/S12</f>
        <v>1.0977691494753949E-2</v>
      </c>
      <c r="U68" s="184">
        <v>5000</v>
      </c>
      <c r="V68" s="49">
        <f>U68/U12</f>
        <v>1.3839638340992239E-2</v>
      </c>
      <c r="W68" s="184">
        <v>5000</v>
      </c>
      <c r="X68" s="49">
        <f>W68/W12</f>
        <v>1.3602391825152688E-2</v>
      </c>
      <c r="Y68" s="184">
        <v>5000</v>
      </c>
      <c r="Z68" s="165">
        <f>Y68/Y12</f>
        <v>9.0042501092840437E-3</v>
      </c>
      <c r="AA68" s="326">
        <f t="shared" si="20"/>
        <v>60000</v>
      </c>
      <c r="AB68" s="190">
        <f>AA68/AA12</f>
        <v>1.1596049725532293E-2</v>
      </c>
      <c r="AC68" s="181">
        <f t="shared" si="15"/>
        <v>5000</v>
      </c>
      <c r="AD68" s="190">
        <f>AC68/AC12</f>
        <v>1.1596049725532293E-2</v>
      </c>
      <c r="AE68" s="75"/>
      <c r="AF68" s="156"/>
      <c r="AG68" s="75"/>
      <c r="AH68" s="53">
        <f t="shared" si="19"/>
        <v>0</v>
      </c>
      <c r="AI68" s="53">
        <f t="shared" si="17"/>
        <v>60000</v>
      </c>
      <c r="AJ68" s="53"/>
      <c r="AK68" s="298">
        <f>4000*3+30000</f>
        <v>42000</v>
      </c>
      <c r="AL68" s="298"/>
    </row>
    <row r="69" spans="1:38">
      <c r="A69" s="2">
        <v>6128</v>
      </c>
      <c r="B69" s="16" t="s">
        <v>175</v>
      </c>
      <c r="C69" s="378"/>
      <c r="D69" s="49">
        <f>C69/C$12</f>
        <v>0</v>
      </c>
      <c r="E69" s="378"/>
      <c r="F69" s="49">
        <f>E69/E$12</f>
        <v>0</v>
      </c>
      <c r="G69" s="378"/>
      <c r="H69" s="49">
        <f>G69/G$12</f>
        <v>0</v>
      </c>
      <c r="I69" s="378"/>
      <c r="J69" s="49">
        <f>I69/I$12</f>
        <v>0</v>
      </c>
      <c r="K69" s="378"/>
      <c r="L69" s="49">
        <f>K69/K$12</f>
        <v>0</v>
      </c>
      <c r="M69" s="378"/>
      <c r="N69" s="49">
        <f>M69/M$12</f>
        <v>0</v>
      </c>
      <c r="O69" s="378"/>
      <c r="P69" s="49">
        <f>O69/O$12</f>
        <v>0</v>
      </c>
      <c r="Q69" s="378"/>
      <c r="R69" s="49">
        <f>Q69/Q$12</f>
        <v>0</v>
      </c>
      <c r="S69" s="378"/>
      <c r="T69" s="49">
        <f>S69/S$12</f>
        <v>0</v>
      </c>
      <c r="U69" s="378"/>
      <c r="V69" s="49">
        <f>U69/U$12</f>
        <v>0</v>
      </c>
      <c r="W69" s="378"/>
      <c r="X69" s="49">
        <f>W69/W$12</f>
        <v>0</v>
      </c>
      <c r="Y69" s="378"/>
      <c r="Z69" s="49">
        <f>Y69/Y$12</f>
        <v>0</v>
      </c>
      <c r="AA69" s="326">
        <f t="shared" si="20"/>
        <v>0</v>
      </c>
      <c r="AB69" s="49">
        <f>AA69/AA$12</f>
        <v>0</v>
      </c>
      <c r="AC69" s="181">
        <f t="shared" si="15"/>
        <v>0</v>
      </c>
      <c r="AD69" s="49">
        <f>AC69/AC$12</f>
        <v>0</v>
      </c>
      <c r="AE69" s="75"/>
      <c r="AF69" s="156"/>
      <c r="AG69" s="75"/>
      <c r="AH69" s="53">
        <f t="shared" ref="AH69:AH77" si="21">AA69-AI69</f>
        <v>0</v>
      </c>
      <c r="AI69" s="53">
        <f t="shared" si="17"/>
        <v>0</v>
      </c>
      <c r="AJ69" s="53"/>
    </row>
    <row r="70" spans="1:38">
      <c r="A70" s="2">
        <v>6131</v>
      </c>
      <c r="B70" s="16" t="s">
        <v>207</v>
      </c>
      <c r="C70" s="356">
        <v>689.42</v>
      </c>
      <c r="D70" s="349">
        <f t="shared" ref="D70:F75" si="22">C70/C$12</f>
        <v>1.7715699992424663E-3</v>
      </c>
      <c r="E70" s="356">
        <v>689.42</v>
      </c>
      <c r="F70" s="349">
        <f t="shared" si="22"/>
        <v>2.2770779262585739E-3</v>
      </c>
      <c r="G70" s="356">
        <v>689.42</v>
      </c>
      <c r="H70" s="349">
        <f t="shared" ref="H70" si="23">G70/G$12</f>
        <v>1.3727445748095816E-3</v>
      </c>
      <c r="I70" s="356">
        <v>689.42</v>
      </c>
      <c r="J70" s="349">
        <f t="shared" ref="J70" si="24">I70/I$12</f>
        <v>1.5546472008029606E-3</v>
      </c>
      <c r="K70" s="356">
        <v>689.42</v>
      </c>
      <c r="L70" s="349">
        <f t="shared" ref="L70" si="25">K70/K$12</f>
        <v>1.6998075887545436E-3</v>
      </c>
      <c r="M70" s="356">
        <v>689.42</v>
      </c>
      <c r="N70" s="349">
        <f t="shared" ref="N70" si="26">M70/M$12</f>
        <v>1.1987476626804108E-3</v>
      </c>
      <c r="O70" s="356">
        <v>689.42</v>
      </c>
      <c r="P70" s="349">
        <f t="shared" ref="P70" si="27">O70/O$12</f>
        <v>1.8934255911715748E-3</v>
      </c>
      <c r="Q70" s="356">
        <v>689.42</v>
      </c>
      <c r="R70" s="349">
        <f t="shared" ref="R70" si="28">Q70/Q$12</f>
        <v>1.5248176401961929E-3</v>
      </c>
      <c r="S70" s="356">
        <v>689.42</v>
      </c>
      <c r="T70" s="349">
        <f t="shared" ref="T70" si="29">S70/S$12</f>
        <v>1.5136480140626534E-3</v>
      </c>
      <c r="U70" s="356">
        <v>689.42</v>
      </c>
      <c r="V70" s="349">
        <f t="shared" ref="V70" si="30">U70/U$12</f>
        <v>1.9082646930093736E-3</v>
      </c>
      <c r="W70" s="356">
        <v>689.42</v>
      </c>
      <c r="X70" s="349">
        <f t="shared" ref="X70" si="31">W70/W$12</f>
        <v>1.875552194419353E-3</v>
      </c>
      <c r="Y70" s="356">
        <v>689.42</v>
      </c>
      <c r="Z70" s="349">
        <f t="shared" ref="Z70" si="32">Y70/Y$12</f>
        <v>1.241542022068521E-3</v>
      </c>
      <c r="AA70" s="326">
        <f t="shared" si="20"/>
        <v>8273.0399999999991</v>
      </c>
      <c r="AB70" s="349">
        <f t="shared" ref="AB70" si="33">AA70/AA$12</f>
        <v>1.5989097203552946E-3</v>
      </c>
      <c r="AC70" s="181">
        <f t="shared" ref="AC70:AC75" si="34">AA70/12</f>
        <v>689.42</v>
      </c>
      <c r="AD70" s="349">
        <f t="shared" ref="AD70" si="35">AC70/AC$12</f>
        <v>1.5989097203552946E-3</v>
      </c>
      <c r="AE70" s="75"/>
      <c r="AF70" s="156"/>
      <c r="AG70" s="75"/>
      <c r="AH70" s="53">
        <f t="shared" si="21"/>
        <v>0</v>
      </c>
      <c r="AI70" s="53">
        <f t="shared" ref="AI70:AI77" si="36">C70+E70+G70+I70+K70+M70+O70+Q70+S70+U70+W70+Y70</f>
        <v>8273.0399999999991</v>
      </c>
      <c r="AJ70" s="53"/>
    </row>
    <row r="71" spans="1:38">
      <c r="A71" s="2">
        <v>6132</v>
      </c>
      <c r="B71" s="16" t="s">
        <v>208</v>
      </c>
      <c r="C71" s="356">
        <v>47.4</v>
      </c>
      <c r="D71" s="349">
        <f t="shared" si="22"/>
        <v>1.2180154037320196E-4</v>
      </c>
      <c r="E71" s="356">
        <v>47.4</v>
      </c>
      <c r="F71" s="349">
        <f t="shared" si="22"/>
        <v>1.5655695179231298E-4</v>
      </c>
      <c r="G71" s="356">
        <v>47.4</v>
      </c>
      <c r="H71" s="349">
        <f t="shared" ref="H71" si="37">G71/G$12</f>
        <v>9.4380918519877834E-5</v>
      </c>
      <c r="I71" s="356">
        <v>47.4</v>
      </c>
      <c r="J71" s="349">
        <f t="shared" ref="J71" si="38">I71/I$12</f>
        <v>1.0688735069777542E-4</v>
      </c>
      <c r="K71" s="356">
        <v>47.4</v>
      </c>
      <c r="L71" s="349">
        <f t="shared" ref="L71" si="39">K71/K$12</f>
        <v>1.1686762743605548E-4</v>
      </c>
      <c r="M71" s="356">
        <v>47.4</v>
      </c>
      <c r="N71" s="349">
        <f t="shared" ref="N71" si="40">M71/M$12</f>
        <v>8.2418031404733641E-5</v>
      </c>
      <c r="O71" s="356">
        <v>47.4</v>
      </c>
      <c r="P71" s="349">
        <f t="shared" ref="P71" si="41">O71/O$12</f>
        <v>1.3017953210166903E-4</v>
      </c>
      <c r="Q71" s="356">
        <v>47.4</v>
      </c>
      <c r="R71" s="349">
        <f t="shared" ref="R71" si="42">Q71/Q$12</f>
        <v>1.0483646564546943E-4</v>
      </c>
      <c r="S71" s="356">
        <v>47.4</v>
      </c>
      <c r="T71" s="349">
        <f t="shared" ref="T71" si="43">S71/S$12</f>
        <v>1.0406851537026742E-4</v>
      </c>
      <c r="U71" s="356">
        <v>47.4</v>
      </c>
      <c r="V71" s="349">
        <f t="shared" ref="V71" si="44">U71/U$12</f>
        <v>1.3119977147260642E-4</v>
      </c>
      <c r="W71" s="356">
        <v>47.4</v>
      </c>
      <c r="X71" s="349">
        <f t="shared" ref="X71" si="45">W71/W$12</f>
        <v>1.2895067450244746E-4</v>
      </c>
      <c r="Y71" s="356">
        <v>47.4</v>
      </c>
      <c r="Z71" s="349">
        <f t="shared" ref="Z71" si="46">Y71/Y$12</f>
        <v>8.5360291036012736E-5</v>
      </c>
      <c r="AA71" s="326">
        <f t="shared" si="20"/>
        <v>568.79999999999984</v>
      </c>
      <c r="AB71" s="349">
        <f t="shared" ref="AB71" si="47">AA71/AA$12</f>
        <v>1.0993055139804612E-4</v>
      </c>
      <c r="AC71" s="181">
        <f t="shared" si="34"/>
        <v>47.399999999999984</v>
      </c>
      <c r="AD71" s="349">
        <f t="shared" ref="AD71" si="48">AC71/AC$12</f>
        <v>1.099305513980461E-4</v>
      </c>
      <c r="AE71" s="75"/>
      <c r="AF71" s="156"/>
      <c r="AG71" s="75"/>
      <c r="AH71" s="53">
        <f t="shared" si="21"/>
        <v>0</v>
      </c>
      <c r="AI71" s="53">
        <f t="shared" si="36"/>
        <v>568.79999999999984</v>
      </c>
      <c r="AJ71" s="53"/>
    </row>
    <row r="72" spans="1:38">
      <c r="A72" s="2">
        <v>6133</v>
      </c>
      <c r="B72" s="16" t="s">
        <v>209</v>
      </c>
      <c r="C72" s="356"/>
      <c r="D72" s="349">
        <f t="shared" si="22"/>
        <v>0</v>
      </c>
      <c r="E72" s="356"/>
      <c r="F72" s="349">
        <f t="shared" si="22"/>
        <v>0</v>
      </c>
      <c r="G72" s="356">
        <v>300</v>
      </c>
      <c r="H72" s="349">
        <f t="shared" ref="H72" si="49">G72/G$12</f>
        <v>5.9734758556884702E-4</v>
      </c>
      <c r="I72" s="356"/>
      <c r="J72" s="349">
        <f t="shared" ref="J72" si="50">I72/I$12</f>
        <v>0</v>
      </c>
      <c r="K72" s="356"/>
      <c r="L72" s="349">
        <f t="shared" ref="L72" si="51">K72/K$12</f>
        <v>0</v>
      </c>
      <c r="M72" s="356">
        <v>300</v>
      </c>
      <c r="N72" s="349">
        <f t="shared" ref="N72" si="52">M72/M$12</f>
        <v>5.2163311015654206E-4</v>
      </c>
      <c r="O72" s="356"/>
      <c r="P72" s="349">
        <f t="shared" ref="P72" si="53">O72/O$12</f>
        <v>0</v>
      </c>
      <c r="Q72" s="356"/>
      <c r="R72" s="349">
        <f t="shared" ref="R72" si="54">Q72/Q$12</f>
        <v>0</v>
      </c>
      <c r="S72" s="356"/>
      <c r="T72" s="349">
        <f t="shared" ref="T72" si="55">S72/S$12</f>
        <v>0</v>
      </c>
      <c r="U72" s="356">
        <v>300</v>
      </c>
      <c r="V72" s="349">
        <f t="shared" ref="V72" si="56">U72/U$12</f>
        <v>8.3037830045953431E-4</v>
      </c>
      <c r="W72" s="356"/>
      <c r="X72" s="349">
        <f t="shared" ref="X72" si="57">W72/W$12</f>
        <v>0</v>
      </c>
      <c r="Y72" s="356"/>
      <c r="Z72" s="349">
        <f t="shared" ref="Z72" si="58">Y72/Y$12</f>
        <v>0</v>
      </c>
      <c r="AA72" s="326">
        <f t="shared" si="20"/>
        <v>900</v>
      </c>
      <c r="AB72" s="349">
        <f t="shared" ref="AB72" si="59">AA72/AA$12</f>
        <v>1.739407458829844E-4</v>
      </c>
      <c r="AC72" s="181">
        <f t="shared" si="34"/>
        <v>75</v>
      </c>
      <c r="AD72" s="349">
        <f t="shared" ref="AD72" si="60">AC72/AC$12</f>
        <v>1.739407458829844E-4</v>
      </c>
      <c r="AE72" s="75"/>
      <c r="AF72" s="156"/>
      <c r="AG72" s="75"/>
      <c r="AH72" s="53">
        <f t="shared" si="21"/>
        <v>0</v>
      </c>
      <c r="AI72" s="53">
        <f t="shared" si="36"/>
        <v>900</v>
      </c>
      <c r="AJ72" s="53"/>
    </row>
    <row r="73" spans="1:38">
      <c r="A73" s="2">
        <v>6134</v>
      </c>
      <c r="B73" s="16" t="s">
        <v>210</v>
      </c>
      <c r="C73" s="356">
        <v>120.65</v>
      </c>
      <c r="D73" s="349">
        <f t="shared" si="22"/>
        <v>3.1002860434655734E-4</v>
      </c>
      <c r="E73" s="356">
        <v>120.65</v>
      </c>
      <c r="F73" s="349">
        <f t="shared" si="22"/>
        <v>3.9849359142916799E-4</v>
      </c>
      <c r="G73" s="356">
        <v>120.65</v>
      </c>
      <c r="H73" s="349">
        <f t="shared" ref="H73" si="61">G73/G$12</f>
        <v>2.4023328732960465E-4</v>
      </c>
      <c r="I73" s="356">
        <v>120.65</v>
      </c>
      <c r="J73" s="349">
        <f t="shared" ref="J73" si="62">I73/I$12</f>
        <v>2.7206664265161617E-4</v>
      </c>
      <c r="K73" s="356">
        <v>120.65</v>
      </c>
      <c r="L73" s="349">
        <f t="shared" ref="L73" si="63">K73/K$12</f>
        <v>2.9747002637468557E-4</v>
      </c>
      <c r="M73" s="356">
        <v>120.65</v>
      </c>
      <c r="N73" s="349">
        <f t="shared" ref="N73" si="64">M73/M$12</f>
        <v>2.0978344913462268E-4</v>
      </c>
      <c r="O73" s="356">
        <v>120.65</v>
      </c>
      <c r="P73" s="349">
        <f t="shared" ref="P73" si="65">O73/O$12</f>
        <v>3.3135359806047191E-4</v>
      </c>
      <c r="Q73" s="356">
        <v>120.65</v>
      </c>
      <c r="R73" s="349">
        <f t="shared" ref="R73" si="66">Q73/Q$12</f>
        <v>2.6684640464400607E-4</v>
      </c>
      <c r="S73" s="356">
        <v>120.65</v>
      </c>
      <c r="T73" s="349">
        <f t="shared" ref="T73" si="67">S73/S$12</f>
        <v>2.6489169576841278E-4</v>
      </c>
      <c r="U73" s="356">
        <v>120.65</v>
      </c>
      <c r="V73" s="349">
        <f t="shared" ref="V73" si="68">U73/U$12</f>
        <v>3.3395047316814276E-4</v>
      </c>
      <c r="W73" s="356">
        <v>120.65</v>
      </c>
      <c r="X73" s="349">
        <f t="shared" ref="X73" si="69">W73/W$12</f>
        <v>3.2822571474093438E-4</v>
      </c>
      <c r="Y73" s="356">
        <v>120.65</v>
      </c>
      <c r="Z73" s="349">
        <f t="shared" ref="Z73" si="70">Y73/Y$12</f>
        <v>2.1727255513702401E-4</v>
      </c>
      <c r="AA73" s="326">
        <f t="shared" si="20"/>
        <v>1447.8000000000002</v>
      </c>
      <c r="AB73" s="349">
        <f t="shared" ref="AB73:AB74" si="71">AA73/AA$12</f>
        <v>2.7981267987709429E-4</v>
      </c>
      <c r="AC73" s="181">
        <f t="shared" si="34"/>
        <v>120.65000000000002</v>
      </c>
      <c r="AD73" s="349">
        <f t="shared" ref="AD73" si="72">AC73/AC$12</f>
        <v>2.7981267987709429E-4</v>
      </c>
      <c r="AE73" s="75"/>
      <c r="AF73" s="156"/>
      <c r="AG73" s="75"/>
      <c r="AH73" s="53">
        <f t="shared" si="21"/>
        <v>0</v>
      </c>
      <c r="AI73" s="53">
        <f t="shared" si="36"/>
        <v>1447.8000000000002</v>
      </c>
      <c r="AJ73" s="53"/>
    </row>
    <row r="74" spans="1:38">
      <c r="A74" s="2">
        <v>6135</v>
      </c>
      <c r="B74" s="16" t="s">
        <v>211</v>
      </c>
      <c r="C74" s="356"/>
      <c r="D74" s="349">
        <f t="shared" si="22"/>
        <v>0</v>
      </c>
      <c r="E74" s="356"/>
      <c r="F74" s="349"/>
      <c r="G74" s="356"/>
      <c r="H74" s="349"/>
      <c r="I74" s="356"/>
      <c r="J74" s="349"/>
      <c r="K74" s="356"/>
      <c r="L74" s="349"/>
      <c r="M74" s="356"/>
      <c r="N74" s="349"/>
      <c r="O74" s="356"/>
      <c r="P74" s="349"/>
      <c r="Q74" s="356"/>
      <c r="R74" s="349"/>
      <c r="S74" s="356"/>
      <c r="T74" s="349"/>
      <c r="U74" s="356"/>
      <c r="V74" s="349"/>
      <c r="W74" s="356"/>
      <c r="X74" s="349"/>
      <c r="Y74" s="356"/>
      <c r="Z74" s="349"/>
      <c r="AA74" s="326">
        <f t="shared" si="20"/>
        <v>0</v>
      </c>
      <c r="AB74" s="349">
        <f t="shared" si="71"/>
        <v>0</v>
      </c>
      <c r="AC74" s="181">
        <f t="shared" si="34"/>
        <v>0</v>
      </c>
      <c r="AD74" s="349"/>
      <c r="AE74" s="75"/>
      <c r="AF74" s="156"/>
      <c r="AG74" s="75"/>
      <c r="AH74" s="53">
        <f t="shared" si="21"/>
        <v>0</v>
      </c>
      <c r="AI74" s="53">
        <f t="shared" si="36"/>
        <v>0</v>
      </c>
      <c r="AJ74" s="53"/>
    </row>
    <row r="75" spans="1:38">
      <c r="A75" s="2">
        <v>6136</v>
      </c>
      <c r="B75" s="16" t="s">
        <v>222</v>
      </c>
      <c r="C75" s="356">
        <f>1861.42/12</f>
        <v>155.11833333333334</v>
      </c>
      <c r="D75" s="349">
        <f t="shared" si="22"/>
        <v>3.9860025190134601E-4</v>
      </c>
      <c r="E75" s="356">
        <f>1861.42/12</f>
        <v>155.11833333333334</v>
      </c>
      <c r="F75" s="349">
        <f t="shared" si="22"/>
        <v>5.1233868003735454E-4</v>
      </c>
      <c r="G75" s="356">
        <f>1861.42/12</f>
        <v>155.11833333333334</v>
      </c>
      <c r="H75" s="349">
        <f t="shared" ref="H75" si="73">G75/G$12</f>
        <v>3.0886520631376758E-4</v>
      </c>
      <c r="I75" s="356">
        <f>1861.42/12</f>
        <v>155.11833333333334</v>
      </c>
      <c r="J75" s="349">
        <f t="shared" ref="J75" si="74">I75/I$12</f>
        <v>3.4979298933870105E-4</v>
      </c>
      <c r="K75" s="356">
        <f>1861.42/12</f>
        <v>155.11833333333334</v>
      </c>
      <c r="L75" s="349">
        <f t="shared" ref="L75" si="75">K75/K$12</f>
        <v>3.8245383098105208E-4</v>
      </c>
      <c r="M75" s="356">
        <f>1861.42/12</f>
        <v>155.11833333333334</v>
      </c>
      <c r="N75" s="349">
        <f t="shared" ref="N75" si="76">M75/M$12</f>
        <v>2.6971619552988626E-4</v>
      </c>
      <c r="O75" s="356">
        <f>1861.42/12</f>
        <v>155.11833333333334</v>
      </c>
      <c r="P75" s="349">
        <f t="shared" ref="P75" si="77">O75/O$12</f>
        <v>4.2601755387603509E-4</v>
      </c>
      <c r="Q75" s="356">
        <f>1861.42/12</f>
        <v>155.11833333333334</v>
      </c>
      <c r="R75" s="349">
        <f t="shared" ref="R75" si="78">Q75/Q$12</f>
        <v>3.4308138868106494E-4</v>
      </c>
      <c r="S75" s="356">
        <f>1861.42/12</f>
        <v>155.11833333333334</v>
      </c>
      <c r="T75" s="349">
        <f t="shared" ref="T75" si="79">S75/S$12</f>
        <v>3.4056824170274828E-4</v>
      </c>
      <c r="U75" s="356">
        <f>1861.42/12</f>
        <v>155.11833333333334</v>
      </c>
      <c r="V75" s="349">
        <f t="shared" ref="V75" si="80">U75/U$12</f>
        <v>4.2935632667816291E-4</v>
      </c>
      <c r="W75" s="356">
        <f>1861.42/12</f>
        <v>155.11833333333334</v>
      </c>
      <c r="X75" s="349">
        <f t="shared" ref="X75" si="81">W75/W$12</f>
        <v>4.2199606985292857E-4</v>
      </c>
      <c r="Y75" s="356">
        <f>1861.42/12</f>
        <v>155.11833333333334</v>
      </c>
      <c r="Z75" s="349">
        <f t="shared" ref="Z75" si="82">Y75/Y$12</f>
        <v>2.7934485397372512E-4</v>
      </c>
      <c r="AA75" s="326">
        <f t="shared" si="20"/>
        <v>1861.42</v>
      </c>
      <c r="AB75" s="349">
        <f t="shared" ref="AB75" si="83">AA75/AA$12</f>
        <v>3.597519813350054E-4</v>
      </c>
      <c r="AC75" s="181">
        <f t="shared" si="34"/>
        <v>155.11833333333334</v>
      </c>
      <c r="AD75" s="349">
        <f t="shared" ref="AD75" si="84">AC75/AC$12</f>
        <v>3.597519813350054E-4</v>
      </c>
      <c r="AE75" s="75"/>
      <c r="AF75" s="156"/>
      <c r="AG75" s="75"/>
      <c r="AH75" s="53">
        <f t="shared" si="21"/>
        <v>0</v>
      </c>
      <c r="AI75" s="53">
        <f t="shared" si="36"/>
        <v>1861.42</v>
      </c>
      <c r="AJ75" s="53"/>
    </row>
    <row r="76" spans="1:38" ht="15.75" thickBot="1">
      <c r="A76" s="4">
        <v>6199</v>
      </c>
      <c r="B76" s="108" t="s">
        <v>23</v>
      </c>
      <c r="C76" s="27">
        <f>SUM(C42:C75)</f>
        <v>217126.55816666668</v>
      </c>
      <c r="D76" s="68">
        <f>C76/C12</f>
        <v>0.55793985739729191</v>
      </c>
      <c r="E76" s="27">
        <f>SUM(E42:E75)</f>
        <v>217126.55816666668</v>
      </c>
      <c r="F76" s="68">
        <f>E76/E12</f>
        <v>0.71714498100695523</v>
      </c>
      <c r="G76" s="375">
        <f>SUM(G42:G75)</f>
        <v>217426.55816666668</v>
      </c>
      <c r="H76" s="68">
        <f>G76/G12</f>
        <v>0.43293076519800944</v>
      </c>
      <c r="I76" s="27">
        <f>SUM(I42:I75)</f>
        <v>86751.558166666655</v>
      </c>
      <c r="J76" s="68">
        <f>I76/I12</f>
        <v>0.19562540551348023</v>
      </c>
      <c r="K76" s="27">
        <f>SUM(K42:K75)</f>
        <v>86751.558166666655</v>
      </c>
      <c r="L76" s="68">
        <f>K76/K12</f>
        <v>0.21389132445821299</v>
      </c>
      <c r="M76" s="27">
        <f>SUM(M42:M75)</f>
        <v>87051.558166666655</v>
      </c>
      <c r="N76" s="68">
        <f>M76/M12</f>
        <v>0.15136325010150486</v>
      </c>
      <c r="O76" s="27">
        <f>SUM(O42:O75)</f>
        <v>86751.558166666655</v>
      </c>
      <c r="P76" s="68">
        <f>O76/O12</f>
        <v>0.23825479432969174</v>
      </c>
      <c r="Q76" s="27">
        <f>SUM(Q42:Q75)</f>
        <v>86751.558166666655</v>
      </c>
      <c r="R76" s="68">
        <f>Q76/Q12</f>
        <v>0.1918718723086644</v>
      </c>
      <c r="S76" s="27">
        <f>SUM(S42:S75)</f>
        <v>86751.558166666655</v>
      </c>
      <c r="T76" s="68">
        <f>S76/S12</f>
        <v>0.19046636844857379</v>
      </c>
      <c r="U76" s="27">
        <f>SUM(U42:U75)</f>
        <v>87051.558166666655</v>
      </c>
      <c r="V76" s="68">
        <f>U76/U12</f>
        <v>0.24095241640930318</v>
      </c>
      <c r="W76" s="27">
        <f>SUM(W42:W75)</f>
        <v>86751.558166666655</v>
      </c>
      <c r="X76" s="68">
        <f>W76/W12</f>
        <v>0.23600573712510486</v>
      </c>
      <c r="Y76" s="27">
        <f>SUM(Y42:Y75)</f>
        <v>86751.558166666655</v>
      </c>
      <c r="Z76" s="199">
        <f>Y76/Y12</f>
        <v>0.15622654542055386</v>
      </c>
      <c r="AA76" s="27">
        <f>SUM(AA42:AA75)</f>
        <v>1433043.6979999999</v>
      </c>
      <c r="AB76" s="221">
        <f>AA76/AA12</f>
        <v>0.27696076634781136</v>
      </c>
      <c r="AC76" s="27">
        <f>SUM(AC42:AC75)</f>
        <v>119420.30816666665</v>
      </c>
      <c r="AD76" s="221">
        <f>AC76/AC12</f>
        <v>0.27696076634781136</v>
      </c>
      <c r="AE76" s="75"/>
      <c r="AF76" s="156"/>
      <c r="AG76" s="75"/>
      <c r="AH76" s="53">
        <f t="shared" si="21"/>
        <v>0</v>
      </c>
      <c r="AI76" s="53">
        <f t="shared" si="36"/>
        <v>1433043.6979999999</v>
      </c>
      <c r="AJ76" s="53"/>
    </row>
    <row r="77" spans="1:38" ht="15.75" thickTop="1">
      <c r="A77" s="98">
        <v>6201</v>
      </c>
      <c r="B77" s="107" t="s">
        <v>24</v>
      </c>
      <c r="C77" s="372">
        <v>35100</v>
      </c>
      <c r="D77" s="49">
        <f>C77/C12</f>
        <v>9.0194811542181202E-2</v>
      </c>
      <c r="E77" s="372">
        <v>35100</v>
      </c>
      <c r="F77" s="49">
        <f>E77/E12</f>
        <v>0.11593141366899126</v>
      </c>
      <c r="G77" s="372">
        <v>35100</v>
      </c>
      <c r="H77" s="49">
        <f>G77/G12</f>
        <v>6.9889667511555106E-2</v>
      </c>
      <c r="I77" s="372">
        <v>35100</v>
      </c>
      <c r="J77" s="49">
        <f>I77/I12</f>
        <v>7.915075969392231E-2</v>
      </c>
      <c r="K77" s="372">
        <v>35100</v>
      </c>
      <c r="L77" s="49">
        <f>K77/K12</f>
        <v>8.6541217784927169E-2</v>
      </c>
      <c r="M77" s="372">
        <v>35100</v>
      </c>
      <c r="N77" s="49">
        <f>M77/M12</f>
        <v>6.1031073888315426E-2</v>
      </c>
      <c r="O77" s="372">
        <v>35100</v>
      </c>
      <c r="P77" s="49">
        <f>O77/O12</f>
        <v>9.6398767442375161E-2</v>
      </c>
      <c r="Q77" s="372">
        <v>35100</v>
      </c>
      <c r="R77" s="49">
        <f>Q77/Q12</f>
        <v>7.763206633240459E-2</v>
      </c>
      <c r="S77" s="372">
        <v>35100</v>
      </c>
      <c r="T77" s="49">
        <f>S77/S12</f>
        <v>7.7063394293172716E-2</v>
      </c>
      <c r="U77" s="372">
        <v>35100</v>
      </c>
      <c r="V77" s="49">
        <f>U77/U12</f>
        <v>9.715426115376552E-2</v>
      </c>
      <c r="W77" s="372">
        <v>35100</v>
      </c>
      <c r="X77" s="49">
        <f>W77/W12</f>
        <v>9.5488790612571858E-2</v>
      </c>
      <c r="Y77" s="372">
        <v>35100</v>
      </c>
      <c r="Z77" s="165">
        <f>Y77/Y12</f>
        <v>6.3209835767173997E-2</v>
      </c>
      <c r="AA77" s="262">
        <f t="shared" ref="AA77:AA92" si="85">C77+E77+G77+I77+K77+M77+O77+Q77+S77+U77+W77+Y77</f>
        <v>421200</v>
      </c>
      <c r="AB77" s="190">
        <f>AA77/AA12</f>
        <v>8.1404269073236696E-2</v>
      </c>
      <c r="AC77" s="184">
        <f t="shared" ref="AC77:AC149" si="86">AA77/12</f>
        <v>35100</v>
      </c>
      <c r="AD77" s="190">
        <f>AC77/AC12</f>
        <v>8.1404269073236696E-2</v>
      </c>
      <c r="AE77" s="75"/>
      <c r="AF77" s="156"/>
      <c r="AG77" s="75"/>
      <c r="AH77" s="53">
        <f t="shared" si="21"/>
        <v>0</v>
      </c>
      <c r="AI77" s="53">
        <f t="shared" si="36"/>
        <v>421200</v>
      </c>
      <c r="AJ77" s="53"/>
    </row>
    <row r="78" spans="1:38">
      <c r="A78" s="2">
        <v>6202</v>
      </c>
      <c r="B78" s="107" t="s">
        <v>25</v>
      </c>
      <c r="C78" s="372">
        <v>17550</v>
      </c>
      <c r="D78" s="49">
        <f>C78/C12</f>
        <v>4.5097405771090601E-2</v>
      </c>
      <c r="E78" s="372">
        <v>17550</v>
      </c>
      <c r="F78" s="49">
        <f>E78/E12</f>
        <v>5.7965706834495631E-2</v>
      </c>
      <c r="G78" s="372">
        <v>17550</v>
      </c>
      <c r="H78" s="49">
        <f>G78/G12</f>
        <v>3.4944833755777553E-2</v>
      </c>
      <c r="I78" s="372">
        <v>17550</v>
      </c>
      <c r="J78" s="49">
        <f>I78/I12</f>
        <v>3.9575379846961155E-2</v>
      </c>
      <c r="K78" s="372">
        <v>17550</v>
      </c>
      <c r="L78" s="49">
        <f>K78/K12</f>
        <v>4.3270608892463584E-2</v>
      </c>
      <c r="M78" s="372">
        <v>17550</v>
      </c>
      <c r="N78" s="49">
        <f>M78/M12</f>
        <v>3.0515536944157713E-2</v>
      </c>
      <c r="O78" s="372">
        <v>17550</v>
      </c>
      <c r="P78" s="49">
        <f>O78/O12</f>
        <v>4.819938372118758E-2</v>
      </c>
      <c r="Q78" s="372">
        <v>17550</v>
      </c>
      <c r="R78" s="49">
        <f>Q78/Q12</f>
        <v>3.8816033166202295E-2</v>
      </c>
      <c r="S78" s="372">
        <v>17550</v>
      </c>
      <c r="T78" s="49">
        <f>S78/S12</f>
        <v>3.8531697146586358E-2</v>
      </c>
      <c r="U78" s="372">
        <v>17550</v>
      </c>
      <c r="V78" s="49">
        <f>U78/U12</f>
        <v>4.857713057688276E-2</v>
      </c>
      <c r="W78" s="372">
        <v>17550</v>
      </c>
      <c r="X78" s="49">
        <f>W78/W12</f>
        <v>4.7744395306285929E-2</v>
      </c>
      <c r="Y78" s="372">
        <v>17550</v>
      </c>
      <c r="Z78" s="165">
        <f>Y78/Y12</f>
        <v>3.1604917883586998E-2</v>
      </c>
      <c r="AA78" s="262">
        <f t="shared" si="85"/>
        <v>210600</v>
      </c>
      <c r="AB78" s="190">
        <f>AA78/AA12</f>
        <v>4.0702134536618348E-2</v>
      </c>
      <c r="AC78" s="184">
        <f t="shared" si="86"/>
        <v>17550</v>
      </c>
      <c r="AD78" s="190">
        <f>AC78/AC12</f>
        <v>4.0702134536618348E-2</v>
      </c>
      <c r="AE78" s="75"/>
      <c r="AF78" s="156"/>
      <c r="AG78" s="75"/>
      <c r="AH78" s="53">
        <f t="shared" ref="AH78:AH105" si="87">AA78-AI78</f>
        <v>0</v>
      </c>
      <c r="AI78" s="53">
        <f t="shared" ref="AI78:AI149" si="88">C78+E78+G78+I78+K78+M78+O78+Q78+S78+U78+W78+Y78</f>
        <v>210600</v>
      </c>
      <c r="AJ78" s="53"/>
    </row>
    <row r="79" spans="1:38">
      <c r="A79" s="2">
        <v>6203</v>
      </c>
      <c r="B79" s="107" t="s">
        <v>26</v>
      </c>
      <c r="C79" s="372">
        <v>5850</v>
      </c>
      <c r="D79" s="49">
        <f>C79/C12</f>
        <v>1.5032468590363534E-2</v>
      </c>
      <c r="E79" s="372">
        <v>5850</v>
      </c>
      <c r="F79" s="49">
        <f>E79/E12</f>
        <v>1.9321902278165212E-2</v>
      </c>
      <c r="G79" s="372">
        <v>5850</v>
      </c>
      <c r="H79" s="49">
        <f>G79/G12</f>
        <v>1.1648277918592517E-2</v>
      </c>
      <c r="I79" s="372">
        <v>5850</v>
      </c>
      <c r="J79" s="49">
        <f>I79/I12</f>
        <v>1.3191793282320384E-2</v>
      </c>
      <c r="K79" s="372">
        <v>5850</v>
      </c>
      <c r="L79" s="49">
        <f>K79/K12</f>
        <v>1.4423536297487861E-2</v>
      </c>
      <c r="M79" s="372">
        <v>5850</v>
      </c>
      <c r="N79" s="49">
        <f>M79/M12</f>
        <v>1.017184564805257E-2</v>
      </c>
      <c r="O79" s="372">
        <v>5850</v>
      </c>
      <c r="P79" s="49">
        <f>O79/O12</f>
        <v>1.606646124039586E-2</v>
      </c>
      <c r="Q79" s="372">
        <v>5850</v>
      </c>
      <c r="R79" s="49">
        <f>Q79/Q12</f>
        <v>1.2938677722067431E-2</v>
      </c>
      <c r="S79" s="372">
        <v>5850</v>
      </c>
      <c r="T79" s="49">
        <f>S79/S12</f>
        <v>1.284389904886212E-2</v>
      </c>
      <c r="U79" s="372">
        <v>5850</v>
      </c>
      <c r="V79" s="49">
        <f>U79/U12</f>
        <v>1.6192376858960918E-2</v>
      </c>
      <c r="W79" s="372">
        <v>5850</v>
      </c>
      <c r="X79" s="49">
        <f>W79/W12</f>
        <v>1.5914798435428642E-2</v>
      </c>
      <c r="Y79" s="372">
        <v>5850</v>
      </c>
      <c r="Z79" s="165">
        <f>Y79/Y12</f>
        <v>1.0534972627862332E-2</v>
      </c>
      <c r="AA79" s="262">
        <f t="shared" si="85"/>
        <v>70200</v>
      </c>
      <c r="AB79" s="190">
        <f>AA79/AA12</f>
        <v>1.3567378178872784E-2</v>
      </c>
      <c r="AC79" s="184">
        <f t="shared" si="86"/>
        <v>5850</v>
      </c>
      <c r="AD79" s="190">
        <f>AC79/AC12</f>
        <v>1.3567378178872784E-2</v>
      </c>
      <c r="AE79" s="75"/>
      <c r="AF79" s="156"/>
      <c r="AG79" s="75"/>
      <c r="AH79" s="53">
        <f t="shared" si="87"/>
        <v>0</v>
      </c>
      <c r="AI79" s="53">
        <f t="shared" si="88"/>
        <v>70200</v>
      </c>
      <c r="AJ79" s="53"/>
    </row>
    <row r="80" spans="1:38">
      <c r="A80" s="2">
        <v>6204</v>
      </c>
      <c r="B80" s="107" t="s">
        <v>27</v>
      </c>
      <c r="C80" s="372">
        <v>0</v>
      </c>
      <c r="D80" s="49">
        <f>C80/C12</f>
        <v>0</v>
      </c>
      <c r="E80" s="372">
        <v>0</v>
      </c>
      <c r="F80" s="49">
        <f>E80/E12</f>
        <v>0</v>
      </c>
      <c r="G80" s="372">
        <v>0</v>
      </c>
      <c r="H80" s="49">
        <f>G80/G12</f>
        <v>0</v>
      </c>
      <c r="I80" s="372">
        <v>0</v>
      </c>
      <c r="J80" s="49">
        <f>I80/I12</f>
        <v>0</v>
      </c>
      <c r="K80" s="372">
        <v>0</v>
      </c>
      <c r="L80" s="49">
        <f>K80/K12</f>
        <v>0</v>
      </c>
      <c r="M80" s="372">
        <v>0</v>
      </c>
      <c r="N80" s="49">
        <f>M80/M12</f>
        <v>0</v>
      </c>
      <c r="O80" s="372">
        <v>0</v>
      </c>
      <c r="P80" s="49">
        <f>O80/O12</f>
        <v>0</v>
      </c>
      <c r="Q80" s="372">
        <v>0</v>
      </c>
      <c r="R80" s="49">
        <f>Q80/Q12</f>
        <v>0</v>
      </c>
      <c r="S80" s="372">
        <v>0</v>
      </c>
      <c r="T80" s="49">
        <f>S80/S12</f>
        <v>0</v>
      </c>
      <c r="U80" s="372">
        <v>0</v>
      </c>
      <c r="V80" s="49">
        <f>U80/U12</f>
        <v>0</v>
      </c>
      <c r="W80" s="372">
        <v>0</v>
      </c>
      <c r="X80" s="49">
        <f>W80/W12</f>
        <v>0</v>
      </c>
      <c r="Y80" s="372">
        <v>0</v>
      </c>
      <c r="Z80" s="165">
        <f>Y80/Y12</f>
        <v>0</v>
      </c>
      <c r="AA80" s="262">
        <f t="shared" si="85"/>
        <v>0</v>
      </c>
      <c r="AB80" s="190">
        <f>AA80/AA12</f>
        <v>0</v>
      </c>
      <c r="AC80" s="181">
        <f t="shared" si="86"/>
        <v>0</v>
      </c>
      <c r="AD80" s="190">
        <f>AC80/AC12</f>
        <v>0</v>
      </c>
      <c r="AE80" s="75"/>
      <c r="AF80" s="156"/>
      <c r="AG80" s="75"/>
      <c r="AH80" s="53">
        <f t="shared" si="87"/>
        <v>0</v>
      </c>
      <c r="AI80" s="53">
        <f t="shared" si="88"/>
        <v>0</v>
      </c>
      <c r="AJ80" s="53"/>
    </row>
    <row r="81" spans="1:36">
      <c r="A81" s="2">
        <v>6205</v>
      </c>
      <c r="B81" s="107" t="s">
        <v>28</v>
      </c>
      <c r="C81" s="372">
        <v>0</v>
      </c>
      <c r="D81" s="49">
        <f>C81/C12</f>
        <v>0</v>
      </c>
      <c r="E81" s="372">
        <v>0</v>
      </c>
      <c r="F81" s="49">
        <f>E81/E12</f>
        <v>0</v>
      </c>
      <c r="G81" s="372">
        <v>0</v>
      </c>
      <c r="H81" s="49">
        <f>G81/G12</f>
        <v>0</v>
      </c>
      <c r="I81" s="372">
        <v>0</v>
      </c>
      <c r="J81" s="49">
        <f>I81/I12</f>
        <v>0</v>
      </c>
      <c r="K81" s="372">
        <v>0</v>
      </c>
      <c r="L81" s="49">
        <f>K81/K12</f>
        <v>0</v>
      </c>
      <c r="M81" s="372">
        <v>0</v>
      </c>
      <c r="N81" s="49">
        <f>M81/M12</f>
        <v>0</v>
      </c>
      <c r="O81" s="372">
        <v>0</v>
      </c>
      <c r="P81" s="49">
        <f>O81/O12</f>
        <v>0</v>
      </c>
      <c r="Q81" s="372">
        <v>0</v>
      </c>
      <c r="R81" s="49">
        <f>Q81/Q12</f>
        <v>0</v>
      </c>
      <c r="S81" s="372">
        <v>0</v>
      </c>
      <c r="T81" s="49">
        <f>S81/S12</f>
        <v>0</v>
      </c>
      <c r="U81" s="372">
        <v>0</v>
      </c>
      <c r="V81" s="49">
        <f>U81/U12</f>
        <v>0</v>
      </c>
      <c r="W81" s="372">
        <v>0</v>
      </c>
      <c r="X81" s="49">
        <f>W81/W12</f>
        <v>0</v>
      </c>
      <c r="Y81" s="372">
        <v>0</v>
      </c>
      <c r="Z81" s="165">
        <f>Y81/Y12</f>
        <v>0</v>
      </c>
      <c r="AA81" s="262">
        <f t="shared" si="85"/>
        <v>0</v>
      </c>
      <c r="AB81" s="190">
        <f>AA81/AA12</f>
        <v>0</v>
      </c>
      <c r="AC81" s="181">
        <f t="shared" si="86"/>
        <v>0</v>
      </c>
      <c r="AD81" s="190">
        <f>AC81/AC12</f>
        <v>0</v>
      </c>
      <c r="AE81" s="75"/>
      <c r="AF81" s="156"/>
      <c r="AG81" s="75"/>
      <c r="AH81" s="53">
        <f t="shared" si="87"/>
        <v>0</v>
      </c>
      <c r="AI81" s="53">
        <f t="shared" si="88"/>
        <v>0</v>
      </c>
      <c r="AJ81" s="53"/>
    </row>
    <row r="82" spans="1:36">
      <c r="A82" s="2">
        <v>6206</v>
      </c>
      <c r="B82" s="2" t="s">
        <v>169</v>
      </c>
      <c r="C82" s="372">
        <v>2236</v>
      </c>
      <c r="D82" s="49">
        <f>C82/C12</f>
        <v>5.7457435500945066E-3</v>
      </c>
      <c r="E82" s="372">
        <v>2236</v>
      </c>
      <c r="F82" s="49">
        <f>E82/E12</f>
        <v>7.385260426320925E-3</v>
      </c>
      <c r="G82" s="372">
        <v>2236</v>
      </c>
      <c r="H82" s="49">
        <f>G82/G12</f>
        <v>4.4522306711064731E-3</v>
      </c>
      <c r="I82" s="372">
        <v>2236</v>
      </c>
      <c r="J82" s="49">
        <f>I82/I12</f>
        <v>5.0421965434646809E-3</v>
      </c>
      <c r="K82" s="372">
        <v>2236</v>
      </c>
      <c r="L82" s="49">
        <f>K82/K12</f>
        <v>5.5129960959286939E-3</v>
      </c>
      <c r="M82" s="372">
        <v>2236</v>
      </c>
      <c r="N82" s="49">
        <f>M82/M12</f>
        <v>3.8879054477000937E-3</v>
      </c>
      <c r="O82" s="372">
        <v>2236</v>
      </c>
      <c r="P82" s="49">
        <f>O82/O12</f>
        <v>6.1409585185513062E-3</v>
      </c>
      <c r="Q82" s="372">
        <v>2236</v>
      </c>
      <c r="R82" s="49">
        <f>Q82/Q12</f>
        <v>4.9454501515457739E-3</v>
      </c>
      <c r="S82" s="372">
        <v>2236</v>
      </c>
      <c r="T82" s="49">
        <f>S82/S12</f>
        <v>4.9092236364539658E-3</v>
      </c>
      <c r="U82" s="372">
        <v>2236</v>
      </c>
      <c r="V82" s="49">
        <f>U82/U12</f>
        <v>6.1890862660917293E-3</v>
      </c>
      <c r="W82" s="372">
        <v>2236</v>
      </c>
      <c r="X82" s="49">
        <f>W82/W12</f>
        <v>6.0829896242082819E-3</v>
      </c>
      <c r="Y82" s="372">
        <v>2236</v>
      </c>
      <c r="Z82" s="165">
        <f>Y82/Y12</f>
        <v>4.0267006488718246E-3</v>
      </c>
      <c r="AA82" s="262">
        <f t="shared" si="85"/>
        <v>26832</v>
      </c>
      <c r="AB82" s="190">
        <f>AA82/AA12</f>
        <v>5.1857534372580418E-3</v>
      </c>
      <c r="AC82" s="181">
        <f t="shared" si="86"/>
        <v>2236</v>
      </c>
      <c r="AD82" s="190">
        <f>AC82/AC12</f>
        <v>5.1857534372580418E-3</v>
      </c>
      <c r="AE82" s="75"/>
      <c r="AF82" s="156"/>
      <c r="AG82" s="75"/>
      <c r="AH82" s="53">
        <f t="shared" si="87"/>
        <v>0</v>
      </c>
      <c r="AI82" s="53">
        <f t="shared" si="88"/>
        <v>26832</v>
      </c>
      <c r="AJ82" s="53" t="s">
        <v>202</v>
      </c>
    </row>
    <row r="83" spans="1:36">
      <c r="A83" s="2">
        <v>6207</v>
      </c>
      <c r="B83" s="2" t="s">
        <v>170</v>
      </c>
      <c r="C83" s="372">
        <v>1321.6666666666667</v>
      </c>
      <c r="D83" s="49">
        <f>C83/C12</f>
        <v>3.3962243852302802E-3</v>
      </c>
      <c r="E83" s="372">
        <v>1321.6666666666667</v>
      </c>
      <c r="F83" s="49">
        <f>E83/E12</f>
        <v>4.3653186628447331E-3</v>
      </c>
      <c r="G83" s="372">
        <v>1321.6666666666667</v>
      </c>
      <c r="H83" s="49">
        <f>G83/G12</f>
        <v>2.6316479742005319E-3</v>
      </c>
      <c r="I83" s="372">
        <v>1321.6666666666667</v>
      </c>
      <c r="J83" s="49">
        <f>I83/I12</f>
        <v>2.9803681119316429E-3</v>
      </c>
      <c r="K83" s="372">
        <v>1321.6666666666667</v>
      </c>
      <c r="L83" s="49">
        <f>K83/K12</f>
        <v>3.2586507931361467E-3</v>
      </c>
      <c r="M83" s="372">
        <v>1321.6666666666667</v>
      </c>
      <c r="N83" s="49">
        <f>M83/M12</f>
        <v>2.2980836464118774E-3</v>
      </c>
      <c r="O83" s="372">
        <v>1321.6666666666667</v>
      </c>
      <c r="P83" s="49">
        <f>O83/O12</f>
        <v>3.6298301320894354E-3</v>
      </c>
      <c r="Q83" s="372">
        <v>1321.6666666666667</v>
      </c>
      <c r="R83" s="49">
        <f>Q83/Q12</f>
        <v>2.9231827446152344E-3</v>
      </c>
      <c r="S83" s="372">
        <v>1321.6666666666667</v>
      </c>
      <c r="T83" s="49">
        <f>S83/S12</f>
        <v>2.901769785113294E-3</v>
      </c>
      <c r="U83" s="372">
        <v>1321.6666666666667</v>
      </c>
      <c r="V83" s="49">
        <f>U83/U12</f>
        <v>3.6582777348022821E-3</v>
      </c>
      <c r="W83" s="372">
        <v>1321.6666666666667</v>
      </c>
      <c r="X83" s="49">
        <f>W83/W12</f>
        <v>3.5955655724486937E-3</v>
      </c>
      <c r="Y83" s="372">
        <v>1321.6666666666667</v>
      </c>
      <c r="Z83" s="165">
        <f>Y83/Y12</f>
        <v>2.3801234455540824E-3</v>
      </c>
      <c r="AA83" s="262">
        <f t="shared" si="85"/>
        <v>15859.999999999998</v>
      </c>
      <c r="AB83" s="190">
        <f>AA83/AA12</f>
        <v>3.0652224774490359E-3</v>
      </c>
      <c r="AC83" s="181">
        <f>AA83/12</f>
        <v>1321.6666666666665</v>
      </c>
      <c r="AD83" s="190">
        <f>AC83/AC12</f>
        <v>3.0652224774490359E-3</v>
      </c>
      <c r="AE83" s="75"/>
      <c r="AF83" s="156"/>
      <c r="AG83" s="75"/>
      <c r="AH83" s="53">
        <f t="shared" si="87"/>
        <v>0</v>
      </c>
      <c r="AI83" s="53">
        <f t="shared" si="88"/>
        <v>15859.999999999998</v>
      </c>
      <c r="AJ83" s="53"/>
    </row>
    <row r="84" spans="1:36">
      <c r="A84" s="2">
        <v>6208</v>
      </c>
      <c r="B84" s="2" t="s">
        <v>171</v>
      </c>
      <c r="C84" s="372">
        <v>0</v>
      </c>
      <c r="D84" s="49">
        <f>C84/C12</f>
        <v>0</v>
      </c>
      <c r="E84" s="372">
        <v>0</v>
      </c>
      <c r="F84" s="49">
        <f>E84/E12</f>
        <v>0</v>
      </c>
      <c r="G84" s="372">
        <v>0</v>
      </c>
      <c r="H84" s="49">
        <f>G84/G12</f>
        <v>0</v>
      </c>
      <c r="I84" s="372">
        <v>0</v>
      </c>
      <c r="J84" s="49">
        <f>I84/I12</f>
        <v>0</v>
      </c>
      <c r="K84" s="372">
        <v>0</v>
      </c>
      <c r="L84" s="49">
        <f>K84/K12</f>
        <v>0</v>
      </c>
      <c r="M84" s="372">
        <v>0</v>
      </c>
      <c r="N84" s="49">
        <f>M84/M12</f>
        <v>0</v>
      </c>
      <c r="O84" s="372">
        <v>0</v>
      </c>
      <c r="P84" s="49">
        <f>O84/O12</f>
        <v>0</v>
      </c>
      <c r="Q84" s="372">
        <v>0</v>
      </c>
      <c r="R84" s="49">
        <f>Q84/Q12</f>
        <v>0</v>
      </c>
      <c r="S84" s="372">
        <v>0</v>
      </c>
      <c r="T84" s="49">
        <f>S84/S12</f>
        <v>0</v>
      </c>
      <c r="U84" s="372">
        <v>0</v>
      </c>
      <c r="V84" s="49">
        <f>U84/U12</f>
        <v>0</v>
      </c>
      <c r="W84" s="372">
        <v>0</v>
      </c>
      <c r="X84" s="49">
        <f>W84/W12</f>
        <v>0</v>
      </c>
      <c r="Y84" s="372">
        <v>0</v>
      </c>
      <c r="Z84" s="165">
        <f>Y84/Y12</f>
        <v>0</v>
      </c>
      <c r="AA84" s="262">
        <f t="shared" si="85"/>
        <v>0</v>
      </c>
      <c r="AB84" s="190">
        <f>AA84/AA12</f>
        <v>0</v>
      </c>
      <c r="AC84" s="181">
        <f t="shared" si="86"/>
        <v>0</v>
      </c>
      <c r="AD84" s="190">
        <f>AC84/AC12</f>
        <v>0</v>
      </c>
      <c r="AE84" s="75"/>
      <c r="AF84" s="156"/>
      <c r="AG84" s="75"/>
      <c r="AH84" s="53">
        <f t="shared" si="87"/>
        <v>0</v>
      </c>
      <c r="AI84" s="53">
        <f t="shared" si="88"/>
        <v>0</v>
      </c>
      <c r="AJ84" s="53"/>
    </row>
    <row r="85" spans="1:36">
      <c r="A85" s="2">
        <v>6209</v>
      </c>
      <c r="B85" s="107" t="s">
        <v>29</v>
      </c>
      <c r="C85" s="372">
        <v>4387.5</v>
      </c>
      <c r="D85" s="49">
        <f>C85/C12</f>
        <v>1.127435144277265E-2</v>
      </c>
      <c r="E85" s="372">
        <v>4387.5</v>
      </c>
      <c r="F85" s="49">
        <f>E85/E12</f>
        <v>1.4491426708623908E-2</v>
      </c>
      <c r="G85" s="372">
        <v>4387.5</v>
      </c>
      <c r="H85" s="49">
        <f>G85/G12</f>
        <v>8.7362084389443883E-3</v>
      </c>
      <c r="I85" s="372">
        <v>4387.5</v>
      </c>
      <c r="J85" s="49">
        <f>I85/I12</f>
        <v>9.8938449617402887E-3</v>
      </c>
      <c r="K85" s="372">
        <v>4387.5</v>
      </c>
      <c r="L85" s="49">
        <f>K85/K12</f>
        <v>1.0817652223115896E-2</v>
      </c>
      <c r="M85" s="372">
        <v>4387.5</v>
      </c>
      <c r="N85" s="49">
        <f>M85/M12</f>
        <v>7.6288842360394283E-3</v>
      </c>
      <c r="O85" s="372">
        <v>4387.5</v>
      </c>
      <c r="P85" s="49">
        <f>O85/O12</f>
        <v>1.2049845930296895E-2</v>
      </c>
      <c r="Q85" s="372">
        <v>4387.5</v>
      </c>
      <c r="R85" s="49">
        <f>Q85/Q12</f>
        <v>9.7040082915505737E-3</v>
      </c>
      <c r="S85" s="372">
        <v>4387.5</v>
      </c>
      <c r="T85" s="49">
        <f>S85/S12</f>
        <v>9.6329242866465895E-3</v>
      </c>
      <c r="U85" s="372">
        <v>4387.5</v>
      </c>
      <c r="V85" s="49">
        <f>U85/U12</f>
        <v>1.214428264422069E-2</v>
      </c>
      <c r="W85" s="372">
        <v>4387.5</v>
      </c>
      <c r="X85" s="49">
        <f>W85/W12</f>
        <v>1.1936098826571482E-2</v>
      </c>
      <c r="Y85" s="372">
        <v>4387.5</v>
      </c>
      <c r="Z85" s="165">
        <f>Y85/Y12</f>
        <v>7.9012294708967496E-3</v>
      </c>
      <c r="AA85" s="262">
        <f t="shared" si="85"/>
        <v>52650</v>
      </c>
      <c r="AB85" s="190">
        <f>AA85/AA12</f>
        <v>1.0175533634154587E-2</v>
      </c>
      <c r="AC85" s="181">
        <f t="shared" si="86"/>
        <v>4387.5</v>
      </c>
      <c r="AD85" s="190">
        <f>AC85/AC12</f>
        <v>1.0175533634154587E-2</v>
      </c>
      <c r="AE85" s="75"/>
      <c r="AF85" s="156"/>
      <c r="AG85" s="75"/>
      <c r="AH85" s="53">
        <f t="shared" si="87"/>
        <v>0</v>
      </c>
      <c r="AI85" s="53">
        <f t="shared" si="88"/>
        <v>52650</v>
      </c>
      <c r="AJ85" s="53"/>
    </row>
    <row r="86" spans="1:36">
      <c r="A86" s="2">
        <v>6210</v>
      </c>
      <c r="B86" s="107" t="s">
        <v>30</v>
      </c>
      <c r="C86" s="372">
        <v>2019.4520547945206</v>
      </c>
      <c r="D86" s="49">
        <f>C86/C12</f>
        <v>5.1892905270843979E-3</v>
      </c>
      <c r="E86" s="372">
        <v>2019.4520547945206</v>
      </c>
      <c r="F86" s="49">
        <f>E86/E12</f>
        <v>6.6700265398597714E-3</v>
      </c>
      <c r="G86" s="372">
        <v>2019.4520547945206</v>
      </c>
      <c r="H86" s="49">
        <f>G86/G12</f>
        <v>4.0210493636785131E-3</v>
      </c>
      <c r="I86" s="372">
        <v>2019.4520547945206</v>
      </c>
      <c r="J86" s="49">
        <f>I86/I12</f>
        <v>4.553879324855804E-3</v>
      </c>
      <c r="K86" s="372">
        <v>2019.4520547945206</v>
      </c>
      <c r="L86" s="49">
        <f>K86/K12</f>
        <v>4.979083762968412E-3</v>
      </c>
      <c r="M86" s="372">
        <v>2019.4520547945206</v>
      </c>
      <c r="N86" s="49">
        <f>M86/M12</f>
        <v>3.5113768538482847E-3</v>
      </c>
      <c r="O86" s="372">
        <v>2019.4520547945206</v>
      </c>
      <c r="P86" s="49">
        <f>O86/O12</f>
        <v>5.5462304555887083E-3</v>
      </c>
      <c r="Q86" s="372">
        <v>2019.4520547945206</v>
      </c>
      <c r="R86" s="49">
        <f>Q86/Q12</f>
        <v>4.4665024465219078E-3</v>
      </c>
      <c r="S86" s="372">
        <v>2019.4520547945206</v>
      </c>
      <c r="T86" s="49">
        <f>S86/S12</f>
        <v>4.4337843291962385E-3</v>
      </c>
      <c r="U86" s="372">
        <v>2019.4520547945206</v>
      </c>
      <c r="V86" s="49">
        <f>U86/U12</f>
        <v>5.5896972170659609E-3</v>
      </c>
      <c r="W86" s="372">
        <v>2019.4520547945206</v>
      </c>
      <c r="X86" s="49">
        <f>W86/W12</f>
        <v>5.4938756242849567E-3</v>
      </c>
      <c r="Y86" s="372">
        <v>2019.4520547945206</v>
      </c>
      <c r="Z86" s="165">
        <f>Y86/Y12</f>
        <v>3.6367302770154899E-3</v>
      </c>
      <c r="AA86" s="262">
        <f t="shared" si="85"/>
        <v>24233.424657534251</v>
      </c>
      <c r="AB86" s="190">
        <f>AA86/AA12</f>
        <v>4.6835332891451264E-3</v>
      </c>
      <c r="AC86" s="181">
        <f t="shared" si="86"/>
        <v>2019.452054794521</v>
      </c>
      <c r="AD86" s="190">
        <f>AC86/AC12</f>
        <v>4.6835332891451264E-3</v>
      </c>
      <c r="AE86" s="75"/>
      <c r="AF86" s="156"/>
      <c r="AG86" s="75"/>
      <c r="AH86" s="53">
        <f t="shared" si="87"/>
        <v>0</v>
      </c>
      <c r="AI86" s="53">
        <f t="shared" si="88"/>
        <v>24233.424657534251</v>
      </c>
      <c r="AJ86" s="53"/>
    </row>
    <row r="87" spans="1:36">
      <c r="A87" s="2">
        <v>6211</v>
      </c>
      <c r="B87" s="107" t="s">
        <v>31</v>
      </c>
      <c r="C87" s="372">
        <v>2250</v>
      </c>
      <c r="D87" s="49">
        <f>C87/C12</f>
        <v>5.781718688601359E-3</v>
      </c>
      <c r="E87" s="372">
        <v>2250</v>
      </c>
      <c r="F87" s="49">
        <f>E87/E12</f>
        <v>7.4315008762173883E-3</v>
      </c>
      <c r="G87" s="372">
        <v>2250</v>
      </c>
      <c r="H87" s="49">
        <f>G87/G12</f>
        <v>4.4801068917663528E-3</v>
      </c>
      <c r="I87" s="372">
        <v>2250</v>
      </c>
      <c r="J87" s="49">
        <f>I87/I12</f>
        <v>5.0737666470463023E-3</v>
      </c>
      <c r="K87" s="372">
        <v>2250</v>
      </c>
      <c r="L87" s="49">
        <f>K87/K12</f>
        <v>5.5475139605722541E-3</v>
      </c>
      <c r="M87" s="372">
        <v>2250</v>
      </c>
      <c r="N87" s="49">
        <f>M87/M12</f>
        <v>3.9122483261740653E-3</v>
      </c>
      <c r="O87" s="372">
        <v>2250</v>
      </c>
      <c r="P87" s="49">
        <f>O87/O12</f>
        <v>6.1794081693830232E-3</v>
      </c>
      <c r="Q87" s="372">
        <v>2250</v>
      </c>
      <c r="R87" s="49">
        <f>Q87/Q12</f>
        <v>4.9764145084874737E-3</v>
      </c>
      <c r="S87" s="372">
        <v>2250</v>
      </c>
      <c r="T87" s="49">
        <f>S87/S12</f>
        <v>4.9399611726392767E-3</v>
      </c>
      <c r="U87" s="372">
        <v>2250</v>
      </c>
      <c r="V87" s="49">
        <f>U87/U12</f>
        <v>6.2278372534465077E-3</v>
      </c>
      <c r="W87" s="372">
        <v>2250</v>
      </c>
      <c r="X87" s="49">
        <f>W87/W12</f>
        <v>6.1210763213187091E-3</v>
      </c>
      <c r="Y87" s="372">
        <v>2250</v>
      </c>
      <c r="Z87" s="165">
        <f>Y87/Y12</f>
        <v>4.0519125491778199E-3</v>
      </c>
      <c r="AA87" s="262">
        <f t="shared" si="85"/>
        <v>27000</v>
      </c>
      <c r="AB87" s="190">
        <f>AA87/AA12</f>
        <v>5.218222376489532E-3</v>
      </c>
      <c r="AC87" s="181">
        <f t="shared" si="86"/>
        <v>2250</v>
      </c>
      <c r="AD87" s="190">
        <f>AC87/AC12</f>
        <v>5.218222376489532E-3</v>
      </c>
      <c r="AE87" s="75"/>
      <c r="AF87" s="156"/>
      <c r="AG87" s="75"/>
      <c r="AH87" s="53">
        <f t="shared" si="87"/>
        <v>0</v>
      </c>
      <c r="AI87" s="53">
        <f t="shared" si="88"/>
        <v>27000</v>
      </c>
      <c r="AJ87" s="53"/>
    </row>
    <row r="88" spans="1:36">
      <c r="A88" s="98">
        <v>6212</v>
      </c>
      <c r="B88" s="107" t="s">
        <v>32</v>
      </c>
      <c r="C88" s="32">
        <v>250</v>
      </c>
      <c r="D88" s="49">
        <f>C88/C12</f>
        <v>6.4241318762237325E-4</v>
      </c>
      <c r="E88" s="32">
        <v>250</v>
      </c>
      <c r="F88" s="49">
        <f>E88/E12</f>
        <v>8.257223195797099E-4</v>
      </c>
      <c r="G88" s="32">
        <v>250</v>
      </c>
      <c r="H88" s="49">
        <f>G88/G12</f>
        <v>4.977896546407059E-4</v>
      </c>
      <c r="I88" s="32">
        <v>250</v>
      </c>
      <c r="J88" s="49">
        <f>I88/I12</f>
        <v>5.6375184967181135E-4</v>
      </c>
      <c r="K88" s="32">
        <v>250</v>
      </c>
      <c r="L88" s="49">
        <f>K88/K12</f>
        <v>6.1639044006358374E-4</v>
      </c>
      <c r="M88" s="32">
        <v>250</v>
      </c>
      <c r="N88" s="49">
        <f>M88/M12</f>
        <v>4.3469425846378505E-4</v>
      </c>
      <c r="O88" s="32">
        <v>250</v>
      </c>
      <c r="P88" s="49">
        <f>O88/O12</f>
        <v>6.8660090770922483E-4</v>
      </c>
      <c r="Q88" s="32">
        <v>250</v>
      </c>
      <c r="R88" s="49">
        <f>Q88/Q12</f>
        <v>5.5293494538749706E-4</v>
      </c>
      <c r="S88" s="32">
        <v>250</v>
      </c>
      <c r="T88" s="49">
        <f>S88/S12</f>
        <v>5.4888457473769746E-4</v>
      </c>
      <c r="U88" s="32">
        <v>250</v>
      </c>
      <c r="V88" s="49">
        <f>U88/U12</f>
        <v>6.9198191704961196E-4</v>
      </c>
      <c r="W88" s="32">
        <v>250</v>
      </c>
      <c r="X88" s="49">
        <f>W88/W12</f>
        <v>6.8011959125763429E-4</v>
      </c>
      <c r="Y88" s="32">
        <v>250</v>
      </c>
      <c r="Z88" s="165">
        <f>Y88/Y12</f>
        <v>4.502125054642022E-4</v>
      </c>
      <c r="AA88" s="262">
        <f t="shared" si="85"/>
        <v>3000</v>
      </c>
      <c r="AB88" s="190">
        <f>AA88/AA12</f>
        <v>5.7980248627661471E-4</v>
      </c>
      <c r="AC88" s="183">
        <f t="shared" si="86"/>
        <v>250</v>
      </c>
      <c r="AD88" s="190">
        <f>AC88/AC12</f>
        <v>5.7980248627661471E-4</v>
      </c>
      <c r="AE88" s="75"/>
      <c r="AF88" s="156"/>
      <c r="AG88" s="75"/>
      <c r="AH88" s="53">
        <f t="shared" si="87"/>
        <v>0</v>
      </c>
      <c r="AI88" s="53">
        <f t="shared" si="88"/>
        <v>3000</v>
      </c>
      <c r="AJ88" s="53"/>
    </row>
    <row r="89" spans="1:36">
      <c r="A89" s="98">
        <v>6213</v>
      </c>
      <c r="B89" s="107" t="s">
        <v>33</v>
      </c>
      <c r="C89" s="379">
        <v>0</v>
      </c>
      <c r="D89" s="49">
        <f>C89/C12</f>
        <v>0</v>
      </c>
      <c r="E89" s="379">
        <v>0</v>
      </c>
      <c r="F89" s="49">
        <f>E89/E12</f>
        <v>0</v>
      </c>
      <c r="G89" s="379">
        <v>0</v>
      </c>
      <c r="H89" s="49">
        <f>G89/G12</f>
        <v>0</v>
      </c>
      <c r="I89" s="379">
        <v>0</v>
      </c>
      <c r="J89" s="49">
        <f>I89/I12</f>
        <v>0</v>
      </c>
      <c r="K89" s="379">
        <v>0</v>
      </c>
      <c r="L89" s="49">
        <f>K89/K12</f>
        <v>0</v>
      </c>
      <c r="M89" s="379">
        <v>0</v>
      </c>
      <c r="N89" s="49">
        <f>M89/M12</f>
        <v>0</v>
      </c>
      <c r="O89" s="379">
        <v>0</v>
      </c>
      <c r="P89" s="49">
        <f>O89/O12</f>
        <v>0</v>
      </c>
      <c r="Q89" s="379">
        <v>0</v>
      </c>
      <c r="R89" s="49">
        <f>Q89/Q12</f>
        <v>0</v>
      </c>
      <c r="S89" s="379">
        <v>0</v>
      </c>
      <c r="T89" s="49">
        <f>S89/S12</f>
        <v>0</v>
      </c>
      <c r="U89" s="379">
        <v>0</v>
      </c>
      <c r="V89" s="49">
        <f>U89/U12</f>
        <v>0</v>
      </c>
      <c r="W89" s="379">
        <v>0</v>
      </c>
      <c r="X89" s="49">
        <f>W89/W12</f>
        <v>0</v>
      </c>
      <c r="Y89" s="379">
        <v>0</v>
      </c>
      <c r="Z89" s="165">
        <f>Y89/Y12</f>
        <v>0</v>
      </c>
      <c r="AA89" s="262">
        <f t="shared" si="85"/>
        <v>0</v>
      </c>
      <c r="AB89" s="190">
        <f>AA89/AA12</f>
        <v>0</v>
      </c>
      <c r="AC89" s="183">
        <f t="shared" si="86"/>
        <v>0</v>
      </c>
      <c r="AD89" s="190">
        <f>AC89/AC12</f>
        <v>0</v>
      </c>
      <c r="AE89" s="75"/>
      <c r="AF89" s="156"/>
      <c r="AG89" s="75"/>
      <c r="AH89" s="53">
        <f t="shared" si="87"/>
        <v>0</v>
      </c>
      <c r="AI89" s="53">
        <f t="shared" si="88"/>
        <v>0</v>
      </c>
      <c r="AJ89" s="53"/>
    </row>
    <row r="90" spans="1:36">
      <c r="A90" s="2">
        <v>6214</v>
      </c>
      <c r="B90" s="107" t="s">
        <v>34</v>
      </c>
      <c r="C90" s="379">
        <v>0</v>
      </c>
      <c r="D90" s="49">
        <f>C90/C12</f>
        <v>0</v>
      </c>
      <c r="E90" s="379">
        <v>0</v>
      </c>
      <c r="F90" s="49">
        <f>E90/E12</f>
        <v>0</v>
      </c>
      <c r="G90" s="379">
        <v>0</v>
      </c>
      <c r="H90" s="49">
        <f>G90/G12</f>
        <v>0</v>
      </c>
      <c r="I90" s="379">
        <v>0</v>
      </c>
      <c r="J90" s="49">
        <f>I90/I12</f>
        <v>0</v>
      </c>
      <c r="K90" s="379">
        <v>0</v>
      </c>
      <c r="L90" s="49">
        <f>K90/K12</f>
        <v>0</v>
      </c>
      <c r="M90" s="379">
        <v>0</v>
      </c>
      <c r="N90" s="49">
        <f>M90/M12</f>
        <v>0</v>
      </c>
      <c r="O90" s="379">
        <v>0</v>
      </c>
      <c r="P90" s="49">
        <f>O90/O12</f>
        <v>0</v>
      </c>
      <c r="Q90" s="379">
        <v>0</v>
      </c>
      <c r="R90" s="49">
        <f>Q90/Q12</f>
        <v>0</v>
      </c>
      <c r="S90" s="379">
        <v>0</v>
      </c>
      <c r="T90" s="49">
        <f>S90/S12</f>
        <v>0</v>
      </c>
      <c r="U90" s="379">
        <v>0</v>
      </c>
      <c r="V90" s="49">
        <f>U90/U12</f>
        <v>0</v>
      </c>
      <c r="W90" s="379">
        <v>0</v>
      </c>
      <c r="X90" s="49">
        <f>W90/W12</f>
        <v>0</v>
      </c>
      <c r="Y90" s="379">
        <v>0</v>
      </c>
      <c r="Z90" s="165">
        <f>Y90/Y12</f>
        <v>0</v>
      </c>
      <c r="AA90" s="262">
        <f t="shared" si="85"/>
        <v>0</v>
      </c>
      <c r="AB90" s="190">
        <f>AA90/AA12</f>
        <v>0</v>
      </c>
      <c r="AC90" s="183">
        <f t="shared" si="86"/>
        <v>0</v>
      </c>
      <c r="AD90" s="190">
        <f>AC90/AC12</f>
        <v>0</v>
      </c>
      <c r="AE90" s="75"/>
      <c r="AF90" s="156"/>
      <c r="AG90" s="75"/>
      <c r="AH90" s="53">
        <f t="shared" si="87"/>
        <v>0</v>
      </c>
      <c r="AI90" s="53">
        <f t="shared" si="88"/>
        <v>0</v>
      </c>
      <c r="AJ90" s="53"/>
    </row>
    <row r="91" spans="1:36">
      <c r="A91" s="2">
        <v>6215</v>
      </c>
      <c r="B91" s="107" t="s">
        <v>206</v>
      </c>
      <c r="C91" s="372">
        <v>1200</v>
      </c>
      <c r="D91" s="49">
        <f>C91/C12</f>
        <v>3.0835833005873918E-3</v>
      </c>
      <c r="E91" s="372">
        <v>1200</v>
      </c>
      <c r="F91" s="49">
        <f>E91/E12</f>
        <v>3.9634671339826072E-3</v>
      </c>
      <c r="G91" s="372">
        <v>1200</v>
      </c>
      <c r="H91" s="49">
        <f>G91/G12</f>
        <v>2.3893903422753881E-3</v>
      </c>
      <c r="I91" s="372">
        <v>1200</v>
      </c>
      <c r="J91" s="49">
        <f>I91/I12</f>
        <v>2.7060088784246943E-3</v>
      </c>
      <c r="K91" s="372">
        <v>1200</v>
      </c>
      <c r="L91" s="49">
        <f>K91/K12</f>
        <v>2.9586741123052021E-3</v>
      </c>
      <c r="M91" s="372">
        <v>1200</v>
      </c>
      <c r="N91" s="49">
        <f>M91/M12</f>
        <v>2.0865324406261682E-3</v>
      </c>
      <c r="O91" s="372">
        <v>1200</v>
      </c>
      <c r="P91" s="49">
        <f>O91/O12</f>
        <v>3.2956843570042791E-3</v>
      </c>
      <c r="Q91" s="372">
        <v>1200</v>
      </c>
      <c r="R91" s="49">
        <f>Q91/Q12</f>
        <v>2.6540877378599856E-3</v>
      </c>
      <c r="S91" s="372">
        <v>1200</v>
      </c>
      <c r="T91" s="49">
        <f>S91/S12</f>
        <v>2.6346459587409479E-3</v>
      </c>
      <c r="U91" s="372">
        <v>1200</v>
      </c>
      <c r="V91" s="49">
        <f>U91/U12</f>
        <v>3.3215132018381372E-3</v>
      </c>
      <c r="W91" s="372">
        <v>1200</v>
      </c>
      <c r="X91" s="49">
        <f>W91/W12</f>
        <v>3.2645740380366447E-3</v>
      </c>
      <c r="Y91" s="372">
        <v>1200</v>
      </c>
      <c r="Z91" s="165">
        <f>Y91/Y12</f>
        <v>2.1610200262281707E-3</v>
      </c>
      <c r="AA91" s="262">
        <f t="shared" si="85"/>
        <v>14400</v>
      </c>
      <c r="AB91" s="190">
        <f>AA91/AA12</f>
        <v>2.7830519341277503E-3</v>
      </c>
      <c r="AC91" s="181">
        <f t="shared" si="86"/>
        <v>1200</v>
      </c>
      <c r="AD91" s="190">
        <f>AC91/AC12</f>
        <v>2.7830519341277503E-3</v>
      </c>
      <c r="AE91" s="75"/>
      <c r="AF91" s="156"/>
      <c r="AG91" s="75"/>
      <c r="AH91" s="53">
        <f t="shared" si="87"/>
        <v>0</v>
      </c>
      <c r="AI91" s="53">
        <f t="shared" si="88"/>
        <v>14400</v>
      </c>
      <c r="AJ91" s="53"/>
    </row>
    <row r="92" spans="1:36">
      <c r="A92" s="2">
        <v>6216</v>
      </c>
      <c r="B92" s="107" t="s">
        <v>106</v>
      </c>
      <c r="C92" s="372">
        <v>0</v>
      </c>
      <c r="D92" s="49">
        <f>C92/C12</f>
        <v>0</v>
      </c>
      <c r="E92" s="372">
        <v>0</v>
      </c>
      <c r="F92" s="49">
        <f>E92/E12</f>
        <v>0</v>
      </c>
      <c r="G92" s="372">
        <v>0</v>
      </c>
      <c r="H92" s="49">
        <f>G92/G12</f>
        <v>0</v>
      </c>
      <c r="I92" s="372">
        <v>0</v>
      </c>
      <c r="J92" s="49">
        <f>I92/I12</f>
        <v>0</v>
      </c>
      <c r="K92" s="372">
        <v>0</v>
      </c>
      <c r="L92" s="49">
        <f>K92/K12</f>
        <v>0</v>
      </c>
      <c r="M92" s="372">
        <v>0</v>
      </c>
      <c r="N92" s="49">
        <f>M92/M12</f>
        <v>0</v>
      </c>
      <c r="O92" s="372">
        <v>0</v>
      </c>
      <c r="P92" s="49">
        <f>O92/O12</f>
        <v>0</v>
      </c>
      <c r="Q92" s="372">
        <v>0</v>
      </c>
      <c r="R92" s="49">
        <f>Q92/Q12</f>
        <v>0</v>
      </c>
      <c r="S92" s="372">
        <v>0</v>
      </c>
      <c r="T92" s="49">
        <f>S92/S12</f>
        <v>0</v>
      </c>
      <c r="U92" s="372">
        <v>0</v>
      </c>
      <c r="V92" s="49">
        <f>U92/U12</f>
        <v>0</v>
      </c>
      <c r="W92" s="372">
        <v>0</v>
      </c>
      <c r="X92" s="49">
        <f>W92/W12</f>
        <v>0</v>
      </c>
      <c r="Y92" s="372">
        <v>0</v>
      </c>
      <c r="Z92" s="165">
        <f>Y92/Y12</f>
        <v>0</v>
      </c>
      <c r="AA92" s="262">
        <f t="shared" si="85"/>
        <v>0</v>
      </c>
      <c r="AB92" s="190">
        <f>AA92/AA12</f>
        <v>0</v>
      </c>
      <c r="AC92" s="181">
        <f t="shared" si="86"/>
        <v>0</v>
      </c>
      <c r="AD92" s="190">
        <f>AC92/AC12</f>
        <v>0</v>
      </c>
      <c r="AE92" s="75"/>
      <c r="AF92" s="156"/>
      <c r="AG92" s="75"/>
      <c r="AH92" s="53">
        <f t="shared" si="87"/>
        <v>0</v>
      </c>
      <c r="AI92" s="53">
        <f t="shared" si="88"/>
        <v>0</v>
      </c>
      <c r="AJ92" s="53"/>
    </row>
    <row r="93" spans="1:36" ht="15.75" thickBot="1">
      <c r="A93" s="4">
        <v>6299</v>
      </c>
      <c r="B93" s="108" t="s">
        <v>96</v>
      </c>
      <c r="C93" s="29">
        <f>SUM(C77:C92)</f>
        <v>72164.618721461171</v>
      </c>
      <c r="D93" s="66">
        <f>C93/C12</f>
        <v>0.18543801098562826</v>
      </c>
      <c r="E93" s="58">
        <f>SUM(E77:E92)</f>
        <v>72164.618721461171</v>
      </c>
      <c r="F93" s="66">
        <f>E93/E12</f>
        <v>0.23835174544908108</v>
      </c>
      <c r="G93" s="376">
        <f>SUM(G77:G92)</f>
        <v>72164.618721461171</v>
      </c>
      <c r="H93" s="66">
        <f>G93/G12</f>
        <v>0.1436912025225375</v>
      </c>
      <c r="I93" s="277">
        <f>SUM(I77:I92)</f>
        <v>72164.618721461171</v>
      </c>
      <c r="J93" s="66">
        <f>I93/I12</f>
        <v>0.16273174914033903</v>
      </c>
      <c r="K93" s="58">
        <f>SUM(K77:K92)</f>
        <v>72164.618721461171</v>
      </c>
      <c r="L93" s="66">
        <f>K93/K12</f>
        <v>0.17792632436296876</v>
      </c>
      <c r="M93" s="21">
        <f>SUM(M77:M92)</f>
        <v>72164.618721461171</v>
      </c>
      <c r="N93" s="66">
        <f>M93/M12</f>
        <v>0.12547818168978939</v>
      </c>
      <c r="O93" s="21">
        <f>SUM(O77:O92)</f>
        <v>72164.618721461171</v>
      </c>
      <c r="P93" s="66">
        <f>O93/O12</f>
        <v>0.19819317087458144</v>
      </c>
      <c r="Q93" s="21">
        <f>SUM(Q77:Q92)</f>
        <v>72164.618721461171</v>
      </c>
      <c r="R93" s="66">
        <f>Q93/Q12</f>
        <v>0.15960935804664272</v>
      </c>
      <c r="S93" s="21">
        <f>SUM(S77:S92)</f>
        <v>72164.618721461171</v>
      </c>
      <c r="T93" s="66">
        <f>S93/S12</f>
        <v>0.15844018423214917</v>
      </c>
      <c r="U93" s="58">
        <f>SUM(U77:U92)</f>
        <v>72164.618721461171</v>
      </c>
      <c r="V93" s="66">
        <f>U93/U12</f>
        <v>0.19974644482412407</v>
      </c>
      <c r="W93" s="40">
        <f>SUM(W77:W92)</f>
        <v>72164.618721461171</v>
      </c>
      <c r="X93" s="66">
        <f>W93/W12</f>
        <v>0.1963222839524128</v>
      </c>
      <c r="Y93" s="58">
        <f>SUM(Y77:Y92)</f>
        <v>72164.618721461171</v>
      </c>
      <c r="Z93" s="200">
        <f>Y93/Y12</f>
        <v>0.12995765520183164</v>
      </c>
      <c r="AA93" s="187">
        <f>SUM(AA77:AA92)</f>
        <v>865975.42465753423</v>
      </c>
      <c r="AB93" s="221">
        <f>AA93/AA12</f>
        <v>0.16736490142362853</v>
      </c>
      <c r="AC93" s="186">
        <f t="shared" si="86"/>
        <v>72164.618721461185</v>
      </c>
      <c r="AD93" s="221">
        <f>AC93/AC12</f>
        <v>0.16736490142362853</v>
      </c>
      <c r="AE93" s="75"/>
      <c r="AF93" s="224"/>
      <c r="AG93" s="75" t="s">
        <v>166</v>
      </c>
      <c r="AH93" s="53">
        <f t="shared" si="87"/>
        <v>0</v>
      </c>
      <c r="AI93" s="53">
        <f t="shared" si="88"/>
        <v>865975.42465753399</v>
      </c>
      <c r="AJ93" s="53"/>
    </row>
    <row r="94" spans="1:36" ht="15.75" thickTop="1">
      <c r="A94" s="98">
        <v>6301</v>
      </c>
      <c r="B94" s="110" t="s">
        <v>35</v>
      </c>
      <c r="C94" s="169"/>
      <c r="D94" s="349">
        <f>C94/C12</f>
        <v>0</v>
      </c>
      <c r="E94" s="169"/>
      <c r="F94" s="349">
        <f>E94/E12</f>
        <v>0</v>
      </c>
      <c r="G94" s="169"/>
      <c r="H94" s="349">
        <f>G94/G12</f>
        <v>0</v>
      </c>
      <c r="I94" s="169"/>
      <c r="J94" s="349">
        <f>I94/I12</f>
        <v>0</v>
      </c>
      <c r="K94" s="169"/>
      <c r="L94" s="349">
        <f>K94/K12</f>
        <v>0</v>
      </c>
      <c r="M94" s="169"/>
      <c r="N94" s="349">
        <f>M94/M12</f>
        <v>0</v>
      </c>
      <c r="O94" s="169"/>
      <c r="P94" s="349">
        <f>O94/O12</f>
        <v>0</v>
      </c>
      <c r="Q94" s="169"/>
      <c r="R94" s="349">
        <f>Q94/Q12</f>
        <v>0</v>
      </c>
      <c r="S94" s="169"/>
      <c r="T94" s="349">
        <f>S94/S12</f>
        <v>0</v>
      </c>
      <c r="U94" s="169"/>
      <c r="V94" s="349">
        <f>U94/U12</f>
        <v>0</v>
      </c>
      <c r="W94" s="169"/>
      <c r="X94" s="349">
        <f>W94/W12</f>
        <v>0</v>
      </c>
      <c r="Y94" s="169"/>
      <c r="Z94" s="190">
        <f>Y94/Y12</f>
        <v>0</v>
      </c>
      <c r="AA94" s="361">
        <f t="shared" ref="AA94:AA114" si="89">C94+E94+G94+I94+K94+M94+O94+Q94+S94+U94+W94+Y94</f>
        <v>0</v>
      </c>
      <c r="AB94" s="190">
        <f>AA94/AA$12</f>
        <v>0</v>
      </c>
      <c r="AC94" s="362">
        <f t="shared" si="86"/>
        <v>0</v>
      </c>
      <c r="AD94" s="190">
        <f>AC94/AC$12</f>
        <v>0</v>
      </c>
      <c r="AE94" s="75"/>
      <c r="AF94" s="156"/>
      <c r="AG94" s="75"/>
      <c r="AH94" s="53">
        <f t="shared" si="87"/>
        <v>0</v>
      </c>
      <c r="AI94" s="53">
        <f t="shared" si="88"/>
        <v>0</v>
      </c>
      <c r="AJ94" s="53"/>
    </row>
    <row r="95" spans="1:36">
      <c r="A95" s="98">
        <v>6302</v>
      </c>
      <c r="B95" s="110" t="s">
        <v>36</v>
      </c>
      <c r="C95" s="169"/>
      <c r="D95" s="349">
        <f>C95/C12</f>
        <v>0</v>
      </c>
      <c r="E95" s="169"/>
      <c r="F95" s="349">
        <f>E95/E12</f>
        <v>0</v>
      </c>
      <c r="G95" s="169"/>
      <c r="H95" s="349">
        <f>G95/G12</f>
        <v>0</v>
      </c>
      <c r="I95" s="169"/>
      <c r="J95" s="349">
        <f>I95/I12</f>
        <v>0</v>
      </c>
      <c r="K95" s="169"/>
      <c r="L95" s="349">
        <f>K95/K12</f>
        <v>0</v>
      </c>
      <c r="M95" s="169"/>
      <c r="N95" s="349">
        <f>M95/M12</f>
        <v>0</v>
      </c>
      <c r="O95" s="169"/>
      <c r="P95" s="349">
        <f>O95/O12</f>
        <v>0</v>
      </c>
      <c r="Q95" s="169"/>
      <c r="R95" s="349">
        <f>Q95/Q12</f>
        <v>0</v>
      </c>
      <c r="S95" s="169"/>
      <c r="T95" s="349">
        <f>S95/S12</f>
        <v>0</v>
      </c>
      <c r="U95" s="169"/>
      <c r="V95" s="349">
        <f>U95/U12</f>
        <v>0</v>
      </c>
      <c r="W95" s="169"/>
      <c r="X95" s="349">
        <f>W95/W12</f>
        <v>0</v>
      </c>
      <c r="Y95" s="169"/>
      <c r="Z95" s="190">
        <f>Y95/Y12</f>
        <v>0</v>
      </c>
      <c r="AA95" s="361">
        <f t="shared" si="89"/>
        <v>0</v>
      </c>
      <c r="AB95" s="190">
        <f t="shared" ref="AB95:AB99" si="90">AA95/AA$12</f>
        <v>0</v>
      </c>
      <c r="AC95" s="362">
        <f t="shared" si="86"/>
        <v>0</v>
      </c>
      <c r="AD95" s="190">
        <f t="shared" ref="AD95:AD99" si="91">AC95/AC$12</f>
        <v>0</v>
      </c>
      <c r="AE95" s="75"/>
      <c r="AF95" s="156"/>
      <c r="AG95" s="75"/>
      <c r="AH95" s="53">
        <f t="shared" si="87"/>
        <v>0</v>
      </c>
      <c r="AI95" s="53">
        <f t="shared" si="88"/>
        <v>0</v>
      </c>
      <c r="AJ95" s="53"/>
    </row>
    <row r="96" spans="1:36">
      <c r="A96" s="98">
        <v>6303</v>
      </c>
      <c r="B96" s="2" t="s">
        <v>107</v>
      </c>
      <c r="C96" s="169"/>
      <c r="D96" s="349">
        <f>C96/C12</f>
        <v>0</v>
      </c>
      <c r="E96" s="169"/>
      <c r="F96" s="349">
        <f>E96/E12</f>
        <v>0</v>
      </c>
      <c r="G96" s="169"/>
      <c r="H96" s="349">
        <f>G96/G12</f>
        <v>0</v>
      </c>
      <c r="I96" s="169"/>
      <c r="J96" s="349">
        <f>I96/I12</f>
        <v>0</v>
      </c>
      <c r="K96" s="169"/>
      <c r="L96" s="349">
        <f>K96/K12</f>
        <v>0</v>
      </c>
      <c r="M96" s="169"/>
      <c r="N96" s="349">
        <f>M96/M12</f>
        <v>0</v>
      </c>
      <c r="O96" s="169"/>
      <c r="P96" s="349">
        <f>O96/O12</f>
        <v>0</v>
      </c>
      <c r="Q96" s="169"/>
      <c r="R96" s="349">
        <f>Q96/Q12</f>
        <v>0</v>
      </c>
      <c r="S96" s="169"/>
      <c r="T96" s="349">
        <f>S96/S12</f>
        <v>0</v>
      </c>
      <c r="U96" s="169"/>
      <c r="V96" s="349">
        <f>U96/U12</f>
        <v>0</v>
      </c>
      <c r="W96" s="169"/>
      <c r="X96" s="349">
        <f>W96/W12</f>
        <v>0</v>
      </c>
      <c r="Y96" s="169"/>
      <c r="Z96" s="190">
        <f>Y96/Y12</f>
        <v>0</v>
      </c>
      <c r="AA96" s="361">
        <f t="shared" si="89"/>
        <v>0</v>
      </c>
      <c r="AB96" s="190">
        <f t="shared" si="90"/>
        <v>0</v>
      </c>
      <c r="AC96" s="362">
        <f t="shared" si="86"/>
        <v>0</v>
      </c>
      <c r="AD96" s="190">
        <f t="shared" si="91"/>
        <v>0</v>
      </c>
      <c r="AE96" s="75"/>
      <c r="AF96" s="156"/>
      <c r="AG96" s="75"/>
      <c r="AH96" s="53">
        <f t="shared" si="87"/>
        <v>0</v>
      </c>
      <c r="AI96" s="53">
        <f t="shared" si="88"/>
        <v>0</v>
      </c>
      <c r="AJ96" s="53"/>
    </row>
    <row r="97" spans="1:36">
      <c r="A97" s="98">
        <v>6304</v>
      </c>
      <c r="B97" s="2" t="s">
        <v>37</v>
      </c>
      <c r="C97" s="398"/>
      <c r="D97" s="349">
        <f>C97/C12</f>
        <v>0</v>
      </c>
      <c r="E97" s="398"/>
      <c r="F97" s="349">
        <f>E97/E12</f>
        <v>0</v>
      </c>
      <c r="G97" s="398"/>
      <c r="H97" s="349">
        <f>G97/G12</f>
        <v>0</v>
      </c>
      <c r="I97" s="398"/>
      <c r="J97" s="349">
        <f>I97/I12</f>
        <v>0</v>
      </c>
      <c r="K97" s="398"/>
      <c r="L97" s="349">
        <f>K97/K12</f>
        <v>0</v>
      </c>
      <c r="M97" s="398"/>
      <c r="N97" s="349">
        <f>M97/M12</f>
        <v>0</v>
      </c>
      <c r="O97" s="398"/>
      <c r="P97" s="349">
        <f>O97/O12</f>
        <v>0</v>
      </c>
      <c r="Q97" s="398"/>
      <c r="R97" s="349">
        <f>Q97/Q12</f>
        <v>0</v>
      </c>
      <c r="S97" s="398"/>
      <c r="T97" s="349">
        <f>S97/S12</f>
        <v>0</v>
      </c>
      <c r="U97" s="398"/>
      <c r="V97" s="349">
        <f>U97/U12</f>
        <v>0</v>
      </c>
      <c r="W97" s="398"/>
      <c r="X97" s="349">
        <f>W97/W12</f>
        <v>0</v>
      </c>
      <c r="Y97" s="398"/>
      <c r="Z97" s="190">
        <f>Y97/Y12</f>
        <v>0</v>
      </c>
      <c r="AA97" s="361">
        <f t="shared" si="89"/>
        <v>0</v>
      </c>
      <c r="AB97" s="190">
        <f t="shared" si="90"/>
        <v>0</v>
      </c>
      <c r="AC97" s="362">
        <f t="shared" si="86"/>
        <v>0</v>
      </c>
      <c r="AD97" s="190">
        <f t="shared" si="91"/>
        <v>0</v>
      </c>
      <c r="AE97" s="75"/>
      <c r="AF97" s="156"/>
      <c r="AG97" s="75"/>
      <c r="AH97" s="53">
        <f t="shared" si="87"/>
        <v>0</v>
      </c>
      <c r="AI97" s="53">
        <f t="shared" si="88"/>
        <v>0</v>
      </c>
      <c r="AJ97" s="53"/>
    </row>
    <row r="98" spans="1:36">
      <c r="A98" s="98">
        <v>6305</v>
      </c>
      <c r="B98" s="2" t="s">
        <v>38</v>
      </c>
      <c r="C98" s="169"/>
      <c r="D98" s="349">
        <f>C98/C12</f>
        <v>0</v>
      </c>
      <c r="E98" s="169"/>
      <c r="F98" s="349">
        <f>E98/E12</f>
        <v>0</v>
      </c>
      <c r="G98" s="169"/>
      <c r="H98" s="349">
        <v>2.4172858107885053E-3</v>
      </c>
      <c r="I98" s="169"/>
      <c r="J98" s="349">
        <v>2.282921148507532E-3</v>
      </c>
      <c r="K98" s="169"/>
      <c r="L98" s="349">
        <v>1.4480363095715567E-3</v>
      </c>
      <c r="M98" s="169"/>
      <c r="N98" s="349">
        <v>1.4265472348621291E-3</v>
      </c>
      <c r="O98" s="169"/>
      <c r="P98" s="349">
        <v>0</v>
      </c>
      <c r="Q98" s="169"/>
      <c r="R98" s="349">
        <v>0</v>
      </c>
      <c r="S98" s="169"/>
      <c r="T98" s="349">
        <f>S98/S12</f>
        <v>0</v>
      </c>
      <c r="U98" s="169"/>
      <c r="V98" s="349">
        <f>U98/U12</f>
        <v>0</v>
      </c>
      <c r="W98" s="169"/>
      <c r="X98" s="349">
        <f>W98/W12</f>
        <v>0</v>
      </c>
      <c r="Y98" s="169"/>
      <c r="Z98" s="190">
        <f>Y98/Y12</f>
        <v>0</v>
      </c>
      <c r="AA98" s="361">
        <f t="shared" si="89"/>
        <v>0</v>
      </c>
      <c r="AB98" s="190">
        <f t="shared" si="90"/>
        <v>0</v>
      </c>
      <c r="AC98" s="362">
        <f t="shared" si="86"/>
        <v>0</v>
      </c>
      <c r="AD98" s="190">
        <f t="shared" si="91"/>
        <v>0</v>
      </c>
      <c r="AE98" s="75"/>
      <c r="AF98" s="156"/>
      <c r="AG98" s="75"/>
      <c r="AH98" s="53">
        <f t="shared" si="87"/>
        <v>0</v>
      </c>
      <c r="AI98" s="53">
        <f t="shared" si="88"/>
        <v>0</v>
      </c>
      <c r="AJ98" s="53"/>
    </row>
    <row r="99" spans="1:36">
      <c r="A99" s="98">
        <v>6306</v>
      </c>
      <c r="B99" s="2" t="s">
        <v>39</v>
      </c>
      <c r="C99" s="169"/>
      <c r="D99" s="349">
        <f>C99/C12</f>
        <v>0</v>
      </c>
      <c r="E99" s="169"/>
      <c r="F99" s="349">
        <f>E99/E12</f>
        <v>0</v>
      </c>
      <c r="G99" s="169"/>
      <c r="H99" s="349">
        <f>G99/G12</f>
        <v>0</v>
      </c>
      <c r="I99" s="169"/>
      <c r="J99" s="349">
        <f>I99/I12</f>
        <v>0</v>
      </c>
      <c r="K99" s="169"/>
      <c r="L99" s="349">
        <f>K99/K12</f>
        <v>0</v>
      </c>
      <c r="M99" s="169"/>
      <c r="N99" s="349">
        <f>M99/M12</f>
        <v>0</v>
      </c>
      <c r="O99" s="169"/>
      <c r="P99" s="349">
        <f>O99/O12</f>
        <v>0</v>
      </c>
      <c r="Q99" s="169"/>
      <c r="R99" s="349">
        <f>Q99/Q12</f>
        <v>0</v>
      </c>
      <c r="S99" s="169"/>
      <c r="T99" s="349">
        <f>S99/S12</f>
        <v>0</v>
      </c>
      <c r="U99" s="169"/>
      <c r="V99" s="349">
        <f>U99/U12</f>
        <v>0</v>
      </c>
      <c r="W99" s="169"/>
      <c r="X99" s="349">
        <f>W99/W12</f>
        <v>0</v>
      </c>
      <c r="Y99" s="169"/>
      <c r="Z99" s="190">
        <f>Y99/Y12</f>
        <v>0</v>
      </c>
      <c r="AA99" s="361">
        <f t="shared" si="89"/>
        <v>0</v>
      </c>
      <c r="AB99" s="190">
        <f t="shared" si="90"/>
        <v>0</v>
      </c>
      <c r="AC99" s="362">
        <f t="shared" si="86"/>
        <v>0</v>
      </c>
      <c r="AD99" s="190">
        <f t="shared" si="91"/>
        <v>0</v>
      </c>
      <c r="AE99" s="75"/>
      <c r="AF99" s="156"/>
      <c r="AG99" s="75"/>
      <c r="AH99" s="53">
        <f t="shared" si="87"/>
        <v>0</v>
      </c>
      <c r="AI99" s="53">
        <f t="shared" si="88"/>
        <v>0</v>
      </c>
      <c r="AJ99" s="53"/>
    </row>
    <row r="100" spans="1:36">
      <c r="A100" s="98">
        <v>6307</v>
      </c>
      <c r="B100" s="2" t="s">
        <v>214</v>
      </c>
      <c r="C100" s="169"/>
      <c r="D100" s="349">
        <f>C100/C$12</f>
        <v>0</v>
      </c>
      <c r="E100" s="169">
        <v>232.6783867631851</v>
      </c>
      <c r="F100" s="349">
        <f>E100/E$12</f>
        <v>7.6851094893664825E-4</v>
      </c>
      <c r="G100" s="169">
        <v>232.6783867631851</v>
      </c>
      <c r="H100" s="349">
        <f>G100/G$12</f>
        <v>4.6329957515681001E-4</v>
      </c>
      <c r="I100" s="169">
        <v>1035.1602895553258</v>
      </c>
      <c r="J100" s="349">
        <f>I100/I$12</f>
        <v>2.3342941117744909E-3</v>
      </c>
      <c r="K100" s="169">
        <v>232.6783867631851</v>
      </c>
      <c r="L100" s="349">
        <f>K100/K$12</f>
        <v>5.736829328409777E-4</v>
      </c>
      <c r="M100" s="169"/>
      <c r="N100" s="349">
        <f>M100/M$12</f>
        <v>0</v>
      </c>
      <c r="O100" s="169">
        <v>232.6783867631851</v>
      </c>
      <c r="P100" s="349">
        <f>O100/O$12</f>
        <v>6.3902876622368382E-4</v>
      </c>
      <c r="Q100" s="169">
        <v>232.6783867631851</v>
      </c>
      <c r="R100" s="349">
        <f>Q100/Q$12</f>
        <v>5.1462404431101068E-4</v>
      </c>
      <c r="S100" s="169">
        <v>232.6783867631851</v>
      </c>
      <c r="T100" s="349">
        <f>S100/S$12</f>
        <v>5.1085430947665734E-4</v>
      </c>
      <c r="U100" s="169">
        <v>232.6783867631851</v>
      </c>
      <c r="V100" s="349">
        <f>U100/U$12</f>
        <v>6.4403694451359956E-4</v>
      </c>
      <c r="W100" s="169">
        <v>232.6783867631851</v>
      </c>
      <c r="X100" s="349">
        <f>W100/W$12</f>
        <v>6.3299651719945279E-4</v>
      </c>
      <c r="Y100" s="169">
        <v>232.6783867631851</v>
      </c>
      <c r="Z100" s="190">
        <f>Y100/Y$12</f>
        <v>4.1901887788808894E-4</v>
      </c>
      <c r="AA100" s="361">
        <f t="shared" si="89"/>
        <v>3129.2657704239923</v>
      </c>
      <c r="AB100" s="190">
        <f>AA100/AA$12</f>
        <v>6.0478535797071225E-4</v>
      </c>
      <c r="AC100" s="362">
        <f t="shared" si="86"/>
        <v>260.77214753533269</v>
      </c>
      <c r="AD100" s="190">
        <f>AC100/AC$12</f>
        <v>6.0478535797071225E-4</v>
      </c>
      <c r="AE100" s="75"/>
      <c r="AF100" s="156"/>
      <c r="AG100" s="75"/>
      <c r="AH100" s="53"/>
      <c r="AI100" s="53"/>
      <c r="AJ100" s="53"/>
    </row>
    <row r="101" spans="1:36">
      <c r="A101" s="2">
        <v>6308</v>
      </c>
      <c r="B101" s="2" t="s">
        <v>120</v>
      </c>
      <c r="C101" s="169"/>
      <c r="D101" s="349">
        <f>C101/C$12</f>
        <v>0</v>
      </c>
      <c r="E101" s="169"/>
      <c r="F101" s="349">
        <f>E101/E$12</f>
        <v>0</v>
      </c>
      <c r="G101" s="169"/>
      <c r="H101" s="349">
        <f>G101/G$12</f>
        <v>0</v>
      </c>
      <c r="I101" s="169"/>
      <c r="J101" s="349">
        <f>I101/I$12</f>
        <v>0</v>
      </c>
      <c r="K101" s="169"/>
      <c r="L101" s="349">
        <f>K101/K$12</f>
        <v>0</v>
      </c>
      <c r="M101" s="169"/>
      <c r="N101" s="349">
        <f>M101/M$12</f>
        <v>0</v>
      </c>
      <c r="O101" s="169"/>
      <c r="P101" s="349">
        <f>O101/O$12</f>
        <v>0</v>
      </c>
      <c r="Q101" s="169"/>
      <c r="R101" s="349">
        <f>Q101/Q$12</f>
        <v>0</v>
      </c>
      <c r="S101" s="169"/>
      <c r="T101" s="349">
        <f>S101/S$12</f>
        <v>0</v>
      </c>
      <c r="U101" s="169"/>
      <c r="V101" s="349">
        <f>U101/U$12</f>
        <v>0</v>
      </c>
      <c r="W101" s="169"/>
      <c r="X101" s="349">
        <f>W101/W$12</f>
        <v>0</v>
      </c>
      <c r="Y101" s="169"/>
      <c r="Z101" s="190">
        <f>Y101/Y$12</f>
        <v>0</v>
      </c>
      <c r="AA101" s="361">
        <f t="shared" si="89"/>
        <v>0</v>
      </c>
      <c r="AB101" s="190">
        <f>AA101/AA$12</f>
        <v>0</v>
      </c>
      <c r="AC101" s="362">
        <f t="shared" si="86"/>
        <v>0</v>
      </c>
      <c r="AD101" s="190">
        <f>AC101/AC$12</f>
        <v>0</v>
      </c>
      <c r="AE101" s="75"/>
      <c r="AF101" s="156"/>
      <c r="AG101" s="75"/>
      <c r="AH101" s="53">
        <f t="shared" si="87"/>
        <v>0</v>
      </c>
      <c r="AI101" s="53">
        <f t="shared" si="88"/>
        <v>0</v>
      </c>
      <c r="AJ101" s="53"/>
    </row>
    <row r="102" spans="1:36">
      <c r="A102" s="2">
        <v>6309</v>
      </c>
      <c r="B102" s="2" t="s">
        <v>121</v>
      </c>
      <c r="C102" s="169">
        <v>6721.82006204757</v>
      </c>
      <c r="D102" s="349">
        <f>C102/C$12</f>
        <v>1.7272743410735994E-2</v>
      </c>
      <c r="E102" s="169">
        <v>6721.82006204757</v>
      </c>
      <c r="F102" s="349">
        <f>E102/E$12</f>
        <v>2.2201427413725393E-2</v>
      </c>
      <c r="G102" s="169">
        <v>3360.910031023785</v>
      </c>
      <c r="H102" s="349">
        <f>G102/G$12</f>
        <v>6.6921049744872556E-3</v>
      </c>
      <c r="I102" s="169">
        <v>3360.910031023785</v>
      </c>
      <c r="J102" s="349">
        <f>I102/I$12</f>
        <v>7.578876986280814E-3</v>
      </c>
      <c r="K102" s="169">
        <v>6721.82006204757</v>
      </c>
      <c r="L102" s="349">
        <f>K102/K$12</f>
        <v>1.6573062504294911E-2</v>
      </c>
      <c r="M102" s="169">
        <v>3360.910031023785</v>
      </c>
      <c r="N102" s="349">
        <f>M102/M$12</f>
        <v>5.8438731747975248E-3</v>
      </c>
      <c r="O102" s="169">
        <v>4033.0920372285418</v>
      </c>
      <c r="P102" s="349">
        <f>O102/O$12</f>
        <v>1.1076498614543854E-2</v>
      </c>
      <c r="Q102" s="169">
        <v>4033.0920372285418</v>
      </c>
      <c r="R102" s="349">
        <f>Q102/Q$12</f>
        <v>8.9201501013908523E-3</v>
      </c>
      <c r="S102" s="169">
        <f>4033.09203722854*2</f>
        <v>8066.18407445708</v>
      </c>
      <c r="T102" s="349">
        <f>S102/S$12</f>
        <v>1.7709616061857447E-2</v>
      </c>
      <c r="U102" s="169">
        <f>4033.09203722854*2</f>
        <v>8066.18407445708</v>
      </c>
      <c r="V102" s="349">
        <f>U102/U$12</f>
        <v>2.2326614076471438E-2</v>
      </c>
      <c r="W102" s="169">
        <v>4369.1830403309204</v>
      </c>
      <c r="X102" s="349">
        <f>W102/W$12</f>
        <v>1.1886267934078616E-2</v>
      </c>
      <c r="Y102" s="169">
        <v>4369.1830403309204</v>
      </c>
      <c r="Z102" s="190">
        <f>Y102/Y$12</f>
        <v>7.8682433736763369E-3</v>
      </c>
      <c r="AA102" s="361">
        <f t="shared" si="89"/>
        <v>63185.108583247151</v>
      </c>
      <c r="AB102" s="190">
        <f>AA102/AA$12</f>
        <v>1.2211627684074855E-2</v>
      </c>
      <c r="AC102" s="362">
        <f t="shared" si="86"/>
        <v>5265.4257152705959</v>
      </c>
      <c r="AD102" s="190">
        <f>AC102/AC$12</f>
        <v>1.2211627684074855E-2</v>
      </c>
      <c r="AE102" s="75"/>
      <c r="AF102" s="156"/>
      <c r="AG102" s="75"/>
      <c r="AH102" s="53">
        <f t="shared" si="87"/>
        <v>0</v>
      </c>
      <c r="AI102" s="53">
        <f t="shared" si="88"/>
        <v>63185.108583247151</v>
      </c>
      <c r="AJ102" s="53"/>
    </row>
    <row r="103" spans="1:36">
      <c r="A103" s="2">
        <v>6310</v>
      </c>
      <c r="B103" s="2" t="s">
        <v>122</v>
      </c>
      <c r="C103" s="169">
        <v>827.30093071354713</v>
      </c>
      <c r="D103" s="349">
        <f>C103/C$12</f>
        <v>2.1258761120905838E-3</v>
      </c>
      <c r="E103" s="169">
        <v>827.30093071354713</v>
      </c>
      <c r="F103" s="349">
        <f>E103/E$12</f>
        <v>2.7324833739969718E-3</v>
      </c>
      <c r="G103" s="169">
        <v>827.30093071354713</v>
      </c>
      <c r="H103" s="349">
        <f>G103/G$12</f>
        <v>1.6472873783353245E-3</v>
      </c>
      <c r="I103" s="169">
        <v>827.30093071354713</v>
      </c>
      <c r="J103" s="349">
        <f>I103/I$12</f>
        <v>1.8655697196998929E-3</v>
      </c>
      <c r="K103" s="169">
        <v>827.30093071354713</v>
      </c>
      <c r="L103" s="349">
        <f>K103/K$12</f>
        <v>2.0397615389901431E-3</v>
      </c>
      <c r="M103" s="169"/>
      <c r="N103" s="349">
        <f>M103/M$12</f>
        <v>0</v>
      </c>
      <c r="O103" s="169">
        <v>827.30093071354713</v>
      </c>
      <c r="P103" s="349">
        <f>O103/O$12</f>
        <v>2.2721022799064316E-3</v>
      </c>
      <c r="Q103" s="169">
        <v>827.30093071354713</v>
      </c>
      <c r="R103" s="349">
        <f>Q103/Q$12</f>
        <v>1.8297743797724827E-3</v>
      </c>
      <c r="S103" s="169">
        <v>827.30093071354713</v>
      </c>
      <c r="T103" s="349">
        <f>S103/S$12</f>
        <v>1.8163708781392264E-3</v>
      </c>
      <c r="U103" s="169">
        <v>827.30093071354713</v>
      </c>
      <c r="V103" s="349">
        <f>U103/U$12</f>
        <v>2.2899091360483541E-3</v>
      </c>
      <c r="W103" s="169">
        <v>827.30093071354713</v>
      </c>
      <c r="X103" s="349">
        <f>W103/W$12</f>
        <v>2.2506542833758327E-3</v>
      </c>
      <c r="Y103" s="169">
        <v>827.30093071354713</v>
      </c>
      <c r="Z103" s="190">
        <f t="shared" ref="Z103:Z114" si="92">Y103/Y$12</f>
        <v>1.4898448991576497E-3</v>
      </c>
      <c r="AA103" s="361">
        <f t="shared" si="89"/>
        <v>9100.3102378490184</v>
      </c>
      <c r="AB103" s="190">
        <f t="shared" ref="AB103:AB114" si="93">AA103/AA$12</f>
        <v>1.7587941672644639E-3</v>
      </c>
      <c r="AC103" s="362">
        <f t="shared" si="86"/>
        <v>758.35918648741824</v>
      </c>
      <c r="AD103" s="190">
        <f t="shared" ref="AD103:AD114" si="94">AC103/AC$12</f>
        <v>1.7587941672644639E-3</v>
      </c>
      <c r="AE103" s="75"/>
      <c r="AF103" s="156"/>
      <c r="AG103" s="75"/>
      <c r="AH103" s="53">
        <f t="shared" si="87"/>
        <v>0</v>
      </c>
      <c r="AI103" s="53">
        <f t="shared" si="88"/>
        <v>9100.3102378490184</v>
      </c>
      <c r="AJ103" s="53"/>
    </row>
    <row r="104" spans="1:36">
      <c r="A104" s="2">
        <v>6311</v>
      </c>
      <c r="B104" s="2" t="s">
        <v>123</v>
      </c>
      <c r="C104" s="169">
        <v>5170.6308169596696</v>
      </c>
      <c r="D104" s="349">
        <f t="shared" ref="D104:F114" si="95">C104/C$12</f>
        <v>1.3286725700566149E-2</v>
      </c>
      <c r="E104" s="169"/>
      <c r="F104" s="349">
        <f t="shared" si="95"/>
        <v>0</v>
      </c>
      <c r="G104" s="169"/>
      <c r="H104" s="349">
        <f t="shared" ref="H104:H114" si="96">G104/G$12</f>
        <v>0</v>
      </c>
      <c r="I104" s="169"/>
      <c r="J104" s="349">
        <f t="shared" ref="J104:J114" si="97">I104/I$12</f>
        <v>0</v>
      </c>
      <c r="K104" s="169"/>
      <c r="L104" s="349">
        <f t="shared" ref="L104:L114" si="98">K104/K$12</f>
        <v>0</v>
      </c>
      <c r="M104" s="169"/>
      <c r="N104" s="349">
        <f t="shared" ref="N104:N114" si="99">M104/M$12</f>
        <v>0</v>
      </c>
      <c r="O104" s="169"/>
      <c r="P104" s="349">
        <f t="shared" ref="P104:P114" si="100">O104/O$12</f>
        <v>0</v>
      </c>
      <c r="Q104" s="169"/>
      <c r="R104" s="349">
        <f t="shared" ref="R104:R114" si="101">Q104/Q$12</f>
        <v>0</v>
      </c>
      <c r="S104" s="169"/>
      <c r="T104" s="349">
        <f t="shared" ref="T104:T114" si="102">S104/S$12</f>
        <v>0</v>
      </c>
      <c r="U104" s="169"/>
      <c r="V104" s="349">
        <f t="shared" ref="V104:V114" si="103">U104/U$12</f>
        <v>0</v>
      </c>
      <c r="W104" s="169"/>
      <c r="X104" s="349">
        <f t="shared" ref="X104:X114" si="104">W104/W$12</f>
        <v>0</v>
      </c>
      <c r="Y104" s="169"/>
      <c r="Z104" s="190">
        <f t="shared" si="92"/>
        <v>0</v>
      </c>
      <c r="AA104" s="361">
        <f t="shared" si="89"/>
        <v>5170.6308169596696</v>
      </c>
      <c r="AB104" s="190">
        <f t="shared" si="93"/>
        <v>9.9931486776389986E-4</v>
      </c>
      <c r="AC104" s="362">
        <f t="shared" si="86"/>
        <v>430.88590141330582</v>
      </c>
      <c r="AD104" s="190">
        <f t="shared" si="94"/>
        <v>9.9931486776390008E-4</v>
      </c>
      <c r="AE104" s="75"/>
      <c r="AF104" s="156"/>
      <c r="AG104" s="75"/>
      <c r="AH104" s="53">
        <f t="shared" si="87"/>
        <v>0</v>
      </c>
      <c r="AI104" s="53">
        <f t="shared" si="88"/>
        <v>5170.6308169596696</v>
      </c>
      <c r="AJ104" s="53"/>
    </row>
    <row r="105" spans="1:36">
      <c r="A105" s="2">
        <v>6312</v>
      </c>
      <c r="B105" s="2" t="s">
        <v>124</v>
      </c>
      <c r="C105" s="169"/>
      <c r="D105" s="349">
        <f t="shared" si="95"/>
        <v>0</v>
      </c>
      <c r="E105" s="169"/>
      <c r="F105" s="349">
        <f t="shared" si="95"/>
        <v>0</v>
      </c>
      <c r="G105" s="169">
        <v>42852.119958634954</v>
      </c>
      <c r="H105" s="349">
        <f t="shared" si="96"/>
        <v>8.5325367979323968E-2</v>
      </c>
      <c r="I105" s="169"/>
      <c r="J105" s="349">
        <f t="shared" si="97"/>
        <v>0</v>
      </c>
      <c r="K105" s="169">
        <v>42852.119958634954</v>
      </c>
      <c r="L105" s="349">
        <f t="shared" si="98"/>
        <v>0.10565454831584192</v>
      </c>
      <c r="M105" s="169"/>
      <c r="N105" s="349">
        <f t="shared" si="99"/>
        <v>0</v>
      </c>
      <c r="O105" s="169"/>
      <c r="P105" s="349">
        <f t="shared" si="100"/>
        <v>0</v>
      </c>
      <c r="Q105" s="169">
        <v>42852.119958634954</v>
      </c>
      <c r="R105" s="349">
        <f t="shared" si="101"/>
        <v>9.4777738436265163E-2</v>
      </c>
      <c r="S105" s="169"/>
      <c r="T105" s="349">
        <f t="shared" si="102"/>
        <v>0</v>
      </c>
      <c r="U105" s="169"/>
      <c r="V105" s="349">
        <f t="shared" si="103"/>
        <v>0</v>
      </c>
      <c r="W105" s="169"/>
      <c r="X105" s="349">
        <f t="shared" si="104"/>
        <v>0</v>
      </c>
      <c r="Y105" s="169">
        <v>42852.119958634954</v>
      </c>
      <c r="Z105" s="190">
        <f t="shared" si="92"/>
        <v>7.7170241164118358E-2</v>
      </c>
      <c r="AA105" s="361">
        <f t="shared" si="89"/>
        <v>171408.47983453982</v>
      </c>
      <c r="AB105" s="190">
        <f t="shared" si="93"/>
        <v>3.3127687592320383E-2</v>
      </c>
      <c r="AC105" s="362">
        <f t="shared" si="86"/>
        <v>14284.039986211652</v>
      </c>
      <c r="AD105" s="190">
        <f t="shared" si="94"/>
        <v>3.312768759232039E-2</v>
      </c>
      <c r="AE105" s="75"/>
      <c r="AF105" s="156"/>
      <c r="AG105" s="75"/>
      <c r="AH105" s="53">
        <f t="shared" si="87"/>
        <v>0</v>
      </c>
      <c r="AI105" s="53">
        <f t="shared" si="88"/>
        <v>171408.47983453982</v>
      </c>
      <c r="AJ105" s="53"/>
    </row>
    <row r="106" spans="1:36">
      <c r="A106" s="2">
        <v>6313</v>
      </c>
      <c r="B106" s="2" t="s">
        <v>125</v>
      </c>
      <c r="C106" s="169"/>
      <c r="D106" s="349">
        <f t="shared" si="95"/>
        <v>0</v>
      </c>
      <c r="E106" s="169"/>
      <c r="F106" s="349">
        <f t="shared" si="95"/>
        <v>0</v>
      </c>
      <c r="G106" s="169">
        <v>2350.2867349816679</v>
      </c>
      <c r="H106" s="349">
        <f t="shared" si="96"/>
        <v>4.6797936884526263E-3</v>
      </c>
      <c r="I106" s="169"/>
      <c r="J106" s="349">
        <f t="shared" si="97"/>
        <v>0</v>
      </c>
      <c r="K106" s="169">
        <v>2350.2867349816679</v>
      </c>
      <c r="L106" s="349">
        <f t="shared" si="98"/>
        <v>5.7947770994038151E-3</v>
      </c>
      <c r="M106" s="169"/>
      <c r="N106" s="349">
        <f t="shared" si="99"/>
        <v>0</v>
      </c>
      <c r="O106" s="169"/>
      <c r="P106" s="349">
        <f t="shared" si="100"/>
        <v>0</v>
      </c>
      <c r="Q106" s="169">
        <v>2350.2867349816679</v>
      </c>
      <c r="R106" s="349">
        <f t="shared" si="101"/>
        <v>5.1982226698081896E-3</v>
      </c>
      <c r="S106" s="169"/>
      <c r="T106" s="349">
        <f t="shared" si="102"/>
        <v>0</v>
      </c>
      <c r="U106" s="169"/>
      <c r="V106" s="349">
        <f t="shared" si="103"/>
        <v>0</v>
      </c>
      <c r="W106" s="169"/>
      <c r="X106" s="349">
        <f t="shared" si="104"/>
        <v>0</v>
      </c>
      <c r="Y106" s="169">
        <v>2350.2867349816679</v>
      </c>
      <c r="Z106" s="190">
        <f t="shared" si="92"/>
        <v>4.2325139180615047E-3</v>
      </c>
      <c r="AA106" s="361">
        <f t="shared" si="89"/>
        <v>9401.1469399266716</v>
      </c>
      <c r="AB106" s="190">
        <f t="shared" si="93"/>
        <v>1.8169361232070907E-3</v>
      </c>
      <c r="AC106" s="362">
        <f t="shared" si="86"/>
        <v>783.42891166055597</v>
      </c>
      <c r="AD106" s="190">
        <f t="shared" si="94"/>
        <v>1.8169361232070907E-3</v>
      </c>
      <c r="AE106" s="75"/>
      <c r="AF106" s="156"/>
      <c r="AG106" s="75"/>
      <c r="AH106" s="53"/>
      <c r="AI106" s="53"/>
      <c r="AJ106" s="53"/>
    </row>
    <row r="107" spans="1:36">
      <c r="A107" s="2">
        <v>6314</v>
      </c>
      <c r="B107" s="2" t="s">
        <v>192</v>
      </c>
      <c r="C107" s="169"/>
      <c r="D107" s="349">
        <f t="shared" si="95"/>
        <v>0</v>
      </c>
      <c r="E107" s="169"/>
      <c r="F107" s="349">
        <f t="shared" si="95"/>
        <v>0</v>
      </c>
      <c r="G107" s="169"/>
      <c r="H107" s="349">
        <f t="shared" si="96"/>
        <v>0</v>
      </c>
      <c r="I107" s="169"/>
      <c r="J107" s="349">
        <f t="shared" si="97"/>
        <v>0</v>
      </c>
      <c r="K107" s="169"/>
      <c r="L107" s="349">
        <f t="shared" si="98"/>
        <v>0</v>
      </c>
      <c r="M107" s="169"/>
      <c r="N107" s="349">
        <f t="shared" si="99"/>
        <v>0</v>
      </c>
      <c r="O107" s="169"/>
      <c r="P107" s="349">
        <f t="shared" si="100"/>
        <v>0</v>
      </c>
      <c r="Q107" s="169"/>
      <c r="R107" s="349">
        <f t="shared" si="101"/>
        <v>0</v>
      </c>
      <c r="S107" s="169"/>
      <c r="T107" s="349">
        <f t="shared" si="102"/>
        <v>0</v>
      </c>
      <c r="U107" s="169"/>
      <c r="V107" s="349">
        <f t="shared" si="103"/>
        <v>0</v>
      </c>
      <c r="W107" s="169"/>
      <c r="X107" s="349">
        <f t="shared" si="104"/>
        <v>0</v>
      </c>
      <c r="Y107" s="169"/>
      <c r="Z107" s="190">
        <f t="shared" si="92"/>
        <v>0</v>
      </c>
      <c r="AA107" s="361">
        <f t="shared" si="89"/>
        <v>0</v>
      </c>
      <c r="AB107" s="190">
        <f t="shared" si="93"/>
        <v>0</v>
      </c>
      <c r="AC107" s="362">
        <f t="shared" si="86"/>
        <v>0</v>
      </c>
      <c r="AD107" s="190">
        <f t="shared" si="94"/>
        <v>0</v>
      </c>
      <c r="AE107" s="75"/>
      <c r="AF107" s="156"/>
      <c r="AG107" s="75"/>
      <c r="AH107" s="53">
        <f t="shared" ref="AH107:AH152" si="105">AA107-AI107</f>
        <v>0</v>
      </c>
      <c r="AI107" s="53">
        <f t="shared" si="88"/>
        <v>0</v>
      </c>
      <c r="AJ107" s="53"/>
    </row>
    <row r="108" spans="1:36">
      <c r="A108" s="2">
        <v>6315</v>
      </c>
      <c r="B108" s="2" t="s">
        <v>215</v>
      </c>
      <c r="C108" s="169"/>
      <c r="D108" s="349">
        <f t="shared" si="95"/>
        <v>0</v>
      </c>
      <c r="E108" s="169">
        <v>2770.6308169596691</v>
      </c>
      <c r="F108" s="349">
        <f t="shared" si="95"/>
        <v>9.1510868195158572E-3</v>
      </c>
      <c r="G108" s="169">
        <v>3534.5915201654602</v>
      </c>
      <c r="H108" s="349">
        <f t="shared" si="96"/>
        <v>7.0379323684765282E-3</v>
      </c>
      <c r="I108" s="169">
        <v>2770.6308169596691</v>
      </c>
      <c r="J108" s="349">
        <f t="shared" si="97"/>
        <v>6.2477929912749409E-3</v>
      </c>
      <c r="K108" s="169">
        <v>1986.2978283350569</v>
      </c>
      <c r="L108" s="349">
        <f t="shared" si="98"/>
        <v>4.8973399700191463E-3</v>
      </c>
      <c r="M108" s="169"/>
      <c r="N108" s="349">
        <f t="shared" si="99"/>
        <v>0</v>
      </c>
      <c r="O108" s="169">
        <v>1731.6442605997931</v>
      </c>
      <c r="P108" s="349">
        <f t="shared" si="100"/>
        <v>4.7557940846291499E-3</v>
      </c>
      <c r="Q108" s="169">
        <v>1986.2978283350569</v>
      </c>
      <c r="R108" s="349">
        <f t="shared" si="101"/>
        <v>4.3931739249349951E-3</v>
      </c>
      <c r="S108" s="169"/>
      <c r="T108" s="349">
        <f t="shared" si="102"/>
        <v>0</v>
      </c>
      <c r="U108" s="169">
        <v>1731.6442605997931</v>
      </c>
      <c r="V108" s="349">
        <f t="shared" si="103"/>
        <v>4.7930660603912106E-3</v>
      </c>
      <c r="W108" s="169"/>
      <c r="X108" s="349">
        <f t="shared" si="104"/>
        <v>0</v>
      </c>
      <c r="Y108" s="169">
        <v>1986.2978283350569</v>
      </c>
      <c r="Z108" s="190">
        <f t="shared" si="92"/>
        <v>3.5770244875713191E-3</v>
      </c>
      <c r="AA108" s="361">
        <f t="shared" si="89"/>
        <v>18498.035160289553</v>
      </c>
      <c r="AB108" s="190">
        <f t="shared" si="93"/>
        <v>3.5750689257227066E-3</v>
      </c>
      <c r="AC108" s="362">
        <f t="shared" si="86"/>
        <v>1541.5029300241295</v>
      </c>
      <c r="AD108" s="190">
        <f t="shared" si="94"/>
        <v>3.5750689257227066E-3</v>
      </c>
      <c r="AE108" s="75"/>
      <c r="AF108" s="156"/>
      <c r="AG108" s="75"/>
      <c r="AH108" s="53"/>
      <c r="AI108" s="53"/>
      <c r="AJ108" s="53"/>
    </row>
    <row r="109" spans="1:36">
      <c r="A109" s="2">
        <v>6316</v>
      </c>
      <c r="B109" s="2" t="s">
        <v>216</v>
      </c>
      <c r="C109" s="169"/>
      <c r="D109" s="349">
        <f t="shared" si="95"/>
        <v>0</v>
      </c>
      <c r="E109" s="169">
        <v>1277.4543433298863</v>
      </c>
      <c r="F109" s="349">
        <f t="shared" si="95"/>
        <v>4.2192902541261148E-3</v>
      </c>
      <c r="G109" s="169"/>
      <c r="H109" s="349">
        <f t="shared" si="96"/>
        <v>0</v>
      </c>
      <c r="I109" s="169">
        <v>870.00863495346437</v>
      </c>
      <c r="J109" s="349">
        <f t="shared" si="97"/>
        <v>1.9618759087418531E-3</v>
      </c>
      <c r="K109" s="169">
        <v>967.68355739400215</v>
      </c>
      <c r="L109" s="349">
        <f t="shared" si="98"/>
        <v>2.3858835751375328E-3</v>
      </c>
      <c r="M109" s="169"/>
      <c r="N109" s="349">
        <f t="shared" si="99"/>
        <v>0</v>
      </c>
      <c r="O109" s="169"/>
      <c r="P109" s="349">
        <f t="shared" si="100"/>
        <v>0</v>
      </c>
      <c r="Q109" s="169">
        <v>870.00863495346437</v>
      </c>
      <c r="R109" s="349">
        <f t="shared" si="101"/>
        <v>1.9242327082185787E-3</v>
      </c>
      <c r="S109" s="169">
        <v>967.68355739400215</v>
      </c>
      <c r="T109" s="349">
        <f t="shared" si="102"/>
        <v>2.1245863115234762E-3</v>
      </c>
      <c r="U109" s="169">
        <v>634.08738366080661</v>
      </c>
      <c r="V109" s="349">
        <f t="shared" si="103"/>
        <v>1.7551080132903109E-3</v>
      </c>
      <c r="W109" s="169"/>
      <c r="X109" s="349">
        <f t="shared" si="104"/>
        <v>0</v>
      </c>
      <c r="Y109" s="169"/>
      <c r="Z109" s="190">
        <f t="shared" si="92"/>
        <v>0</v>
      </c>
      <c r="AA109" s="361">
        <f t="shared" si="89"/>
        <v>5586.9261116856269</v>
      </c>
      <c r="AB109" s="190">
        <f t="shared" si="93"/>
        <v>1.0797712167330219E-3</v>
      </c>
      <c r="AC109" s="362">
        <f t="shared" si="86"/>
        <v>465.57717597380224</v>
      </c>
      <c r="AD109" s="190">
        <f t="shared" si="94"/>
        <v>1.0797712167330219E-3</v>
      </c>
      <c r="AE109" s="75"/>
      <c r="AF109" s="156"/>
      <c r="AG109" s="75"/>
      <c r="AH109" s="53"/>
      <c r="AI109" s="53"/>
      <c r="AJ109" s="53"/>
    </row>
    <row r="110" spans="1:36">
      <c r="A110" s="2">
        <v>6317</v>
      </c>
      <c r="B110" s="2" t="s">
        <v>217</v>
      </c>
      <c r="C110" s="169"/>
      <c r="D110" s="349">
        <f t="shared" si="95"/>
        <v>0</v>
      </c>
      <c r="E110" s="169">
        <v>2215.4860392967944</v>
      </c>
      <c r="F110" s="349">
        <f t="shared" si="95"/>
        <v>7.317505085458453E-3</v>
      </c>
      <c r="G110" s="169"/>
      <c r="H110" s="349">
        <f t="shared" si="96"/>
        <v>0</v>
      </c>
      <c r="I110" s="169">
        <v>7212.8076525336091</v>
      </c>
      <c r="J110" s="349">
        <f t="shared" si="97"/>
        <v>1.6264934621771272E-2</v>
      </c>
      <c r="K110" s="169">
        <v>2444.6742502585316</v>
      </c>
      <c r="L110" s="349">
        <f t="shared" si="98"/>
        <v>6.0274953477158725E-3</v>
      </c>
      <c r="M110" s="169"/>
      <c r="N110" s="349">
        <f t="shared" si="99"/>
        <v>0</v>
      </c>
      <c r="O110" s="169"/>
      <c r="P110" s="349">
        <f t="shared" si="100"/>
        <v>0</v>
      </c>
      <c r="Q110" s="169">
        <v>4846.566701137539</v>
      </c>
      <c r="R110" s="349">
        <f t="shared" si="101"/>
        <v>1.0719344376841387E-2</v>
      </c>
      <c r="S110" s="169"/>
      <c r="T110" s="349">
        <f t="shared" si="102"/>
        <v>0</v>
      </c>
      <c r="U110" s="169">
        <v>2215.4860392967944</v>
      </c>
      <c r="V110" s="349">
        <f t="shared" si="103"/>
        <v>6.1323051066769904E-3</v>
      </c>
      <c r="W110" s="169"/>
      <c r="X110" s="349">
        <f t="shared" si="104"/>
        <v>0</v>
      </c>
      <c r="Y110" s="169"/>
      <c r="Z110" s="190">
        <f t="shared" si="92"/>
        <v>0</v>
      </c>
      <c r="AA110" s="361">
        <f t="shared" si="89"/>
        <v>18935.020682523267</v>
      </c>
      <c r="AB110" s="190">
        <f t="shared" si="93"/>
        <v>3.6595240231420373E-3</v>
      </c>
      <c r="AC110" s="362">
        <f t="shared" si="86"/>
        <v>1577.9183902102723</v>
      </c>
      <c r="AD110" s="190">
        <f t="shared" si="94"/>
        <v>3.6595240231420373E-3</v>
      </c>
      <c r="AE110" s="75"/>
      <c r="AF110" s="156"/>
      <c r="AG110" s="75"/>
      <c r="AH110" s="53"/>
      <c r="AI110" s="53"/>
      <c r="AJ110" s="53"/>
    </row>
    <row r="111" spans="1:36">
      <c r="A111" s="2">
        <v>6318</v>
      </c>
      <c r="B111" s="2" t="s">
        <v>218</v>
      </c>
      <c r="C111" s="169"/>
      <c r="D111" s="349">
        <f t="shared" si="95"/>
        <v>0</v>
      </c>
      <c r="E111" s="169"/>
      <c r="F111" s="349">
        <f t="shared" si="95"/>
        <v>0</v>
      </c>
      <c r="G111" s="169"/>
      <c r="H111" s="349">
        <f t="shared" si="96"/>
        <v>0</v>
      </c>
      <c r="I111" s="169"/>
      <c r="J111" s="349">
        <f t="shared" si="97"/>
        <v>0</v>
      </c>
      <c r="K111" s="169"/>
      <c r="L111" s="349">
        <f t="shared" si="98"/>
        <v>0</v>
      </c>
      <c r="M111" s="169"/>
      <c r="N111" s="349">
        <f t="shared" si="99"/>
        <v>0</v>
      </c>
      <c r="O111" s="169"/>
      <c r="P111" s="349">
        <f t="shared" si="100"/>
        <v>0</v>
      </c>
      <c r="Q111" s="169"/>
      <c r="R111" s="349">
        <f t="shared" si="101"/>
        <v>0</v>
      </c>
      <c r="S111" s="169"/>
      <c r="T111" s="349">
        <f t="shared" si="102"/>
        <v>0</v>
      </c>
      <c r="U111" s="169"/>
      <c r="V111" s="349">
        <f t="shared" si="103"/>
        <v>0</v>
      </c>
      <c r="W111" s="169"/>
      <c r="X111" s="349">
        <f t="shared" si="104"/>
        <v>0</v>
      </c>
      <c r="Y111" s="169"/>
      <c r="Z111" s="190">
        <f t="shared" si="92"/>
        <v>0</v>
      </c>
      <c r="AA111" s="361">
        <f t="shared" si="89"/>
        <v>0</v>
      </c>
      <c r="AB111" s="190">
        <f t="shared" si="93"/>
        <v>0</v>
      </c>
      <c r="AC111" s="362">
        <f t="shared" si="86"/>
        <v>0</v>
      </c>
      <c r="AD111" s="190">
        <f t="shared" si="94"/>
        <v>0</v>
      </c>
      <c r="AE111" s="75"/>
      <c r="AF111" s="156"/>
      <c r="AG111" s="75"/>
      <c r="AH111" s="53"/>
      <c r="AI111" s="53"/>
      <c r="AJ111" s="53"/>
    </row>
    <row r="112" spans="1:36">
      <c r="A112" s="2">
        <v>6319</v>
      </c>
      <c r="B112" s="2" t="s">
        <v>219</v>
      </c>
      <c r="C112" s="169"/>
      <c r="D112" s="349">
        <f t="shared" si="95"/>
        <v>0</v>
      </c>
      <c r="E112" s="169"/>
      <c r="F112" s="349">
        <f t="shared" si="95"/>
        <v>0</v>
      </c>
      <c r="G112" s="169"/>
      <c r="H112" s="349">
        <f t="shared" si="96"/>
        <v>0</v>
      </c>
      <c r="I112" s="169"/>
      <c r="J112" s="349">
        <f t="shared" si="97"/>
        <v>0</v>
      </c>
      <c r="K112" s="169"/>
      <c r="L112" s="349">
        <f t="shared" si="98"/>
        <v>0</v>
      </c>
      <c r="M112" s="169"/>
      <c r="N112" s="349">
        <f t="shared" si="99"/>
        <v>0</v>
      </c>
      <c r="O112" s="169"/>
      <c r="P112" s="349">
        <f t="shared" si="100"/>
        <v>0</v>
      </c>
      <c r="Q112" s="169"/>
      <c r="R112" s="349">
        <f t="shared" si="101"/>
        <v>0</v>
      </c>
      <c r="S112" s="169"/>
      <c r="T112" s="349">
        <f t="shared" si="102"/>
        <v>0</v>
      </c>
      <c r="U112" s="169"/>
      <c r="V112" s="349">
        <f t="shared" si="103"/>
        <v>0</v>
      </c>
      <c r="W112" s="169"/>
      <c r="X112" s="349">
        <f t="shared" si="104"/>
        <v>0</v>
      </c>
      <c r="Y112" s="169"/>
      <c r="Z112" s="190">
        <f t="shared" si="92"/>
        <v>0</v>
      </c>
      <c r="AA112" s="361">
        <f t="shared" si="89"/>
        <v>0</v>
      </c>
      <c r="AB112" s="190">
        <f t="shared" si="93"/>
        <v>0</v>
      </c>
      <c r="AC112" s="362">
        <f t="shared" si="86"/>
        <v>0</v>
      </c>
      <c r="AD112" s="190">
        <f t="shared" si="94"/>
        <v>0</v>
      </c>
      <c r="AE112" s="75"/>
      <c r="AF112" s="156"/>
      <c r="AG112" s="75"/>
      <c r="AH112" s="53"/>
      <c r="AI112" s="53"/>
      <c r="AJ112" s="53"/>
    </row>
    <row r="113" spans="1:36">
      <c r="A113" s="2">
        <v>6320</v>
      </c>
      <c r="B113" s="2" t="s">
        <v>220</v>
      </c>
      <c r="C113" s="169"/>
      <c r="D113" s="349">
        <f t="shared" si="95"/>
        <v>0</v>
      </c>
      <c r="E113" s="169"/>
      <c r="F113" s="349">
        <f t="shared" si="95"/>
        <v>0</v>
      </c>
      <c r="G113" s="169"/>
      <c r="H113" s="349">
        <f t="shared" si="96"/>
        <v>0</v>
      </c>
      <c r="I113" s="169"/>
      <c r="J113" s="349">
        <f t="shared" si="97"/>
        <v>0</v>
      </c>
      <c r="K113" s="169"/>
      <c r="L113" s="349">
        <f t="shared" si="98"/>
        <v>0</v>
      </c>
      <c r="M113" s="169"/>
      <c r="N113" s="349">
        <f t="shared" si="99"/>
        <v>0</v>
      </c>
      <c r="O113" s="169"/>
      <c r="P113" s="349">
        <f t="shared" si="100"/>
        <v>0</v>
      </c>
      <c r="Q113" s="169"/>
      <c r="R113" s="349">
        <f t="shared" si="101"/>
        <v>0</v>
      </c>
      <c r="S113" s="169"/>
      <c r="T113" s="349">
        <f t="shared" si="102"/>
        <v>0</v>
      </c>
      <c r="U113" s="169"/>
      <c r="V113" s="349">
        <f t="shared" si="103"/>
        <v>0</v>
      </c>
      <c r="W113" s="169"/>
      <c r="X113" s="349">
        <f t="shared" si="104"/>
        <v>0</v>
      </c>
      <c r="Y113" s="169"/>
      <c r="Z113" s="190">
        <f t="shared" si="92"/>
        <v>0</v>
      </c>
      <c r="AA113" s="361">
        <f t="shared" si="89"/>
        <v>0</v>
      </c>
      <c r="AB113" s="190">
        <f t="shared" si="93"/>
        <v>0</v>
      </c>
      <c r="AC113" s="362">
        <f t="shared" si="86"/>
        <v>0</v>
      </c>
      <c r="AD113" s="190">
        <f t="shared" si="94"/>
        <v>0</v>
      </c>
      <c r="AE113" s="75"/>
      <c r="AF113" s="156"/>
      <c r="AG113" s="75"/>
      <c r="AH113" s="53"/>
      <c r="AI113" s="53"/>
      <c r="AJ113" s="53"/>
    </row>
    <row r="114" spans="1:36">
      <c r="A114" s="2">
        <v>6321</v>
      </c>
      <c r="B114" s="2" t="s">
        <v>221</v>
      </c>
      <c r="C114" s="399"/>
      <c r="D114" s="400">
        <f t="shared" si="95"/>
        <v>0</v>
      </c>
      <c r="E114" s="399"/>
      <c r="F114" s="400">
        <f t="shared" si="95"/>
        <v>0</v>
      </c>
      <c r="G114" s="399"/>
      <c r="H114" s="400">
        <f t="shared" si="96"/>
        <v>0</v>
      </c>
      <c r="I114" s="399"/>
      <c r="J114" s="400">
        <f t="shared" si="97"/>
        <v>0</v>
      </c>
      <c r="K114" s="399"/>
      <c r="L114" s="400">
        <f t="shared" si="98"/>
        <v>0</v>
      </c>
      <c r="M114" s="399"/>
      <c r="N114" s="400">
        <f t="shared" si="99"/>
        <v>0</v>
      </c>
      <c r="O114" s="399"/>
      <c r="P114" s="400">
        <f t="shared" si="100"/>
        <v>0</v>
      </c>
      <c r="Q114" s="399"/>
      <c r="R114" s="400">
        <f t="shared" si="101"/>
        <v>0</v>
      </c>
      <c r="S114" s="399"/>
      <c r="T114" s="400">
        <f t="shared" si="102"/>
        <v>0</v>
      </c>
      <c r="U114" s="399"/>
      <c r="V114" s="400">
        <f t="shared" si="103"/>
        <v>0</v>
      </c>
      <c r="W114" s="399"/>
      <c r="X114" s="400">
        <f t="shared" si="104"/>
        <v>0</v>
      </c>
      <c r="Y114" s="399"/>
      <c r="Z114" s="190">
        <f t="shared" si="92"/>
        <v>0</v>
      </c>
      <c r="AA114" s="361">
        <f t="shared" si="89"/>
        <v>0</v>
      </c>
      <c r="AB114" s="190">
        <f t="shared" si="93"/>
        <v>0</v>
      </c>
      <c r="AC114" s="362">
        <f t="shared" si="86"/>
        <v>0</v>
      </c>
      <c r="AD114" s="190">
        <f t="shared" si="94"/>
        <v>0</v>
      </c>
      <c r="AE114" s="75"/>
      <c r="AF114" s="156"/>
      <c r="AG114" s="75"/>
      <c r="AH114" s="53"/>
      <c r="AI114" s="53"/>
      <c r="AJ114" s="53"/>
    </row>
    <row r="115" spans="1:36" ht="15.75" thickBot="1">
      <c r="A115" s="4">
        <v>6399</v>
      </c>
      <c r="B115" s="108" t="s">
        <v>97</v>
      </c>
      <c r="C115" s="363">
        <f>SUM(C94:C114)</f>
        <v>12719.751809720787</v>
      </c>
      <c r="D115" s="364">
        <f>C115/C12</f>
        <v>3.2685345223392726E-2</v>
      </c>
      <c r="E115" s="363">
        <f>SUM(E94:E114)</f>
        <v>14045.370579110651</v>
      </c>
      <c r="F115" s="364">
        <f>E115/E12</f>
        <v>4.639030389575944E-2</v>
      </c>
      <c r="G115" s="193">
        <f>SUM(G94:G114)</f>
        <v>53157.887562282594</v>
      </c>
      <c r="H115" s="364">
        <f>G115/G12</f>
        <v>0.10584578596423251</v>
      </c>
      <c r="I115" s="363">
        <f>SUM(I94:I114)</f>
        <v>16076.8183557394</v>
      </c>
      <c r="J115" s="364">
        <f>I115/I12</f>
        <v>3.6253344339543261E-2</v>
      </c>
      <c r="K115" s="363">
        <f>SUM(K94:K114)</f>
        <v>58382.86170912852</v>
      </c>
      <c r="L115" s="364">
        <f>K115/K12</f>
        <v>0.14394655128424433</v>
      </c>
      <c r="M115" s="363">
        <f>SUM(M94:M114)</f>
        <v>3360.910031023785</v>
      </c>
      <c r="N115" s="364">
        <f>M115/M12</f>
        <v>5.8438731747975248E-3</v>
      </c>
      <c r="O115" s="363">
        <f>SUM(O94:O114)</f>
        <v>6824.7156153050673</v>
      </c>
      <c r="P115" s="364">
        <f>O115/O12</f>
        <v>1.874342374530312E-2</v>
      </c>
      <c r="Q115" s="363">
        <f>SUM(Q94:Q114)</f>
        <v>57998.351212747955</v>
      </c>
      <c r="R115" s="364">
        <f>Q115/Q12</f>
        <v>0.12827726064154266</v>
      </c>
      <c r="S115" s="363">
        <f>SUM(S94:S114)</f>
        <v>10093.846949327815</v>
      </c>
      <c r="T115" s="364">
        <f>S115/S12</f>
        <v>2.2161427560996809E-2</v>
      </c>
      <c r="U115" s="363">
        <f>SUM(U94:U114)</f>
        <v>13707.381075491207</v>
      </c>
      <c r="V115" s="364">
        <f>U115/U12</f>
        <v>3.7941039337391909E-2</v>
      </c>
      <c r="W115" s="363">
        <f>SUM(W94:W114)</f>
        <v>5429.1623578076524</v>
      </c>
      <c r="X115" s="364">
        <f>W115/W12</f>
        <v>1.47699187346539E-2</v>
      </c>
      <c r="Y115" s="363">
        <f>SUM(Y94:Y114)</f>
        <v>52617.866879759335</v>
      </c>
      <c r="Z115" s="364">
        <f>Y115/Y12</f>
        <v>9.4756886720473263E-2</v>
      </c>
      <c r="AA115" s="363">
        <f>SUM(AA94:AA114)</f>
        <v>304414.92413744476</v>
      </c>
      <c r="AB115" s="364">
        <f>AA115/AA12</f>
        <v>5.8833509958199172E-2</v>
      </c>
      <c r="AC115" s="365">
        <f t="shared" si="86"/>
        <v>25367.910344787062</v>
      </c>
      <c r="AD115" s="364">
        <f>AC115/AC12</f>
        <v>5.8833509958199172E-2</v>
      </c>
      <c r="AE115" s="75"/>
      <c r="AF115" s="156"/>
      <c r="AG115" s="75"/>
      <c r="AH115" s="53">
        <f t="shared" si="105"/>
        <v>0</v>
      </c>
      <c r="AI115" s="53">
        <f t="shared" si="88"/>
        <v>304414.92413744476</v>
      </c>
      <c r="AJ115" s="53"/>
    </row>
    <row r="116" spans="1:36" ht="15.75" thickTop="1">
      <c r="A116" s="16">
        <v>6401</v>
      </c>
      <c r="B116" s="106" t="s">
        <v>86</v>
      </c>
      <c r="C116" s="372"/>
      <c r="D116" s="49">
        <f>C116/C12</f>
        <v>0</v>
      </c>
      <c r="E116" s="372"/>
      <c r="F116" s="49">
        <f>E116/E12</f>
        <v>0</v>
      </c>
      <c r="G116" s="372"/>
      <c r="H116" s="49">
        <f>G116/G12</f>
        <v>0</v>
      </c>
      <c r="I116" s="352"/>
      <c r="J116" s="49">
        <f>I116/I12</f>
        <v>0</v>
      </c>
      <c r="K116" s="352"/>
      <c r="L116" s="49">
        <f>K116/K12</f>
        <v>0</v>
      </c>
      <c r="M116" s="352"/>
      <c r="N116" s="49">
        <f>M116/M12</f>
        <v>0</v>
      </c>
      <c r="O116" s="352"/>
      <c r="P116" s="49">
        <f>O116/O12</f>
        <v>0</v>
      </c>
      <c r="Q116" s="352"/>
      <c r="R116" s="49">
        <f>Q116/Q12</f>
        <v>0</v>
      </c>
      <c r="S116" s="352"/>
      <c r="T116" s="49">
        <f>S116/S12</f>
        <v>0</v>
      </c>
      <c r="U116" s="352"/>
      <c r="V116" s="49">
        <f>U116/U12</f>
        <v>0</v>
      </c>
      <c r="W116" s="352"/>
      <c r="X116" s="49">
        <f>W116/W12</f>
        <v>0</v>
      </c>
      <c r="Y116" s="352"/>
      <c r="Z116" s="165">
        <f>Y116/Y12</f>
        <v>0</v>
      </c>
      <c r="AA116" s="262">
        <f t="shared" ref="AA116:AA128" si="106">C116+E116+G116+I116+K116+M116+O116+Q116+S116+U116+W116+Y116</f>
        <v>0</v>
      </c>
      <c r="AB116" s="190">
        <f>AA116/AA12</f>
        <v>0</v>
      </c>
      <c r="AC116" s="181">
        <f t="shared" si="86"/>
        <v>0</v>
      </c>
      <c r="AD116" s="190">
        <f>AC116/AC12</f>
        <v>0</v>
      </c>
      <c r="AE116" s="75"/>
      <c r="AF116" s="156"/>
      <c r="AG116" s="75"/>
      <c r="AH116" s="53">
        <f t="shared" si="105"/>
        <v>0</v>
      </c>
      <c r="AI116" s="53">
        <f t="shared" si="88"/>
        <v>0</v>
      </c>
      <c r="AJ116" s="53"/>
    </row>
    <row r="117" spans="1:36">
      <c r="A117" s="98">
        <v>6402</v>
      </c>
      <c r="B117" s="2" t="s">
        <v>72</v>
      </c>
      <c r="C117" s="32">
        <v>100</v>
      </c>
      <c r="D117" s="49">
        <f>C117/C12</f>
        <v>2.5696527504894933E-4</v>
      </c>
      <c r="E117" s="32">
        <v>100</v>
      </c>
      <c r="F117" s="49">
        <f>E117/E12</f>
        <v>3.3028892783188395E-4</v>
      </c>
      <c r="G117" s="32">
        <v>100</v>
      </c>
      <c r="H117" s="49">
        <f>G117/G12</f>
        <v>1.9911586185628234E-4</v>
      </c>
      <c r="I117" s="32">
        <v>100</v>
      </c>
      <c r="J117" s="49">
        <f>I117/I12</f>
        <v>2.2550073986872453E-4</v>
      </c>
      <c r="K117" s="32">
        <v>100</v>
      </c>
      <c r="L117" s="49">
        <f>K117/K12</f>
        <v>2.4655617602543353E-4</v>
      </c>
      <c r="M117" s="32">
        <v>100</v>
      </c>
      <c r="N117" s="49">
        <f>M117/M12</f>
        <v>1.7387770338551402E-4</v>
      </c>
      <c r="O117" s="32">
        <v>100</v>
      </c>
      <c r="P117" s="49">
        <f>O117/O12</f>
        <v>2.7464036308368989E-4</v>
      </c>
      <c r="Q117" s="32">
        <v>100</v>
      </c>
      <c r="R117" s="349">
        <f>Q117/Q12</f>
        <v>2.2117397815499883E-4</v>
      </c>
      <c r="S117" s="32">
        <v>100</v>
      </c>
      <c r="T117" s="49">
        <f>S117/S12</f>
        <v>2.1955382989507897E-4</v>
      </c>
      <c r="U117" s="32">
        <v>100</v>
      </c>
      <c r="V117" s="49">
        <f>U117/U12</f>
        <v>2.7679276681984475E-4</v>
      </c>
      <c r="W117" s="32">
        <v>100</v>
      </c>
      <c r="X117" s="49">
        <f>W117/W12</f>
        <v>2.7204783650305376E-4</v>
      </c>
      <c r="Y117" s="32">
        <v>100</v>
      </c>
      <c r="Z117" s="165">
        <f>Y117/Y12</f>
        <v>1.8008500218568088E-4</v>
      </c>
      <c r="AA117" s="262">
        <f t="shared" si="106"/>
        <v>1200</v>
      </c>
      <c r="AB117" s="190">
        <f>AA117/AA12</f>
        <v>2.3192099451064586E-4</v>
      </c>
      <c r="AC117" s="183">
        <f t="shared" si="86"/>
        <v>100</v>
      </c>
      <c r="AD117" s="190">
        <f>AC117/AC12</f>
        <v>2.3192099451064586E-4</v>
      </c>
      <c r="AE117" s="157"/>
      <c r="AF117" s="214"/>
      <c r="AG117" s="75"/>
      <c r="AH117" s="53">
        <f t="shared" si="105"/>
        <v>0</v>
      </c>
      <c r="AI117" s="53">
        <f t="shared" si="88"/>
        <v>1200</v>
      </c>
      <c r="AJ117" s="53"/>
    </row>
    <row r="118" spans="1:36">
      <c r="A118" s="98">
        <v>6403</v>
      </c>
      <c r="B118" s="2" t="s">
        <v>227</v>
      </c>
      <c r="C118" s="32"/>
      <c r="D118" s="349">
        <f>C118/C12</f>
        <v>0</v>
      </c>
      <c r="E118" s="32"/>
      <c r="F118" s="349">
        <f>E118/E12</f>
        <v>0</v>
      </c>
      <c r="G118" s="32"/>
      <c r="H118" s="349">
        <f>G118/G12</f>
        <v>0</v>
      </c>
      <c r="I118" s="32"/>
      <c r="J118" s="349">
        <f>I118/I12</f>
        <v>0</v>
      </c>
      <c r="K118" s="32"/>
      <c r="L118" s="349">
        <f>K118/K12</f>
        <v>0</v>
      </c>
      <c r="M118" s="32"/>
      <c r="N118" s="349">
        <f>M118/M12</f>
        <v>0</v>
      </c>
      <c r="O118" s="32"/>
      <c r="P118" s="349">
        <f>O118/O12</f>
        <v>0</v>
      </c>
      <c r="Q118" s="32"/>
      <c r="R118" s="349">
        <f>Q118/Q12</f>
        <v>0</v>
      </c>
      <c r="S118" s="32"/>
      <c r="T118" s="349">
        <f>S118/S12</f>
        <v>0</v>
      </c>
      <c r="U118" s="32"/>
      <c r="V118" s="349">
        <f>U118/U12</f>
        <v>0</v>
      </c>
      <c r="W118" s="32"/>
      <c r="X118" s="349">
        <f>W118/W12</f>
        <v>0</v>
      </c>
      <c r="Y118" s="32"/>
      <c r="Z118" s="349">
        <f>Y118/Y12</f>
        <v>0</v>
      </c>
      <c r="AA118" s="326"/>
      <c r="AB118" s="349">
        <f>AA118/AA12</f>
        <v>0</v>
      </c>
      <c r="AC118" s="355"/>
      <c r="AD118" s="349">
        <f>AC118/AC12</f>
        <v>0</v>
      </c>
      <c r="AE118" s="157"/>
      <c r="AF118" s="214"/>
      <c r="AG118" s="75"/>
      <c r="AH118" s="53"/>
      <c r="AI118" s="53"/>
      <c r="AJ118" s="53"/>
    </row>
    <row r="119" spans="1:36">
      <c r="A119" s="98">
        <v>6404</v>
      </c>
      <c r="B119" s="2" t="s">
        <v>88</v>
      </c>
      <c r="C119" s="32"/>
      <c r="D119" s="49">
        <f>C119/C12</f>
        <v>0</v>
      </c>
      <c r="E119" s="32"/>
      <c r="F119" s="49">
        <f>E119/E12</f>
        <v>0</v>
      </c>
      <c r="G119" s="32"/>
      <c r="H119" s="49">
        <f>G119/G12</f>
        <v>0</v>
      </c>
      <c r="I119" s="32"/>
      <c r="J119" s="49">
        <f>I119/I12</f>
        <v>0</v>
      </c>
      <c r="K119" s="32"/>
      <c r="L119" s="49">
        <f>K119/K12</f>
        <v>0</v>
      </c>
      <c r="M119" s="32"/>
      <c r="N119" s="49">
        <f>M119/M12</f>
        <v>0</v>
      </c>
      <c r="O119" s="32"/>
      <c r="P119" s="49">
        <f>O119/O12</f>
        <v>0</v>
      </c>
      <c r="Q119" s="32"/>
      <c r="R119" s="49">
        <f>Q119/Q12</f>
        <v>0</v>
      </c>
      <c r="S119" s="32"/>
      <c r="T119" s="49">
        <f>S119/S12</f>
        <v>0</v>
      </c>
      <c r="U119" s="32"/>
      <c r="V119" s="49">
        <f>U119/U12</f>
        <v>0</v>
      </c>
      <c r="W119" s="32"/>
      <c r="X119" s="49">
        <f>W119/W12</f>
        <v>0</v>
      </c>
      <c r="Y119" s="32"/>
      <c r="Z119" s="165">
        <f>Y119/Y12</f>
        <v>0</v>
      </c>
      <c r="AA119" s="262">
        <f t="shared" si="106"/>
        <v>0</v>
      </c>
      <c r="AB119" s="190">
        <f>AA119/AA12</f>
        <v>0</v>
      </c>
      <c r="AC119" s="183">
        <f t="shared" si="86"/>
        <v>0</v>
      </c>
      <c r="AD119" s="190">
        <f>AC119/AC12</f>
        <v>0</v>
      </c>
      <c r="AE119" s="157"/>
      <c r="AF119" s="214"/>
      <c r="AG119" s="75"/>
      <c r="AH119" s="53">
        <f t="shared" si="105"/>
        <v>0</v>
      </c>
      <c r="AI119" s="53">
        <f t="shared" si="88"/>
        <v>0</v>
      </c>
      <c r="AJ119" s="53"/>
    </row>
    <row r="120" spans="1:36">
      <c r="A120" s="98">
        <v>6406</v>
      </c>
      <c r="B120" s="2" t="s">
        <v>70</v>
      </c>
      <c r="C120" s="33">
        <v>750</v>
      </c>
      <c r="D120" s="49">
        <f>C120/C12</f>
        <v>1.9272395628671197E-3</v>
      </c>
      <c r="E120" s="33">
        <v>750</v>
      </c>
      <c r="F120" s="49">
        <f>E120/E12</f>
        <v>2.4771669587391296E-3</v>
      </c>
      <c r="G120" s="33">
        <v>750</v>
      </c>
      <c r="H120" s="49">
        <f>G120/G12</f>
        <v>1.4933689639221176E-3</v>
      </c>
      <c r="I120" s="33">
        <v>750</v>
      </c>
      <c r="J120" s="49">
        <f>I120/I12</f>
        <v>1.691255549015434E-3</v>
      </c>
      <c r="K120" s="33">
        <v>750</v>
      </c>
      <c r="L120" s="49">
        <f>K120/K12</f>
        <v>1.8491713201907514E-3</v>
      </c>
      <c r="M120" s="33">
        <v>750</v>
      </c>
      <c r="N120" s="49">
        <f>M120/M12</f>
        <v>1.3040827753913553E-3</v>
      </c>
      <c r="O120" s="33">
        <v>750</v>
      </c>
      <c r="P120" s="49">
        <f>O120/O12</f>
        <v>2.0598027231276744E-3</v>
      </c>
      <c r="Q120" s="33">
        <v>750</v>
      </c>
      <c r="R120" s="49">
        <f>Q120/Q12</f>
        <v>1.6588048361624911E-3</v>
      </c>
      <c r="S120" s="33">
        <v>750</v>
      </c>
      <c r="T120" s="49">
        <f>S120/S12</f>
        <v>1.6466537242130924E-3</v>
      </c>
      <c r="U120" s="33">
        <v>750</v>
      </c>
      <c r="V120" s="49">
        <f>U120/U12</f>
        <v>2.0759457511488359E-3</v>
      </c>
      <c r="W120" s="33">
        <v>750</v>
      </c>
      <c r="X120" s="49">
        <f>W120/W12</f>
        <v>2.0403587737729029E-3</v>
      </c>
      <c r="Y120" s="33">
        <v>750</v>
      </c>
      <c r="Z120" s="165">
        <f>Y120/Y12</f>
        <v>1.3506375163926066E-3</v>
      </c>
      <c r="AA120" s="262">
        <f t="shared" si="106"/>
        <v>9000</v>
      </c>
      <c r="AB120" s="190">
        <f>AA120/AA12</f>
        <v>1.739407458829844E-3</v>
      </c>
      <c r="AC120" s="181">
        <f t="shared" si="86"/>
        <v>750</v>
      </c>
      <c r="AD120" s="190">
        <f>AC120/AC12</f>
        <v>1.739407458829844E-3</v>
      </c>
      <c r="AE120" s="157"/>
      <c r="AF120" s="214"/>
      <c r="AG120" s="75"/>
      <c r="AH120" s="53">
        <f t="shared" si="105"/>
        <v>0</v>
      </c>
      <c r="AI120" s="53">
        <f t="shared" si="88"/>
        <v>9000</v>
      </c>
      <c r="AJ120" s="53"/>
    </row>
    <row r="121" spans="1:36">
      <c r="A121" s="2">
        <v>6407</v>
      </c>
      <c r="B121" s="107" t="s">
        <v>71</v>
      </c>
      <c r="C121" s="380">
        <v>0</v>
      </c>
      <c r="D121" s="49">
        <f>C121/C12</f>
        <v>0</v>
      </c>
      <c r="E121" s="380">
        <v>0</v>
      </c>
      <c r="F121" s="49">
        <f>E121/E12</f>
        <v>0</v>
      </c>
      <c r="G121" s="380">
        <v>0</v>
      </c>
      <c r="H121" s="49">
        <f>G121/G12</f>
        <v>0</v>
      </c>
      <c r="I121" s="380">
        <v>0</v>
      </c>
      <c r="J121" s="49">
        <f>I121/I12</f>
        <v>0</v>
      </c>
      <c r="K121" s="380">
        <v>0</v>
      </c>
      <c r="L121" s="49">
        <f>K121/K12</f>
        <v>0</v>
      </c>
      <c r="M121" s="380">
        <v>0</v>
      </c>
      <c r="N121" s="49">
        <f>M121/M12</f>
        <v>0</v>
      </c>
      <c r="O121" s="380">
        <v>0</v>
      </c>
      <c r="P121" s="49">
        <f>O121/O12</f>
        <v>0</v>
      </c>
      <c r="Q121" s="380">
        <v>0</v>
      </c>
      <c r="R121" s="49">
        <f>Q121/Q12</f>
        <v>0</v>
      </c>
      <c r="S121" s="380">
        <v>0</v>
      </c>
      <c r="T121" s="49">
        <f>S121/S12</f>
        <v>0</v>
      </c>
      <c r="U121" s="380">
        <v>0</v>
      </c>
      <c r="V121" s="49">
        <f>U121/U12</f>
        <v>0</v>
      </c>
      <c r="W121" s="380">
        <v>0</v>
      </c>
      <c r="X121" s="49">
        <f>W121/W12</f>
        <v>0</v>
      </c>
      <c r="Y121" s="380">
        <v>0</v>
      </c>
      <c r="Z121" s="165">
        <f>Y121/Y12</f>
        <v>0</v>
      </c>
      <c r="AA121" s="262">
        <f t="shared" si="106"/>
        <v>0</v>
      </c>
      <c r="AB121" s="190">
        <f>AA121/AA12</f>
        <v>0</v>
      </c>
      <c r="AC121" s="181">
        <f t="shared" si="86"/>
        <v>0</v>
      </c>
      <c r="AD121" s="190">
        <f>AC121/AC12</f>
        <v>0</v>
      </c>
      <c r="AE121" s="157"/>
      <c r="AF121" s="214"/>
      <c r="AG121" s="75"/>
      <c r="AH121" s="53">
        <f t="shared" si="105"/>
        <v>0</v>
      </c>
      <c r="AI121" s="53">
        <f t="shared" si="88"/>
        <v>0</v>
      </c>
      <c r="AJ121" s="53"/>
    </row>
    <row r="122" spans="1:36">
      <c r="A122" s="2">
        <v>6408</v>
      </c>
      <c r="B122" s="107" t="s">
        <v>41</v>
      </c>
      <c r="C122" s="372">
        <v>0</v>
      </c>
      <c r="D122" s="49">
        <f>C122/C12</f>
        <v>0</v>
      </c>
      <c r="E122" s="372">
        <v>0</v>
      </c>
      <c r="F122" s="49">
        <f>E122/E12</f>
        <v>0</v>
      </c>
      <c r="G122" s="372">
        <v>0</v>
      </c>
      <c r="H122" s="49">
        <f>G122/G12</f>
        <v>0</v>
      </c>
      <c r="I122" s="372">
        <v>0</v>
      </c>
      <c r="J122" s="49">
        <f>I122/I12</f>
        <v>0</v>
      </c>
      <c r="K122" s="372">
        <v>0</v>
      </c>
      <c r="L122" s="49">
        <f>K122/K12</f>
        <v>0</v>
      </c>
      <c r="M122" s="372">
        <v>0</v>
      </c>
      <c r="N122" s="49">
        <f>M122/M12</f>
        <v>0</v>
      </c>
      <c r="O122" s="372">
        <v>0</v>
      </c>
      <c r="P122" s="49">
        <f>O122/O12</f>
        <v>0</v>
      </c>
      <c r="Q122" s="372">
        <v>0</v>
      </c>
      <c r="R122" s="49">
        <f>Q122/Q12</f>
        <v>0</v>
      </c>
      <c r="S122" s="372">
        <v>0</v>
      </c>
      <c r="T122" s="49">
        <f>S122/S12</f>
        <v>0</v>
      </c>
      <c r="U122" s="372">
        <v>0</v>
      </c>
      <c r="V122" s="49">
        <f>U122/U12</f>
        <v>0</v>
      </c>
      <c r="W122" s="372">
        <v>0</v>
      </c>
      <c r="X122" s="49">
        <f>W122/W12</f>
        <v>0</v>
      </c>
      <c r="Y122" s="372">
        <v>0</v>
      </c>
      <c r="Z122" s="165">
        <f>Y122/Y12</f>
        <v>0</v>
      </c>
      <c r="AA122" s="262">
        <f t="shared" si="106"/>
        <v>0</v>
      </c>
      <c r="AB122" s="190">
        <f>AA122/AA12</f>
        <v>0</v>
      </c>
      <c r="AC122" s="181">
        <f t="shared" si="86"/>
        <v>0</v>
      </c>
      <c r="AD122" s="190">
        <f>AC122/AC12</f>
        <v>0</v>
      </c>
      <c r="AE122" s="157"/>
      <c r="AF122" s="214"/>
      <c r="AG122" s="75"/>
      <c r="AH122" s="53">
        <f t="shared" si="105"/>
        <v>0</v>
      </c>
      <c r="AI122" s="53">
        <f t="shared" si="88"/>
        <v>0</v>
      </c>
      <c r="AJ122" s="53"/>
    </row>
    <row r="123" spans="1:36">
      <c r="A123" s="2">
        <v>6410</v>
      </c>
      <c r="B123" s="107" t="s">
        <v>100</v>
      </c>
      <c r="C123" s="372">
        <v>0</v>
      </c>
      <c r="D123" s="49"/>
      <c r="E123" s="372">
        <v>0</v>
      </c>
      <c r="F123" s="49"/>
      <c r="G123" s="372">
        <v>0</v>
      </c>
      <c r="H123" s="49"/>
      <c r="I123" s="372">
        <v>0</v>
      </c>
      <c r="J123" s="49"/>
      <c r="K123" s="372">
        <v>0</v>
      </c>
      <c r="L123" s="49"/>
      <c r="M123" s="372">
        <v>0</v>
      </c>
      <c r="N123" s="49"/>
      <c r="O123" s="372">
        <v>0</v>
      </c>
      <c r="P123" s="49"/>
      <c r="Q123" s="372">
        <v>0</v>
      </c>
      <c r="R123" s="49"/>
      <c r="S123" s="372">
        <v>0</v>
      </c>
      <c r="T123" s="49"/>
      <c r="U123" s="372">
        <v>0</v>
      </c>
      <c r="V123" s="49"/>
      <c r="W123" s="372">
        <v>0</v>
      </c>
      <c r="X123" s="49"/>
      <c r="Y123" s="372">
        <v>0</v>
      </c>
      <c r="Z123" s="165"/>
      <c r="AA123" s="262">
        <f t="shared" si="106"/>
        <v>0</v>
      </c>
      <c r="AB123" s="190"/>
      <c r="AC123" s="181">
        <f t="shared" si="86"/>
        <v>0</v>
      </c>
      <c r="AD123" s="190"/>
      <c r="AE123" s="157"/>
      <c r="AF123" s="214"/>
      <c r="AG123" s="75"/>
      <c r="AH123" s="53">
        <f t="shared" si="105"/>
        <v>0</v>
      </c>
      <c r="AI123" s="53">
        <f t="shared" si="88"/>
        <v>0</v>
      </c>
      <c r="AJ123" s="53"/>
    </row>
    <row r="124" spans="1:36">
      <c r="A124" s="2">
        <v>6411</v>
      </c>
      <c r="B124" s="107" t="s">
        <v>102</v>
      </c>
      <c r="C124" s="372"/>
      <c r="D124" s="49"/>
      <c r="E124" s="372"/>
      <c r="F124" s="49"/>
      <c r="G124" s="372"/>
      <c r="H124" s="49"/>
      <c r="I124" s="372"/>
      <c r="J124" s="49"/>
      <c r="K124" s="372"/>
      <c r="L124" s="49"/>
      <c r="M124" s="372"/>
      <c r="N124" s="49"/>
      <c r="O124" s="372"/>
      <c r="P124" s="49"/>
      <c r="Q124" s="372"/>
      <c r="R124" s="49"/>
      <c r="S124" s="372"/>
      <c r="T124" s="49"/>
      <c r="U124" s="372"/>
      <c r="V124" s="49"/>
      <c r="W124" s="372"/>
      <c r="X124" s="49"/>
      <c r="Y124" s="372"/>
      <c r="Z124" s="165"/>
      <c r="AA124" s="262">
        <f t="shared" si="106"/>
        <v>0</v>
      </c>
      <c r="AB124" s="190"/>
      <c r="AC124" s="181">
        <f t="shared" si="86"/>
        <v>0</v>
      </c>
      <c r="AD124" s="190"/>
      <c r="AE124" s="157"/>
      <c r="AF124" s="214"/>
      <c r="AG124" s="75"/>
      <c r="AH124" s="53">
        <f t="shared" si="105"/>
        <v>0</v>
      </c>
      <c r="AI124" s="53">
        <f t="shared" si="88"/>
        <v>0</v>
      </c>
      <c r="AJ124" s="53"/>
    </row>
    <row r="125" spans="1:36">
      <c r="A125" s="2">
        <v>6412</v>
      </c>
      <c r="B125" s="107" t="s">
        <v>89</v>
      </c>
      <c r="C125" s="372"/>
      <c r="D125" s="49">
        <f>C125/C12</f>
        <v>0</v>
      </c>
      <c r="E125" s="372"/>
      <c r="F125" s="49">
        <f>E125/E12</f>
        <v>0</v>
      </c>
      <c r="G125" s="372"/>
      <c r="H125" s="49">
        <f>G125/G12</f>
        <v>0</v>
      </c>
      <c r="I125" s="372"/>
      <c r="J125" s="49">
        <f>I125/I12</f>
        <v>0</v>
      </c>
      <c r="K125" s="372"/>
      <c r="L125" s="49">
        <f>K125/K12</f>
        <v>0</v>
      </c>
      <c r="M125" s="372"/>
      <c r="N125" s="49">
        <f>M125/M12</f>
        <v>0</v>
      </c>
      <c r="O125" s="372"/>
      <c r="P125" s="49">
        <f>O125/O12</f>
        <v>0</v>
      </c>
      <c r="Q125" s="372"/>
      <c r="R125" s="49">
        <f>Q125/Q12</f>
        <v>0</v>
      </c>
      <c r="S125" s="372"/>
      <c r="T125" s="49">
        <f>S125/S12</f>
        <v>0</v>
      </c>
      <c r="U125" s="372"/>
      <c r="V125" s="49">
        <f>U125/U12</f>
        <v>0</v>
      </c>
      <c r="W125" s="372"/>
      <c r="X125" s="49">
        <f>W125/W12</f>
        <v>0</v>
      </c>
      <c r="Y125" s="372"/>
      <c r="Z125" s="165">
        <f>Y125/Y12</f>
        <v>0</v>
      </c>
      <c r="AA125" s="262">
        <f t="shared" si="106"/>
        <v>0</v>
      </c>
      <c r="AB125" s="190">
        <f>AA125/AA12</f>
        <v>0</v>
      </c>
      <c r="AC125" s="181">
        <f t="shared" si="86"/>
        <v>0</v>
      </c>
      <c r="AD125" s="190">
        <f>AC125/AC12</f>
        <v>0</v>
      </c>
      <c r="AE125" s="157"/>
      <c r="AF125" s="214"/>
      <c r="AG125" s="75"/>
      <c r="AH125" s="53">
        <f t="shared" si="105"/>
        <v>0</v>
      </c>
      <c r="AI125" s="53">
        <f t="shared" si="88"/>
        <v>0</v>
      </c>
      <c r="AJ125" s="53"/>
    </row>
    <row r="126" spans="1:36">
      <c r="A126" s="2">
        <v>6413</v>
      </c>
      <c r="B126" s="2" t="s">
        <v>40</v>
      </c>
      <c r="C126" s="33">
        <f>C16*1%</f>
        <v>3891.5764000000004</v>
      </c>
      <c r="D126" s="49">
        <f>C126/C12</f>
        <v>0.01</v>
      </c>
      <c r="E126" s="33">
        <f>E16*1%</f>
        <v>3027.6522030705096</v>
      </c>
      <c r="F126" s="49">
        <f>E126/E12</f>
        <v>0.01</v>
      </c>
      <c r="G126" s="33">
        <f>G16*1%</f>
        <v>5022.2015999999994</v>
      </c>
      <c r="H126" s="49">
        <f>G126/G12</f>
        <v>0.01</v>
      </c>
      <c r="I126" s="33">
        <f>I16*1%</f>
        <v>4434.5752505386499</v>
      </c>
      <c r="J126" s="49">
        <f>I126/I12</f>
        <v>0.01</v>
      </c>
      <c r="K126" s="33">
        <f>K16*1%</f>
        <v>4055.8708206800097</v>
      </c>
      <c r="L126" s="49">
        <f>K126/K12</f>
        <v>0.01</v>
      </c>
      <c r="M126" s="33">
        <f>M16*1%</f>
        <v>5751.1686692965104</v>
      </c>
      <c r="N126" s="49">
        <f>M126/M12</f>
        <v>0.01</v>
      </c>
      <c r="O126" s="33">
        <f>O16*1%</f>
        <v>3641.1253931210194</v>
      </c>
      <c r="P126" s="49">
        <f>O126/O12</f>
        <v>0.01</v>
      </c>
      <c r="Q126" s="33">
        <f>Q16*1%</f>
        <v>4521.327546494641</v>
      </c>
      <c r="R126" s="49">
        <f>Q126/Q12</f>
        <v>1.0000000000000002E-2</v>
      </c>
      <c r="S126" s="33">
        <f>S16*1%</f>
        <v>4554.6916693636495</v>
      </c>
      <c r="T126" s="49">
        <f>S126/S12</f>
        <v>0.01</v>
      </c>
      <c r="U126" s="33">
        <f>U16*1%</f>
        <v>3612.8111709323202</v>
      </c>
      <c r="V126" s="49">
        <f>U126/U12</f>
        <v>0.01</v>
      </c>
      <c r="W126" s="33">
        <f>W16*1%</f>
        <v>3675.8241228975003</v>
      </c>
      <c r="X126" s="49">
        <f>W126/W12</f>
        <v>0.01</v>
      </c>
      <c r="Y126" s="33">
        <f>Y16*1%</f>
        <v>5552.9332696396696</v>
      </c>
      <c r="Z126" s="165">
        <f>Y126/Y12</f>
        <v>0.01</v>
      </c>
      <c r="AA126" s="262">
        <f t="shared" si="106"/>
        <v>51741.758116034478</v>
      </c>
      <c r="AB126" s="190">
        <f>AA126/AA12</f>
        <v>9.9999999999999985E-3</v>
      </c>
      <c r="AC126" s="181">
        <f t="shared" si="86"/>
        <v>4311.8131763362062</v>
      </c>
      <c r="AD126" s="190">
        <f>AC126/AC12</f>
        <v>9.9999999999999985E-3</v>
      </c>
      <c r="AE126" s="157"/>
      <c r="AF126" s="225"/>
      <c r="AG126" s="158"/>
      <c r="AH126" s="53">
        <f t="shared" si="105"/>
        <v>0</v>
      </c>
      <c r="AI126" s="53">
        <f t="shared" si="88"/>
        <v>51741.758116034478</v>
      </c>
      <c r="AJ126" s="306">
        <v>1.0999999999999999E-2</v>
      </c>
    </row>
    <row r="127" spans="1:36">
      <c r="A127" s="2">
        <v>6414</v>
      </c>
      <c r="B127" s="2" t="s">
        <v>42</v>
      </c>
      <c r="C127" s="372">
        <v>100</v>
      </c>
      <c r="D127" s="49">
        <f>C127/C12</f>
        <v>2.5696527504894933E-4</v>
      </c>
      <c r="E127" s="372">
        <v>100</v>
      </c>
      <c r="F127" s="49">
        <f>E127/E12</f>
        <v>3.3028892783188395E-4</v>
      </c>
      <c r="G127" s="372">
        <v>100</v>
      </c>
      <c r="H127" s="49">
        <f>G127/G12</f>
        <v>1.9911586185628234E-4</v>
      </c>
      <c r="I127" s="372">
        <v>100</v>
      </c>
      <c r="J127" s="49">
        <f>I127/I12</f>
        <v>2.2550073986872453E-4</v>
      </c>
      <c r="K127" s="372">
        <v>100</v>
      </c>
      <c r="L127" s="49">
        <f>K127/K12</f>
        <v>2.4655617602543353E-4</v>
      </c>
      <c r="M127" s="372">
        <v>100</v>
      </c>
      <c r="N127" s="49">
        <f>M127/M12</f>
        <v>1.7387770338551402E-4</v>
      </c>
      <c r="O127" s="372">
        <v>100</v>
      </c>
      <c r="P127" s="49">
        <f>O127/O12</f>
        <v>2.7464036308368989E-4</v>
      </c>
      <c r="Q127" s="372">
        <v>100</v>
      </c>
      <c r="R127" s="49">
        <f>Q127/Q12</f>
        <v>2.2117397815499883E-4</v>
      </c>
      <c r="S127" s="372">
        <v>100</v>
      </c>
      <c r="T127" s="49">
        <f>S127/S12</f>
        <v>2.1955382989507897E-4</v>
      </c>
      <c r="U127" s="372">
        <v>100</v>
      </c>
      <c r="V127" s="49">
        <f>U127/U12</f>
        <v>2.7679276681984475E-4</v>
      </c>
      <c r="W127" s="372">
        <v>100</v>
      </c>
      <c r="X127" s="49">
        <f>W127/W12</f>
        <v>2.7204783650305376E-4</v>
      </c>
      <c r="Y127" s="372">
        <v>100</v>
      </c>
      <c r="Z127" s="49">
        <f>Y127/Y12</f>
        <v>1.8008500218568088E-4</v>
      </c>
      <c r="AA127" s="262">
        <f t="shared" si="106"/>
        <v>1200</v>
      </c>
      <c r="AB127" s="190">
        <f>AA127/AA12</f>
        <v>2.3192099451064586E-4</v>
      </c>
      <c r="AC127" s="181">
        <f t="shared" si="86"/>
        <v>100</v>
      </c>
      <c r="AD127" s="190">
        <f>AC127/AC12</f>
        <v>2.3192099451064586E-4</v>
      </c>
      <c r="AE127" s="157"/>
      <c r="AF127" s="214"/>
      <c r="AG127" s="75"/>
      <c r="AH127" s="53">
        <f t="shared" si="105"/>
        <v>0</v>
      </c>
      <c r="AI127" s="53">
        <f t="shared" si="88"/>
        <v>1200</v>
      </c>
      <c r="AJ127" s="53"/>
    </row>
    <row r="128" spans="1:36">
      <c r="A128" s="2">
        <v>6415</v>
      </c>
      <c r="B128" s="107" t="s">
        <v>43</v>
      </c>
      <c r="C128" s="372"/>
      <c r="D128" s="49">
        <f>C128/C12</f>
        <v>0</v>
      </c>
      <c r="E128" s="372"/>
      <c r="F128" s="49">
        <f>E128/E12</f>
        <v>0</v>
      </c>
      <c r="G128" s="372"/>
      <c r="H128" s="49">
        <f>G128/G12</f>
        <v>0</v>
      </c>
      <c r="I128" s="352"/>
      <c r="J128" s="49">
        <f>I128/I12</f>
        <v>0</v>
      </c>
      <c r="K128" s="352"/>
      <c r="L128" s="49">
        <f>K128/K12</f>
        <v>0</v>
      </c>
      <c r="M128" s="352"/>
      <c r="N128" s="49">
        <f>M128/M12</f>
        <v>0</v>
      </c>
      <c r="O128" s="352"/>
      <c r="P128" s="49">
        <f>O128/O12</f>
        <v>0</v>
      </c>
      <c r="Q128" s="352"/>
      <c r="R128" s="49">
        <f>Q128/Q12</f>
        <v>0</v>
      </c>
      <c r="S128" s="352"/>
      <c r="T128" s="49">
        <f>S128/S12</f>
        <v>0</v>
      </c>
      <c r="U128" s="352"/>
      <c r="V128" s="49">
        <f>U128/U12</f>
        <v>0</v>
      </c>
      <c r="W128" s="352"/>
      <c r="X128" s="49">
        <f>W128/W12</f>
        <v>0</v>
      </c>
      <c r="Y128" s="352"/>
      <c r="Z128" s="165">
        <f>Y128/Y12</f>
        <v>0</v>
      </c>
      <c r="AA128" s="262">
        <f t="shared" si="106"/>
        <v>0</v>
      </c>
      <c r="AB128" s="190">
        <f>AA128/AA12</f>
        <v>0</v>
      </c>
      <c r="AC128" s="181">
        <f t="shared" si="86"/>
        <v>0</v>
      </c>
      <c r="AD128" s="190">
        <f>AC128/AC12</f>
        <v>0</v>
      </c>
      <c r="AE128" s="157"/>
      <c r="AF128" s="214"/>
      <c r="AG128" s="157"/>
      <c r="AH128" s="53">
        <f t="shared" si="105"/>
        <v>0</v>
      </c>
      <c r="AI128" s="53">
        <f t="shared" si="88"/>
        <v>0</v>
      </c>
      <c r="AJ128" s="53">
        <v>43</v>
      </c>
    </row>
    <row r="129" spans="1:42" ht="15.75" thickBot="1">
      <c r="A129" s="4">
        <v>6499</v>
      </c>
      <c r="B129" s="108" t="s">
        <v>98</v>
      </c>
      <c r="C129" s="27">
        <f>SUM(C116:C128)</f>
        <v>4841.5763999999999</v>
      </c>
      <c r="D129" s="68">
        <f>C129/C12</f>
        <v>1.2441170112965017E-2</v>
      </c>
      <c r="E129" s="274">
        <f>SUM(E116:E128)</f>
        <v>3977.6522030705096</v>
      </c>
      <c r="F129" s="68">
        <f>E129/E12</f>
        <v>1.3137744814402897E-2</v>
      </c>
      <c r="G129" s="375">
        <f>SUM(G116:G128)</f>
        <v>5972.2015999999994</v>
      </c>
      <c r="H129" s="68">
        <f>G129/G12</f>
        <v>1.1891600687634682E-2</v>
      </c>
      <c r="I129" s="20">
        <f>SUM(I116:I128)</f>
        <v>5384.5752505386499</v>
      </c>
      <c r="J129" s="68">
        <f>I129/I12</f>
        <v>1.2142257028752884E-2</v>
      </c>
      <c r="K129" s="55">
        <f>SUM(K116:K128)</f>
        <v>5005.8708206800093</v>
      </c>
      <c r="L129" s="68">
        <f>K129/K12</f>
        <v>1.2342283672241617E-2</v>
      </c>
      <c r="M129" s="307">
        <f>SUM(M116:M128)</f>
        <v>6701.1686692965104</v>
      </c>
      <c r="N129" s="68">
        <f>M129/M12</f>
        <v>1.1651838182162384E-2</v>
      </c>
      <c r="O129" s="20">
        <f>SUM(O116:O128)</f>
        <v>4591.1253931210194</v>
      </c>
      <c r="P129" s="68">
        <f>O129/O12</f>
        <v>1.2609083449295054E-2</v>
      </c>
      <c r="Q129" s="20">
        <f>SUM(Q116:Q128)</f>
        <v>5471.327546494641</v>
      </c>
      <c r="R129" s="68">
        <f>Q129/Q12</f>
        <v>1.2101152792472491E-2</v>
      </c>
      <c r="S129" s="20">
        <f>SUM(S116:S128)</f>
        <v>5504.6916693636495</v>
      </c>
      <c r="T129" s="68">
        <f>S129/S12</f>
        <v>1.208576138400325E-2</v>
      </c>
      <c r="U129" s="55">
        <f>SUM(U116:U128)</f>
        <v>4562.8111709323202</v>
      </c>
      <c r="V129" s="68">
        <f>U129/U12</f>
        <v>1.2629531284788525E-2</v>
      </c>
      <c r="W129" s="34">
        <f>SUM(W116:W128)</f>
        <v>4625.8241228975003</v>
      </c>
      <c r="X129" s="68">
        <f>W129/W12</f>
        <v>1.2584454446779011E-2</v>
      </c>
      <c r="Y129" s="55">
        <f>SUM(Y116:Y128)</f>
        <v>6502.9332696396696</v>
      </c>
      <c r="Z129" s="199">
        <f>Y129/Y12</f>
        <v>1.1710807520763969E-2</v>
      </c>
      <c r="AA129" s="187">
        <f>SUM(AA116:AA128)</f>
        <v>63141.758116034478</v>
      </c>
      <c r="AB129" s="221">
        <f>AA129/AA12</f>
        <v>1.2203249447851134E-2</v>
      </c>
      <c r="AC129" s="186">
        <f t="shared" si="86"/>
        <v>5261.8131763362062</v>
      </c>
      <c r="AD129" s="221">
        <f>AC129/AC12</f>
        <v>1.2203249447851134E-2</v>
      </c>
      <c r="AE129" s="75"/>
      <c r="AF129" s="156"/>
      <c r="AG129" s="75"/>
      <c r="AH129" s="53">
        <f t="shared" si="105"/>
        <v>0</v>
      </c>
      <c r="AI129" s="53">
        <f t="shared" si="88"/>
        <v>63141.758116034478</v>
      </c>
      <c r="AJ129" s="53"/>
    </row>
    <row r="130" spans="1:42" ht="15.75" thickTop="1">
      <c r="A130" s="104"/>
      <c r="B130" s="109"/>
      <c r="C130" s="129"/>
      <c r="D130" s="70"/>
      <c r="E130" s="61"/>
      <c r="F130" s="70"/>
      <c r="G130" s="372"/>
      <c r="H130" s="70"/>
      <c r="J130" s="70"/>
      <c r="K130" s="61"/>
      <c r="L130" s="70"/>
      <c r="N130" s="70"/>
      <c r="P130" s="70"/>
      <c r="R130" s="70"/>
      <c r="T130" s="70"/>
      <c r="U130" s="61"/>
      <c r="V130" s="70"/>
      <c r="W130" s="42"/>
      <c r="X130" s="70"/>
      <c r="Y130" s="61"/>
      <c r="AA130" s="180"/>
      <c r="AB130" s="189"/>
      <c r="AC130" s="181">
        <f t="shared" si="86"/>
        <v>0</v>
      </c>
      <c r="AD130" s="189"/>
      <c r="AE130" s="75"/>
      <c r="AF130" s="156"/>
      <c r="AG130" s="75"/>
      <c r="AH130" s="53">
        <f t="shared" si="105"/>
        <v>0</v>
      </c>
      <c r="AI130" s="53">
        <f t="shared" si="88"/>
        <v>0</v>
      </c>
      <c r="AJ130" s="53"/>
    </row>
    <row r="131" spans="1:42" ht="15.75" thickBot="1">
      <c r="A131" s="4"/>
      <c r="B131" s="108" t="s">
        <v>108</v>
      </c>
      <c r="C131" s="124">
        <f>C37-C41-C76-C93-C115-C129</f>
        <v>-156538.59517136653</v>
      </c>
      <c r="D131" s="121">
        <f>C131/C12</f>
        <v>-0.40224983163986328</v>
      </c>
      <c r="E131" s="120">
        <f>E37-E41-E76-E93-E115-E129</f>
        <v>-169191.32355607886</v>
      </c>
      <c r="F131" s="121">
        <f>E131/E12</f>
        <v>-0.55882020855794656</v>
      </c>
      <c r="G131" s="120">
        <f>G37-G41-G76-G93-G115-G129</f>
        <v>-95963.237879253342</v>
      </c>
      <c r="H131" s="121">
        <f>G131/G12</f>
        <v>-0.19107802816846969</v>
      </c>
      <c r="I131" s="124">
        <f>I37-I41-I76-I93-I115-I129</f>
        <v>21693.495505407067</v>
      </c>
      <c r="J131" s="121">
        <f>I131/I12</f>
        <v>4.8918992868081441E-2</v>
      </c>
      <c r="K131" s="120">
        <f>K37-K41-K76-K93-K115-K129</f>
        <v>7281.7814778414522</v>
      </c>
      <c r="L131" s="121">
        <f>K131/K12</f>
        <v>1.7953681958294186E-2</v>
      </c>
      <c r="M131" s="124">
        <f>M37-M41-M76-M93-M115-M129</f>
        <v>-28030.02268512411</v>
      </c>
      <c r="N131" s="121">
        <f>M131/M12</f>
        <v>-4.8737959703332397E-2</v>
      </c>
      <c r="O131" s="124">
        <f>O37-O41-O76-O93-O115-O129</f>
        <v>-30105.710615559252</v>
      </c>
      <c r="P131" s="121">
        <f>O131/O12</f>
        <v>-8.2682432943496906E-2</v>
      </c>
      <c r="Q131" s="124">
        <f>Q37-Q41-Q76-Q93-Q115-Q129</f>
        <v>-20975.073624639394</v>
      </c>
      <c r="R131" s="121">
        <f>Q131/Q12</f>
        <v>-4.6391404756554851E-2</v>
      </c>
      <c r="S131" s="124">
        <f>S37-S41-S76-S93-S115-S129</f>
        <v>38376.43263599604</v>
      </c>
      <c r="T131" s="121">
        <f>S131/S12</f>
        <v>8.4256927629434319E-2</v>
      </c>
      <c r="U131" s="120">
        <f>U37-U41-U76-U93-U115-U129</f>
        <v>-19886.582166962558</v>
      </c>
      <c r="V131" s="121">
        <f>U131/U12</f>
        <v>-5.5044621005837506E-2</v>
      </c>
      <c r="W131" s="120">
        <f>W37-W41-W76-W93-W115-W129</f>
        <v>13420.262574256873</v>
      </c>
      <c r="X131" s="121">
        <f>W131/W12</f>
        <v>3.6509533986294848E-2</v>
      </c>
      <c r="Y131" s="120">
        <f>Y37-Y41-Y76-Y93-Y115-Y129</f>
        <v>-3621.635498650011</v>
      </c>
      <c r="Z131" s="121">
        <f>Y131/Y12</f>
        <v>-6.5220223669012669E-3</v>
      </c>
      <c r="AA131" s="265">
        <f>AA37-AA41-AA76-AA93-AA115-AA129</f>
        <v>-443540.20900413219</v>
      </c>
      <c r="AB131" s="226">
        <f>AA131/AA12</f>
        <v>-8.5721905314748381E-2</v>
      </c>
      <c r="AC131" s="227">
        <f t="shared" si="86"/>
        <v>-36961.684083677683</v>
      </c>
      <c r="AD131" s="226">
        <f>AC131/AC12</f>
        <v>-8.5721905314748381E-2</v>
      </c>
      <c r="AE131" s="75"/>
      <c r="AF131" s="156"/>
      <c r="AG131" s="75"/>
      <c r="AH131" s="53">
        <f t="shared" si="105"/>
        <v>5.8207660913467407E-10</v>
      </c>
      <c r="AI131" s="53">
        <f t="shared" si="88"/>
        <v>-443540.20900413278</v>
      </c>
      <c r="AJ131" s="53"/>
    </row>
    <row r="132" spans="1:42" ht="15.75" thickTop="1">
      <c r="A132" s="104"/>
      <c r="B132" s="109"/>
      <c r="C132" s="129"/>
      <c r="D132" s="70"/>
      <c r="E132" s="61"/>
      <c r="F132" s="70"/>
      <c r="G132" s="372"/>
      <c r="H132" s="70"/>
      <c r="J132" s="70"/>
      <c r="K132" s="61"/>
      <c r="L132" s="70"/>
      <c r="N132" s="70"/>
      <c r="P132" s="70"/>
      <c r="R132" s="70"/>
      <c r="T132" s="70"/>
      <c r="U132" s="61"/>
      <c r="V132" s="70"/>
      <c r="W132" s="42"/>
      <c r="X132" s="70"/>
      <c r="Y132" s="61"/>
      <c r="AA132" s="180"/>
      <c r="AB132" s="189"/>
      <c r="AC132" s="181">
        <f t="shared" si="86"/>
        <v>0</v>
      </c>
      <c r="AD132" s="189"/>
      <c r="AE132" s="75"/>
      <c r="AF132" s="156"/>
      <c r="AG132" s="75"/>
      <c r="AH132" s="53">
        <f t="shared" si="105"/>
        <v>0</v>
      </c>
      <c r="AI132" s="53">
        <f t="shared" si="88"/>
        <v>0</v>
      </c>
      <c r="AJ132" s="53"/>
    </row>
    <row r="133" spans="1:42" ht="15.75" thickBot="1">
      <c r="A133" s="4"/>
      <c r="B133" s="250" t="s">
        <v>118</v>
      </c>
      <c r="C133" s="125"/>
      <c r="D133" s="251"/>
      <c r="E133" s="125"/>
      <c r="F133" s="251"/>
      <c r="G133" s="36"/>
      <c r="H133" s="251"/>
      <c r="I133" s="125"/>
      <c r="J133" s="251"/>
      <c r="K133" s="125"/>
      <c r="L133" s="251"/>
      <c r="M133" s="125"/>
      <c r="N133" s="251"/>
      <c r="O133" s="125"/>
      <c r="P133" s="251"/>
      <c r="Q133" s="125"/>
      <c r="R133" s="251"/>
      <c r="S133" s="125"/>
      <c r="T133" s="251"/>
      <c r="U133" s="125"/>
      <c r="V133" s="251"/>
      <c r="W133" s="125"/>
      <c r="X133" s="251"/>
      <c r="Y133" s="125"/>
      <c r="Z133" s="252"/>
      <c r="AA133" s="263">
        <f>C133+E133+G133+I133+K133+M133+O133+Q133+S133+U133+W133+Y133</f>
        <v>0</v>
      </c>
      <c r="AB133" s="253"/>
      <c r="AC133" s="254">
        <f t="shared" si="86"/>
        <v>0</v>
      </c>
      <c r="AD133" s="253"/>
      <c r="AE133" s="249"/>
      <c r="AF133" s="248"/>
      <c r="AG133" s="249"/>
      <c r="AH133" s="53">
        <f t="shared" si="105"/>
        <v>0</v>
      </c>
      <c r="AI133" s="53">
        <f t="shared" si="88"/>
        <v>0</v>
      </c>
      <c r="AJ133" s="53"/>
    </row>
    <row r="134" spans="1:42" ht="15.75" thickTop="1">
      <c r="A134" s="104"/>
      <c r="B134" s="104"/>
      <c r="C134" s="129"/>
      <c r="D134" s="70"/>
      <c r="E134" s="61"/>
      <c r="F134" s="70"/>
      <c r="G134" s="372"/>
      <c r="H134" s="70"/>
      <c r="J134" s="70"/>
      <c r="K134" s="61"/>
      <c r="L134" s="70"/>
      <c r="N134" s="70"/>
      <c r="P134" s="70"/>
      <c r="R134" s="70"/>
      <c r="T134" s="70"/>
      <c r="U134" s="61"/>
      <c r="V134" s="70"/>
      <c r="W134" s="42"/>
      <c r="X134" s="70"/>
      <c r="Y134" s="61"/>
      <c r="AA134" s="180"/>
      <c r="AB134" s="189"/>
      <c r="AC134" s="181">
        <f t="shared" si="86"/>
        <v>0</v>
      </c>
      <c r="AD134" s="189"/>
      <c r="AE134" s="75"/>
      <c r="AF134" s="156"/>
      <c r="AG134" s="75"/>
      <c r="AH134" s="53">
        <f t="shared" si="105"/>
        <v>0</v>
      </c>
      <c r="AI134" s="53">
        <f t="shared" si="88"/>
        <v>0</v>
      </c>
      <c r="AJ134" s="53"/>
    </row>
    <row r="135" spans="1:42" ht="15.75" thickBot="1">
      <c r="A135" s="4"/>
      <c r="B135" s="4" t="s">
        <v>115</v>
      </c>
      <c r="C135" s="27">
        <f>C131-C133</f>
        <v>-156538.59517136653</v>
      </c>
      <c r="D135" s="68">
        <f>C135/C12</f>
        <v>-0.40224983163986328</v>
      </c>
      <c r="E135" s="34">
        <f>E131-E133</f>
        <v>-169191.32355607886</v>
      </c>
      <c r="F135" s="68">
        <f>E135/E12</f>
        <v>-0.55882020855794656</v>
      </c>
      <c r="G135" s="34">
        <f>G131-G133</f>
        <v>-95963.237879253342</v>
      </c>
      <c r="H135" s="68">
        <f>G135/G12</f>
        <v>-0.19107802816846969</v>
      </c>
      <c r="I135" s="20">
        <f>I131-I133</f>
        <v>21693.495505407067</v>
      </c>
      <c r="J135" s="68">
        <f>I135/I12</f>
        <v>4.8918992868081441E-2</v>
      </c>
      <c r="K135" s="34">
        <f>K131-K133</f>
        <v>7281.7814778414522</v>
      </c>
      <c r="L135" s="68">
        <f>K135/K12</f>
        <v>1.7953681958294186E-2</v>
      </c>
      <c r="M135" s="20">
        <f>M131-M133</f>
        <v>-28030.02268512411</v>
      </c>
      <c r="N135" s="68">
        <f>M135/M12</f>
        <v>-4.8737959703332397E-2</v>
      </c>
      <c r="O135" s="20">
        <f>O131-O133</f>
        <v>-30105.710615559252</v>
      </c>
      <c r="P135" s="68">
        <f>O135/O12</f>
        <v>-8.2682432943496906E-2</v>
      </c>
      <c r="Q135" s="20">
        <f>Q131-Q133</f>
        <v>-20975.073624639394</v>
      </c>
      <c r="R135" s="68">
        <f>Q135/Q12</f>
        <v>-4.6391404756554851E-2</v>
      </c>
      <c r="S135" s="20">
        <f>S131-S133</f>
        <v>38376.43263599604</v>
      </c>
      <c r="T135" s="68">
        <f>S135/S12</f>
        <v>8.4256927629434319E-2</v>
      </c>
      <c r="U135" s="34">
        <f>U131-U133</f>
        <v>-19886.582166962558</v>
      </c>
      <c r="V135" s="68">
        <f>U135/U12</f>
        <v>-5.5044621005837506E-2</v>
      </c>
      <c r="W135" s="34">
        <f>W131-W133</f>
        <v>13420.262574256873</v>
      </c>
      <c r="X135" s="68">
        <f>W135/W12</f>
        <v>3.6509533986294848E-2</v>
      </c>
      <c r="Y135" s="34">
        <f>Y131-Y133</f>
        <v>-3621.635498650011</v>
      </c>
      <c r="Z135" s="199">
        <f>Y135/Y12</f>
        <v>-6.5220223669012669E-3</v>
      </c>
      <c r="AA135" s="187">
        <f>AA131-AA133</f>
        <v>-443540.20900413219</v>
      </c>
      <c r="AB135" s="221">
        <f>AA135/AA12</f>
        <v>-8.5721905314748381E-2</v>
      </c>
      <c r="AC135" s="193">
        <f t="shared" si="86"/>
        <v>-36961.684083677683</v>
      </c>
      <c r="AD135" s="221">
        <f>AC135/AC12</f>
        <v>-8.5721905314748381E-2</v>
      </c>
      <c r="AE135" s="75"/>
      <c r="AF135" s="156"/>
      <c r="AG135" s="75"/>
      <c r="AH135" s="53">
        <f t="shared" si="105"/>
        <v>5.8207660913467407E-10</v>
      </c>
      <c r="AI135" s="53">
        <f t="shared" si="88"/>
        <v>-443540.20900413278</v>
      </c>
      <c r="AJ135" s="53"/>
    </row>
    <row r="136" spans="1:42" ht="15.75" thickTop="1">
      <c r="A136" s="16">
        <v>6604</v>
      </c>
      <c r="B136" s="110" t="s">
        <v>224</v>
      </c>
      <c r="C136" s="372"/>
      <c r="D136" s="49">
        <f>C136/C12</f>
        <v>0</v>
      </c>
      <c r="E136" s="372"/>
      <c r="F136" s="49">
        <f>E136/E12</f>
        <v>0</v>
      </c>
      <c r="G136" s="372"/>
      <c r="H136" s="49">
        <f>G136/G12</f>
        <v>0</v>
      </c>
      <c r="J136" s="49">
        <f>I136/I12</f>
        <v>0</v>
      </c>
      <c r="K136" s="61"/>
      <c r="L136" s="49">
        <f>K136/K12</f>
        <v>0</v>
      </c>
      <c r="N136" s="49">
        <f>M136/M12</f>
        <v>0</v>
      </c>
      <c r="P136" s="49">
        <f>O136/O12</f>
        <v>0</v>
      </c>
      <c r="R136" s="49">
        <f>Q136/Q12</f>
        <v>0</v>
      </c>
      <c r="T136" s="49">
        <f>S136/S12</f>
        <v>0</v>
      </c>
      <c r="U136" s="61"/>
      <c r="V136" s="49">
        <f>U136/U12</f>
        <v>0</v>
      </c>
      <c r="W136" s="42"/>
      <c r="X136" s="49">
        <f>W136/W12</f>
        <v>0</v>
      </c>
      <c r="Y136" s="61"/>
      <c r="Z136" s="165">
        <f>Y136/Y12</f>
        <v>0</v>
      </c>
      <c r="AA136" s="262">
        <f t="shared" ref="AA136:AA143" si="107">C136+E136+G136+I136+K136+M136+O136+Q136+S136+U136+W136+Y136</f>
        <v>0</v>
      </c>
      <c r="AB136" s="190">
        <f>AA136/AA12</f>
        <v>0</v>
      </c>
      <c r="AC136" s="181">
        <f t="shared" si="86"/>
        <v>0</v>
      </c>
      <c r="AD136" s="190">
        <f>AC136/AC12</f>
        <v>0</v>
      </c>
      <c r="AE136" s="75"/>
      <c r="AF136" s="156"/>
      <c r="AG136" s="75"/>
      <c r="AH136" s="53">
        <f t="shared" si="105"/>
        <v>0</v>
      </c>
      <c r="AI136" s="53">
        <f t="shared" si="88"/>
        <v>0</v>
      </c>
      <c r="AJ136" s="53"/>
    </row>
    <row r="137" spans="1:42">
      <c r="A137" s="2">
        <v>6502</v>
      </c>
      <c r="B137" s="110" t="s">
        <v>111</v>
      </c>
      <c r="C137" s="33">
        <v>16976</v>
      </c>
      <c r="D137" s="49">
        <f>C137/C12</f>
        <v>4.3622425092309632E-2</v>
      </c>
      <c r="E137" s="33">
        <v>16976</v>
      </c>
      <c r="F137" s="49">
        <f>E137/E12</f>
        <v>5.6069848388740615E-2</v>
      </c>
      <c r="G137" s="33">
        <v>16976</v>
      </c>
      <c r="H137" s="49">
        <f>G137/G12</f>
        <v>3.3801908708722489E-2</v>
      </c>
      <c r="I137" s="33">
        <v>16976</v>
      </c>
      <c r="J137" s="49">
        <f>I137/I12</f>
        <v>3.8281005600114673E-2</v>
      </c>
      <c r="K137" s="33">
        <v>16976</v>
      </c>
      <c r="L137" s="49">
        <f>K137/K12</f>
        <v>4.1855376442077596E-2</v>
      </c>
      <c r="M137" s="33">
        <v>16976</v>
      </c>
      <c r="N137" s="49">
        <f>M137/M12</f>
        <v>2.9517478926724863E-2</v>
      </c>
      <c r="O137" s="33">
        <v>16976</v>
      </c>
      <c r="P137" s="49">
        <f>O137/O12</f>
        <v>4.6622948037087199E-2</v>
      </c>
      <c r="Q137" s="33">
        <v>16976</v>
      </c>
      <c r="R137" s="49">
        <f>Q137/Q12</f>
        <v>3.7546494531592596E-2</v>
      </c>
      <c r="S137" s="33">
        <v>16976</v>
      </c>
      <c r="T137" s="49">
        <f>S137/S12</f>
        <v>3.7271458162988609E-2</v>
      </c>
      <c r="U137" s="33">
        <v>16976</v>
      </c>
      <c r="V137" s="49">
        <f>U137/U12</f>
        <v>4.6988340095336846E-2</v>
      </c>
      <c r="W137" s="33">
        <v>16976</v>
      </c>
      <c r="X137" s="49">
        <f>W137/W12</f>
        <v>4.6182840724758402E-2</v>
      </c>
      <c r="Y137" s="33">
        <v>16976</v>
      </c>
      <c r="Z137" s="165">
        <f>Y137/Y12</f>
        <v>3.0571229971041187E-2</v>
      </c>
      <c r="AA137" s="262">
        <f t="shared" si="107"/>
        <v>203712</v>
      </c>
      <c r="AB137" s="190">
        <f>AA137/AA12</f>
        <v>3.9370908028127247E-2</v>
      </c>
      <c r="AC137" s="188">
        <f t="shared" si="86"/>
        <v>16976</v>
      </c>
      <c r="AD137" s="190">
        <f>AC137/AC12</f>
        <v>3.9370908028127247E-2</v>
      </c>
      <c r="AE137" s="75"/>
      <c r="AF137" s="156"/>
      <c r="AG137" s="75"/>
      <c r="AH137" s="53">
        <f t="shared" si="105"/>
        <v>0</v>
      </c>
      <c r="AI137" s="53">
        <f t="shared" si="88"/>
        <v>203712</v>
      </c>
      <c r="AJ137" s="53"/>
      <c r="AO137" s="313">
        <v>950000</v>
      </c>
      <c r="AP137" s="297">
        <f>AO137/5/12</f>
        <v>15833.333333333334</v>
      </c>
    </row>
    <row r="138" spans="1:42">
      <c r="A138" s="2">
        <v>6503</v>
      </c>
      <c r="B138" s="110" t="s">
        <v>112</v>
      </c>
      <c r="C138" s="33">
        <v>5951</v>
      </c>
      <c r="D138" s="49">
        <f>C138/C12</f>
        <v>1.5292003518162973E-2</v>
      </c>
      <c r="E138" s="33">
        <v>5951</v>
      </c>
      <c r="F138" s="49">
        <f>E138/E12</f>
        <v>1.9655494095275412E-2</v>
      </c>
      <c r="G138" s="33">
        <v>5951</v>
      </c>
      <c r="H138" s="49">
        <f>G138/G12</f>
        <v>1.1849384939067363E-2</v>
      </c>
      <c r="I138" s="33">
        <v>5951</v>
      </c>
      <c r="J138" s="49">
        <f>I138/I12</f>
        <v>1.3419549029587797E-2</v>
      </c>
      <c r="K138" s="33">
        <v>5951</v>
      </c>
      <c r="L138" s="49">
        <f>K138/K12</f>
        <v>1.4672558035273548E-2</v>
      </c>
      <c r="M138" s="33">
        <v>5951</v>
      </c>
      <c r="N138" s="49">
        <f>M138/M12</f>
        <v>1.034746212847194E-2</v>
      </c>
      <c r="O138" s="33">
        <v>5951</v>
      </c>
      <c r="P138" s="49">
        <f>O138/O12</f>
        <v>1.6343848007110386E-2</v>
      </c>
      <c r="Q138" s="33">
        <v>5951</v>
      </c>
      <c r="R138" s="49">
        <f>Q138/Q12</f>
        <v>1.3162063440003979E-2</v>
      </c>
      <c r="S138" s="33">
        <v>5951</v>
      </c>
      <c r="T138" s="49">
        <f>S138/S12</f>
        <v>1.3065648417056149E-2</v>
      </c>
      <c r="U138" s="33">
        <v>5951</v>
      </c>
      <c r="V138" s="49">
        <f>U138/U12</f>
        <v>1.6471937553448963E-2</v>
      </c>
      <c r="W138" s="33">
        <v>5951</v>
      </c>
      <c r="X138" s="49">
        <f>W138/W12</f>
        <v>1.6189566750296727E-2</v>
      </c>
      <c r="Y138" s="33">
        <v>5951</v>
      </c>
      <c r="Z138" s="165">
        <f>Y138/Y12</f>
        <v>1.071685848006987E-2</v>
      </c>
      <c r="AA138" s="262">
        <f t="shared" si="107"/>
        <v>71412</v>
      </c>
      <c r="AB138" s="190">
        <f>AA138/AA12</f>
        <v>1.3801618383328535E-2</v>
      </c>
      <c r="AC138" s="188">
        <f t="shared" si="86"/>
        <v>5951</v>
      </c>
      <c r="AD138" s="190">
        <f>AC138/AC12</f>
        <v>1.3801618383328535E-2</v>
      </c>
      <c r="AE138" s="75"/>
      <c r="AF138" s="156"/>
      <c r="AG138" s="75"/>
      <c r="AH138" s="53">
        <f t="shared" si="105"/>
        <v>0</v>
      </c>
      <c r="AI138" s="53">
        <f t="shared" si="88"/>
        <v>71412</v>
      </c>
      <c r="AJ138" s="53"/>
      <c r="AO138" s="313">
        <v>250000</v>
      </c>
      <c r="AP138" s="297">
        <f>AO138/3/12</f>
        <v>6944.4444444444443</v>
      </c>
    </row>
    <row r="139" spans="1:42">
      <c r="A139" s="2">
        <v>6504</v>
      </c>
      <c r="B139" s="110" t="s">
        <v>113</v>
      </c>
      <c r="C139" s="44"/>
      <c r="D139" s="49">
        <f>C139/C12</f>
        <v>0</v>
      </c>
      <c r="E139" s="44"/>
      <c r="F139" s="49">
        <f>E139/E12</f>
        <v>0</v>
      </c>
      <c r="G139" s="44"/>
      <c r="H139" s="49">
        <f>G139/G12</f>
        <v>0</v>
      </c>
      <c r="I139" s="25"/>
      <c r="J139" s="49">
        <f>I139/I12</f>
        <v>0</v>
      </c>
      <c r="K139" s="25"/>
      <c r="L139" s="49">
        <f>K139/K12</f>
        <v>0</v>
      </c>
      <c r="M139" s="25"/>
      <c r="N139" s="49">
        <f>M139/M12</f>
        <v>0</v>
      </c>
      <c r="O139" s="25"/>
      <c r="P139" s="49">
        <f>O139/O12</f>
        <v>0</v>
      </c>
      <c r="Q139" s="25"/>
      <c r="R139" s="49">
        <f>Q139/Q12</f>
        <v>0</v>
      </c>
      <c r="S139" s="25"/>
      <c r="T139" s="49">
        <f>S139/S12</f>
        <v>0</v>
      </c>
      <c r="U139" s="25"/>
      <c r="V139" s="49">
        <f>U139/U12</f>
        <v>0</v>
      </c>
      <c r="W139" s="25"/>
      <c r="X139" s="49">
        <f>W139/W12</f>
        <v>0</v>
      </c>
      <c r="Y139" s="25"/>
      <c r="Z139" s="165">
        <f>Y139/Y12</f>
        <v>0</v>
      </c>
      <c r="AA139" s="262">
        <f t="shared" si="107"/>
        <v>0</v>
      </c>
      <c r="AB139" s="190">
        <f>AA139/AA12</f>
        <v>0</v>
      </c>
      <c r="AC139" s="76">
        <f t="shared" si="86"/>
        <v>0</v>
      </c>
      <c r="AD139" s="190">
        <f>AC139/AC12</f>
        <v>0</v>
      </c>
      <c r="AE139" s="75"/>
      <c r="AF139" s="156"/>
      <c r="AG139" s="75"/>
      <c r="AH139" s="53">
        <f t="shared" si="105"/>
        <v>0</v>
      </c>
      <c r="AI139" s="53">
        <f t="shared" si="88"/>
        <v>0</v>
      </c>
      <c r="AJ139" s="53"/>
    </row>
    <row r="140" spans="1:42">
      <c r="A140" s="98">
        <v>6505</v>
      </c>
      <c r="B140" s="2" t="s">
        <v>114</v>
      </c>
      <c r="C140" s="44"/>
      <c r="D140" s="49">
        <f>C140/C12</f>
        <v>0</v>
      </c>
      <c r="E140" s="44"/>
      <c r="F140" s="49">
        <f>E140/E12</f>
        <v>0</v>
      </c>
      <c r="G140" s="44"/>
      <c r="H140" s="49">
        <f>G140/G12</f>
        <v>0</v>
      </c>
      <c r="I140" s="25"/>
      <c r="J140" s="49">
        <f>I140/I12</f>
        <v>0</v>
      </c>
      <c r="K140" s="25"/>
      <c r="L140" s="49">
        <f>K140/K12</f>
        <v>0</v>
      </c>
      <c r="M140" s="25"/>
      <c r="N140" s="49">
        <f>M140/M12</f>
        <v>0</v>
      </c>
      <c r="O140" s="25"/>
      <c r="P140" s="49">
        <f>O140/O12</f>
        <v>0</v>
      </c>
      <c r="Q140" s="25"/>
      <c r="R140" s="49">
        <f>Q140/Q12</f>
        <v>0</v>
      </c>
      <c r="S140" s="25"/>
      <c r="T140" s="49">
        <f>S140/S12</f>
        <v>0</v>
      </c>
      <c r="U140" s="25"/>
      <c r="V140" s="49">
        <f>U140/U12</f>
        <v>0</v>
      </c>
      <c r="W140" s="25"/>
      <c r="X140" s="49">
        <f>W140/W12</f>
        <v>0</v>
      </c>
      <c r="Y140" s="25"/>
      <c r="Z140" s="165">
        <f>Y140/Y12</f>
        <v>0</v>
      </c>
      <c r="AA140" s="262">
        <f t="shared" si="107"/>
        <v>0</v>
      </c>
      <c r="AB140" s="190">
        <f>AA140/AA12</f>
        <v>0</v>
      </c>
      <c r="AC140" s="76">
        <f t="shared" si="86"/>
        <v>0</v>
      </c>
      <c r="AD140" s="190">
        <f>AC140/AC12</f>
        <v>0</v>
      </c>
      <c r="AE140" s="75"/>
      <c r="AF140" s="156"/>
      <c r="AG140" s="75"/>
      <c r="AH140" s="53">
        <f t="shared" si="105"/>
        <v>0</v>
      </c>
      <c r="AI140" s="53">
        <f t="shared" si="88"/>
        <v>0</v>
      </c>
      <c r="AJ140" s="53"/>
    </row>
    <row r="141" spans="1:42">
      <c r="A141" s="2">
        <v>6506</v>
      </c>
      <c r="B141" s="2" t="s">
        <v>173</v>
      </c>
      <c r="C141" s="379"/>
      <c r="D141" s="49">
        <f t="shared" ref="D141:AD141" si="108">C141/C$12</f>
        <v>0</v>
      </c>
      <c r="E141" s="379"/>
      <c r="F141" s="49">
        <f t="shared" si="108"/>
        <v>0</v>
      </c>
      <c r="G141" s="379"/>
      <c r="H141" s="49">
        <f t="shared" si="108"/>
        <v>0</v>
      </c>
      <c r="I141" s="353"/>
      <c r="J141" s="49">
        <f t="shared" si="108"/>
        <v>0</v>
      </c>
      <c r="K141" s="353"/>
      <c r="L141" s="49">
        <f t="shared" si="108"/>
        <v>0</v>
      </c>
      <c r="M141" s="353"/>
      <c r="N141" s="49">
        <f t="shared" si="108"/>
        <v>0</v>
      </c>
      <c r="O141" s="353"/>
      <c r="P141" s="49">
        <f t="shared" si="108"/>
        <v>0</v>
      </c>
      <c r="Q141" s="353"/>
      <c r="R141" s="49">
        <f t="shared" si="108"/>
        <v>0</v>
      </c>
      <c r="S141" s="353"/>
      <c r="T141" s="49">
        <f t="shared" si="108"/>
        <v>0</v>
      </c>
      <c r="U141" s="353"/>
      <c r="V141" s="49">
        <f t="shared" si="108"/>
        <v>0</v>
      </c>
      <c r="W141" s="353"/>
      <c r="X141" s="49">
        <f t="shared" si="108"/>
        <v>0</v>
      </c>
      <c r="Y141" s="353"/>
      <c r="Z141" s="165">
        <f t="shared" si="108"/>
        <v>0</v>
      </c>
      <c r="AA141" s="262">
        <f t="shared" si="107"/>
        <v>0</v>
      </c>
      <c r="AB141" s="190">
        <f t="shared" si="108"/>
        <v>0</v>
      </c>
      <c r="AC141" s="181">
        <f t="shared" si="86"/>
        <v>0</v>
      </c>
      <c r="AD141" s="190">
        <f t="shared" si="108"/>
        <v>0</v>
      </c>
      <c r="AE141" s="157"/>
      <c r="AF141" s="191"/>
      <c r="AG141" s="191"/>
      <c r="AH141" s="53">
        <f t="shared" si="105"/>
        <v>0</v>
      </c>
      <c r="AI141" s="53">
        <f t="shared" si="88"/>
        <v>0</v>
      </c>
      <c r="AJ141" s="297"/>
    </row>
    <row r="142" spans="1:42">
      <c r="A142" s="123">
        <v>6701</v>
      </c>
      <c r="B142" s="2" t="s">
        <v>117</v>
      </c>
      <c r="C142" s="346">
        <v>22991</v>
      </c>
      <c r="D142" s="73">
        <f>C142/C12</f>
        <v>5.9078886386503937E-2</v>
      </c>
      <c r="E142" s="346">
        <v>22991</v>
      </c>
      <c r="F142" s="73">
        <f>E142/E12</f>
        <v>7.5936727397828432E-2</v>
      </c>
      <c r="G142" s="346">
        <v>22991</v>
      </c>
      <c r="H142" s="73">
        <f>G142/G12</f>
        <v>4.5778727799377875E-2</v>
      </c>
      <c r="I142" s="346">
        <v>22991</v>
      </c>
      <c r="J142" s="73">
        <f>I142/I12</f>
        <v>5.184487510321846E-2</v>
      </c>
      <c r="K142" s="346">
        <v>22991</v>
      </c>
      <c r="L142" s="73">
        <f>K142/K12</f>
        <v>5.6685730430007422E-2</v>
      </c>
      <c r="M142" s="346">
        <v>22991</v>
      </c>
      <c r="N142" s="73">
        <f>M142/M12</f>
        <v>3.997622278536353E-2</v>
      </c>
      <c r="O142" s="346">
        <v>22991</v>
      </c>
      <c r="P142" s="73">
        <f>O142/O12</f>
        <v>6.3142565876571147E-2</v>
      </c>
      <c r="Q142" s="346">
        <v>22991</v>
      </c>
      <c r="R142" s="73">
        <f>Q142/Q12</f>
        <v>5.0850109317615778E-2</v>
      </c>
      <c r="S142" s="346">
        <v>22991</v>
      </c>
      <c r="T142" s="73">
        <f>S142/S12</f>
        <v>5.0477621031177609E-2</v>
      </c>
      <c r="U142" s="346">
        <v>22991</v>
      </c>
      <c r="V142" s="73">
        <f>U142/U12</f>
        <v>6.3637425019550511E-2</v>
      </c>
      <c r="W142" s="346">
        <v>22991</v>
      </c>
      <c r="X142" s="73">
        <f>W142/W12</f>
        <v>6.2546518090417086E-2</v>
      </c>
      <c r="Y142" s="346">
        <v>22991</v>
      </c>
      <c r="Z142" s="204">
        <f>Y142/Y12</f>
        <v>4.1403342852509892E-2</v>
      </c>
      <c r="AA142" s="262">
        <f t="shared" si="107"/>
        <v>275892</v>
      </c>
      <c r="AB142" s="190">
        <f>AA142/AA12</f>
        <v>5.3320955847942594E-2</v>
      </c>
      <c r="AC142" s="192">
        <f t="shared" si="86"/>
        <v>22991</v>
      </c>
      <c r="AD142" s="190">
        <f>AC142/AC12</f>
        <v>5.3320955847942594E-2</v>
      </c>
      <c r="AE142" s="157"/>
      <c r="AF142" s="214"/>
      <c r="AG142" s="157"/>
      <c r="AH142" s="53">
        <f t="shared" si="105"/>
        <v>0</v>
      </c>
      <c r="AI142" s="53">
        <f t="shared" si="88"/>
        <v>275892</v>
      </c>
      <c r="AJ142" s="53"/>
    </row>
    <row r="143" spans="1:42">
      <c r="A143" s="2"/>
      <c r="B143" s="2"/>
      <c r="C143" s="372"/>
      <c r="D143" s="49">
        <f>C143/C12</f>
        <v>0</v>
      </c>
      <c r="E143" s="372"/>
      <c r="F143" s="49">
        <f>E143/E12</f>
        <v>0</v>
      </c>
      <c r="G143" s="372"/>
      <c r="H143" s="49">
        <f>G143/G12</f>
        <v>0</v>
      </c>
      <c r="I143" s="18"/>
      <c r="J143" s="49">
        <f>I143/I12</f>
        <v>0</v>
      </c>
      <c r="K143" s="43"/>
      <c r="L143" s="49">
        <f>K143/K12</f>
        <v>0</v>
      </c>
      <c r="M143" s="18"/>
      <c r="N143" s="49">
        <f>M143/M12</f>
        <v>0</v>
      </c>
      <c r="O143" s="18"/>
      <c r="P143" s="49">
        <f>O143/O12</f>
        <v>0</v>
      </c>
      <c r="Q143" s="18"/>
      <c r="R143" s="49">
        <f>Q143/Q12</f>
        <v>0</v>
      </c>
      <c r="S143" s="18"/>
      <c r="T143" s="49">
        <f>S143/S12</f>
        <v>0</v>
      </c>
      <c r="U143" s="43"/>
      <c r="V143" s="49">
        <f>U143/U12</f>
        <v>0</v>
      </c>
      <c r="W143" s="33"/>
      <c r="X143" s="49">
        <f>W143/W12</f>
        <v>0</v>
      </c>
      <c r="Y143" s="43"/>
      <c r="Z143" s="165">
        <f>Y143/Y12</f>
        <v>0</v>
      </c>
      <c r="AA143" s="262">
        <f t="shared" si="107"/>
        <v>0</v>
      </c>
      <c r="AB143" s="190">
        <f>AA143/AA12</f>
        <v>0</v>
      </c>
      <c r="AC143" s="192">
        <f t="shared" si="86"/>
        <v>0</v>
      </c>
      <c r="AD143" s="190">
        <f>AC143/AC12</f>
        <v>0</v>
      </c>
      <c r="AE143" s="157"/>
      <c r="AF143" s="214"/>
      <c r="AG143" s="157"/>
      <c r="AH143" s="53">
        <f t="shared" si="105"/>
        <v>0</v>
      </c>
      <c r="AI143" s="53">
        <f t="shared" si="88"/>
        <v>0</v>
      </c>
      <c r="AJ143" s="53"/>
    </row>
    <row r="144" spans="1:42" ht="15" customHeight="1">
      <c r="A144" s="45">
        <v>6798</v>
      </c>
      <c r="B144" s="45" t="s">
        <v>164</v>
      </c>
      <c r="C144" s="58">
        <f>SUM(C136:C143)</f>
        <v>45918</v>
      </c>
      <c r="D144" s="66">
        <f>C144/C12</f>
        <v>0.11799331499697654</v>
      </c>
      <c r="E144" s="58">
        <f>SUM(E136:E143)</f>
        <v>45918</v>
      </c>
      <c r="F144" s="66">
        <f>E144/E12</f>
        <v>0.15166206988184447</v>
      </c>
      <c r="G144" s="40">
        <f>SUM(G136:G143)</f>
        <v>45918</v>
      </c>
      <c r="H144" s="66">
        <f>G144/G12</f>
        <v>9.1430021447167734E-2</v>
      </c>
      <c r="I144" s="58">
        <f>SUM(I136:I143)</f>
        <v>45918</v>
      </c>
      <c r="J144" s="66">
        <f>I144/I12</f>
        <v>0.10354542973292093</v>
      </c>
      <c r="K144" s="58">
        <f>SUM(K136:K143)</f>
        <v>45918</v>
      </c>
      <c r="L144" s="66">
        <f>K144/K12</f>
        <v>0.11321366490735857</v>
      </c>
      <c r="M144" s="58">
        <f>SUM(M136:M143)</f>
        <v>45918</v>
      </c>
      <c r="N144" s="66">
        <f>M144/M12</f>
        <v>7.9841163840560336E-2</v>
      </c>
      <c r="O144" s="58">
        <f>SUM(O136:O143)</f>
        <v>45918</v>
      </c>
      <c r="P144" s="66">
        <f>O144/O12</f>
        <v>0.12610936192076874</v>
      </c>
      <c r="Q144" s="58">
        <f>SUM(Q136:Q143)</f>
        <v>45918</v>
      </c>
      <c r="R144" s="66">
        <f>Q144/Q12</f>
        <v>0.10155866728921235</v>
      </c>
      <c r="S144" s="58">
        <f>SUM(S136:S143)</f>
        <v>45918</v>
      </c>
      <c r="T144" s="66">
        <f>S144/S$12</f>
        <v>0.10081472761122236</v>
      </c>
      <c r="U144" s="58">
        <f>SUM(U136:U143)</f>
        <v>45918</v>
      </c>
      <c r="V144" s="66">
        <f>U144/U12</f>
        <v>0.12709770266833634</v>
      </c>
      <c r="W144" s="58">
        <f>SUM(W136:W143)</f>
        <v>45918</v>
      </c>
      <c r="X144" s="66">
        <f>W144/W12</f>
        <v>0.12491892556547221</v>
      </c>
      <c r="Y144" s="58">
        <f>SUM(Y136:Y143)</f>
        <v>45918</v>
      </c>
      <c r="Z144" s="200">
        <f>Y144/Y$12</f>
        <v>8.2691431303620958E-2</v>
      </c>
      <c r="AA144" s="263">
        <f>SUM(AA136:AA143)</f>
        <v>551016</v>
      </c>
      <c r="AB144" s="217">
        <f>AA144/AA$12</f>
        <v>0.10649348225939838</v>
      </c>
      <c r="AC144" s="216">
        <f t="shared" si="86"/>
        <v>45918</v>
      </c>
      <c r="AD144" s="217">
        <f>AC144/AC$12</f>
        <v>0.10649348225939838</v>
      </c>
      <c r="AE144" s="217"/>
      <c r="AF144" s="248"/>
      <c r="AG144" s="249"/>
      <c r="AH144" s="53">
        <f t="shared" si="105"/>
        <v>0</v>
      </c>
      <c r="AI144" s="53">
        <f t="shared" si="88"/>
        <v>551016</v>
      </c>
      <c r="AJ144" s="53"/>
    </row>
    <row r="145" spans="1:36">
      <c r="A145" s="45">
        <v>6799</v>
      </c>
      <c r="B145" s="45" t="s">
        <v>109</v>
      </c>
      <c r="C145" s="29">
        <f>C41+C76+C93+C115+C129+C144+C133</f>
        <v>352770.50509784865</v>
      </c>
      <c r="D145" s="66">
        <f>C145/C12</f>
        <v>0.90649769871625452</v>
      </c>
      <c r="E145" s="85">
        <f>E41+E76+E93+E115+E129+E144+E133</f>
        <v>353232.19967030903</v>
      </c>
      <c r="F145" s="66">
        <f>E145/E12</f>
        <v>1.1666868450480432</v>
      </c>
      <c r="G145" s="376">
        <f>G41+G76+G93+G115+G129+G144+G133</f>
        <v>394639.26605041046</v>
      </c>
      <c r="H145" s="66">
        <f>G145/G12</f>
        <v>0.78578937581958186</v>
      </c>
      <c r="I145" s="29">
        <f>I41+I76+I93+I115+I129+I144+I133</f>
        <v>226295.57049440587</v>
      </c>
      <c r="J145" s="66">
        <f>I145/I12</f>
        <v>0.51029818575503627</v>
      </c>
      <c r="K145" s="85">
        <f>K41+K76+K93+K115+K129+K144+K133</f>
        <v>268222.90941793635</v>
      </c>
      <c r="L145" s="66">
        <f>K145/K12</f>
        <v>0.6613201486850262</v>
      </c>
      <c r="M145" s="29">
        <f>M41+M76+M93+M115+M129+M144+M133</f>
        <v>215196.25558844811</v>
      </c>
      <c r="N145" s="66">
        <f>M145/M12</f>
        <v>0.37417830698881449</v>
      </c>
      <c r="O145" s="29">
        <f>O41+O76+O93+O115+O129+O144+O133</f>
        <v>216250.01789655388</v>
      </c>
      <c r="P145" s="66">
        <f>O145/O12</f>
        <v>0.59390983431963995</v>
      </c>
      <c r="Q145" s="29">
        <f>Q41+Q76+Q93+Q115+Q129+Q144+Q133</f>
        <v>268303.85564737039</v>
      </c>
      <c r="R145" s="66">
        <f>Q145/Q12</f>
        <v>0.5934183110785346</v>
      </c>
      <c r="S145" s="29">
        <f>S41+S76+S93+S115+S129+S144+S133</f>
        <v>220432.71550681928</v>
      </c>
      <c r="T145" s="66">
        <f>S145/S12</f>
        <v>0.48396846923694536</v>
      </c>
      <c r="U145" s="85">
        <f>U41+U76+U93+U115+U129+U144+U133</f>
        <v>223404.36913455132</v>
      </c>
      <c r="V145" s="66">
        <f>U145/U12</f>
        <v>0.61836713452394387</v>
      </c>
      <c r="W145" s="85">
        <f>W41+W76+W93+W115+W129+W144+W133</f>
        <v>214889.16336883296</v>
      </c>
      <c r="X145" s="66">
        <f>W145/W12</f>
        <v>0.58460131982442276</v>
      </c>
      <c r="Y145" s="85">
        <f>Y41+Y76+Y93+Y115+Y129+Y144+Y133</f>
        <v>263954.97703752678</v>
      </c>
      <c r="Z145" s="200">
        <f>Y145/Y12</f>
        <v>0.47534332616724362</v>
      </c>
      <c r="AA145" s="187">
        <f>AA41+AA76+AA93+AA115+AA129+AA144+AA133</f>
        <v>3217591.8049110132</v>
      </c>
      <c r="AB145" s="221">
        <f>AA145/AA12</f>
        <v>0.62185590943688851</v>
      </c>
      <c r="AC145" s="187">
        <f t="shared" si="86"/>
        <v>268132.6504092511</v>
      </c>
      <c r="AD145" s="221">
        <f>AC145/AC12</f>
        <v>0.62185590943688851</v>
      </c>
      <c r="AE145" s="75"/>
      <c r="AF145" s="156"/>
      <c r="AG145" s="75"/>
      <c r="AH145" s="53">
        <f t="shared" si="105"/>
        <v>0</v>
      </c>
      <c r="AI145" s="53">
        <f t="shared" si="88"/>
        <v>3217591.8049110128</v>
      </c>
      <c r="AJ145" s="53"/>
    </row>
    <row r="146" spans="1:36" ht="15.75" thickBot="1">
      <c r="A146" s="10">
        <v>6999</v>
      </c>
      <c r="B146" s="10" t="s">
        <v>116</v>
      </c>
      <c r="C146" s="28">
        <f>C135-C144</f>
        <v>-202456.59517136653</v>
      </c>
      <c r="D146" s="67">
        <f>C146/C12</f>
        <v>-0.52024314663683979</v>
      </c>
      <c r="E146" s="41">
        <f>E135-E144</f>
        <v>-215109.32355607886</v>
      </c>
      <c r="F146" s="153">
        <f>E146/E12</f>
        <v>-0.71048227843979106</v>
      </c>
      <c r="G146" s="41">
        <f>G135-G144</f>
        <v>-141881.23787925334</v>
      </c>
      <c r="H146" s="67">
        <f>G146/G12</f>
        <v>-0.28250804961563741</v>
      </c>
      <c r="I146" s="22">
        <f>I135-I144</f>
        <v>-24224.504494592933</v>
      </c>
      <c r="J146" s="67">
        <f>I146/I12</f>
        <v>-5.4626436864839492E-2</v>
      </c>
      <c r="K146" s="59">
        <f>K135-K144</f>
        <v>-38636.218522158546</v>
      </c>
      <c r="L146" s="67">
        <f>K146/K12</f>
        <v>-9.5259982949064376E-2</v>
      </c>
      <c r="M146" s="22">
        <f>M135-M144</f>
        <v>-73948.022685124102</v>
      </c>
      <c r="N146" s="67">
        <f>M146/M12</f>
        <v>-0.12857912354389273</v>
      </c>
      <c r="O146" s="22">
        <f>O135-O144</f>
        <v>-76023.710615559248</v>
      </c>
      <c r="P146" s="67">
        <f>O146/O12</f>
        <v>-0.20879179486426563</v>
      </c>
      <c r="Q146" s="46">
        <f>Q135-Q144</f>
        <v>-66893.073624639394</v>
      </c>
      <c r="R146" s="67">
        <f>Q146/Q12</f>
        <v>-0.14795007204576721</v>
      </c>
      <c r="S146" s="22">
        <f>S135-S144</f>
        <v>-7541.5673640039604</v>
      </c>
      <c r="T146" s="67">
        <f>S146/S12</f>
        <v>-1.6557799981788048E-2</v>
      </c>
      <c r="U146" s="41">
        <f>U135-U144</f>
        <v>-65804.582166962558</v>
      </c>
      <c r="V146" s="67">
        <f>U146/U12</f>
        <v>-0.18214232367417382</v>
      </c>
      <c r="W146" s="50">
        <f>W135-W144</f>
        <v>-32497.737425743129</v>
      </c>
      <c r="X146" s="67">
        <f>W146/W12</f>
        <v>-8.8409391579177377E-2</v>
      </c>
      <c r="Y146" s="41">
        <f>Y135-Y144</f>
        <v>-49539.635498650008</v>
      </c>
      <c r="Z146" s="201">
        <f>Y146/Y12</f>
        <v>-8.9213453670522219E-2</v>
      </c>
      <c r="AA146" s="266">
        <f>AA135-AA144</f>
        <v>-994556.20900413219</v>
      </c>
      <c r="AB146" s="223">
        <f>AA146/AA12</f>
        <v>-0.19221538757414677</v>
      </c>
      <c r="AC146" s="266">
        <f t="shared" si="86"/>
        <v>-82879.684083677683</v>
      </c>
      <c r="AD146" s="223">
        <f>AC146/AC12</f>
        <v>-0.19221538757414677</v>
      </c>
      <c r="AE146" s="247"/>
      <c r="AF146" s="246"/>
      <c r="AG146" s="247"/>
      <c r="AH146" s="53">
        <f t="shared" si="105"/>
        <v>0</v>
      </c>
      <c r="AI146" s="53">
        <f t="shared" si="88"/>
        <v>-994556.20900413266</v>
      </c>
      <c r="AJ146" s="53"/>
    </row>
    <row r="147" spans="1:36" ht="15.75" thickTop="1">
      <c r="A147" s="297"/>
      <c r="B147" s="297"/>
      <c r="C147" s="30"/>
      <c r="D147" s="72"/>
      <c r="E147" s="62"/>
      <c r="F147" s="72"/>
      <c r="G147" s="381"/>
      <c r="H147" s="72"/>
      <c r="I147" s="25"/>
      <c r="J147" s="72"/>
      <c r="K147" s="62"/>
      <c r="L147" s="72"/>
      <c r="M147" s="25"/>
      <c r="N147" s="72"/>
      <c r="O147" s="25"/>
      <c r="P147" s="72"/>
      <c r="Q147" s="25"/>
      <c r="R147" s="72"/>
      <c r="S147" s="25"/>
      <c r="T147" s="72"/>
      <c r="U147" s="62"/>
      <c r="V147" s="72"/>
      <c r="W147" s="44"/>
      <c r="X147" s="72"/>
      <c r="Y147" s="62"/>
      <c r="Z147" s="102"/>
      <c r="AA147" s="180"/>
      <c r="AB147" s="189"/>
      <c r="AC147" s="184">
        <f t="shared" si="86"/>
        <v>0</v>
      </c>
      <c r="AD147" s="189"/>
      <c r="AE147" s="157"/>
      <c r="AF147" s="214"/>
      <c r="AG147" s="157"/>
      <c r="AH147" s="53">
        <f t="shared" si="105"/>
        <v>0</v>
      </c>
      <c r="AI147" s="53">
        <f t="shared" si="88"/>
        <v>0</v>
      </c>
      <c r="AJ147" s="53"/>
    </row>
    <row r="148" spans="1:36" ht="15.75" thickBot="1">
      <c r="A148" s="173"/>
      <c r="B148" s="10" t="s">
        <v>178</v>
      </c>
      <c r="C148" s="302"/>
      <c r="D148" s="175">
        <f>C148/C$12</f>
        <v>0</v>
      </c>
      <c r="E148" s="302"/>
      <c r="F148" s="175">
        <f>E148/E$12</f>
        <v>0</v>
      </c>
      <c r="G148" s="382"/>
      <c r="H148" s="175">
        <f>G148/G$12</f>
        <v>0</v>
      </c>
      <c r="I148" s="302"/>
      <c r="J148" s="175">
        <f>I148/I$12</f>
        <v>0</v>
      </c>
      <c r="K148" s="302"/>
      <c r="L148" s="175">
        <f>K148/K$12</f>
        <v>0</v>
      </c>
      <c r="M148" s="302"/>
      <c r="N148" s="175">
        <f>M148/M$12</f>
        <v>0</v>
      </c>
      <c r="O148" s="174"/>
      <c r="P148" s="175">
        <f>O148/O$12</f>
        <v>0</v>
      </c>
      <c r="Q148" s="174"/>
      <c r="R148" s="175">
        <f>Q148/Q$12</f>
        <v>0</v>
      </c>
      <c r="S148" s="174"/>
      <c r="T148" s="175">
        <f>S148/S$12</f>
        <v>0</v>
      </c>
      <c r="U148" s="174"/>
      <c r="V148" s="175">
        <f>U148/U$12</f>
        <v>0</v>
      </c>
      <c r="W148" s="174"/>
      <c r="X148" s="175">
        <f>W148/W$12</f>
        <v>0</v>
      </c>
      <c r="Y148" s="174"/>
      <c r="Z148" s="205">
        <f>Y148/Y$12</f>
        <v>0</v>
      </c>
      <c r="AA148" s="266">
        <f>C148+E148+G148+I148+K148+M148+O148+Q148+S148+U148+W148+Y148</f>
        <v>0</v>
      </c>
      <c r="AB148" s="228">
        <f>AA148/AA$12</f>
        <v>0</v>
      </c>
      <c r="AC148" s="194">
        <f t="shared" si="86"/>
        <v>0</v>
      </c>
      <c r="AD148" s="228">
        <f>AC148/AC$12</f>
        <v>0</v>
      </c>
      <c r="AE148" s="75"/>
      <c r="AF148" s="76"/>
      <c r="AG148" s="76"/>
      <c r="AH148" s="53">
        <f t="shared" si="105"/>
        <v>0</v>
      </c>
      <c r="AI148" s="53">
        <f t="shared" si="88"/>
        <v>0</v>
      </c>
      <c r="AJ148" s="297"/>
    </row>
    <row r="149" spans="1:36" ht="15.75" thickTop="1">
      <c r="A149" s="297"/>
      <c r="B149" s="245"/>
      <c r="C149" s="129"/>
      <c r="D149" s="49"/>
      <c r="E149" s="129"/>
      <c r="F149" s="70"/>
      <c r="G149" s="372"/>
      <c r="H149" s="70"/>
      <c r="I149" s="129"/>
      <c r="J149" s="70"/>
      <c r="K149" s="129"/>
      <c r="L149" s="70"/>
      <c r="M149" s="129"/>
      <c r="N149" s="70"/>
      <c r="O149" s="129"/>
      <c r="P149" s="70"/>
      <c r="Q149" s="129"/>
      <c r="R149" s="70"/>
      <c r="S149" s="129"/>
      <c r="T149" s="70"/>
      <c r="U149" s="129"/>
      <c r="V149" s="70"/>
      <c r="W149" s="129"/>
      <c r="X149" s="70"/>
      <c r="Y149" s="129"/>
      <c r="AA149" s="180"/>
      <c r="AB149" s="189"/>
      <c r="AC149" s="157">
        <f t="shared" si="86"/>
        <v>0</v>
      </c>
      <c r="AD149" s="189"/>
      <c r="AE149" s="157"/>
      <c r="AF149" s="191"/>
      <c r="AG149" s="191"/>
      <c r="AH149" s="53">
        <f t="shared" si="105"/>
        <v>0</v>
      </c>
      <c r="AI149" s="53">
        <f t="shared" si="88"/>
        <v>0</v>
      </c>
      <c r="AJ149" s="297"/>
    </row>
    <row r="150" spans="1:36" ht="15.75" thickBot="1">
      <c r="A150" s="173"/>
      <c r="B150" s="10" t="s">
        <v>175</v>
      </c>
      <c r="C150" s="174"/>
      <c r="D150" s="175">
        <f>C150/C$12</f>
        <v>0</v>
      </c>
      <c r="E150" s="174"/>
      <c r="F150" s="175">
        <f>E150/E$12</f>
        <v>0</v>
      </c>
      <c r="G150" s="382">
        <v>0</v>
      </c>
      <c r="H150" s="175">
        <f>G150/G$12</f>
        <v>0</v>
      </c>
      <c r="I150" s="174">
        <v>0</v>
      </c>
      <c r="J150" s="175">
        <f>I150/I$12</f>
        <v>0</v>
      </c>
      <c r="K150" s="174">
        <v>0</v>
      </c>
      <c r="L150" s="175">
        <f>K150/K$12</f>
        <v>0</v>
      </c>
      <c r="M150" s="174">
        <v>0</v>
      </c>
      <c r="N150" s="175">
        <f>M150/M$12</f>
        <v>0</v>
      </c>
      <c r="O150" s="174">
        <v>0</v>
      </c>
      <c r="P150" s="175">
        <f>O150/O$12</f>
        <v>0</v>
      </c>
      <c r="Q150" s="174">
        <v>0</v>
      </c>
      <c r="R150" s="175">
        <f>Q150/Q$12</f>
        <v>0</v>
      </c>
      <c r="S150" s="174">
        <v>0</v>
      </c>
      <c r="T150" s="175">
        <v>0</v>
      </c>
      <c r="U150" s="174">
        <v>0</v>
      </c>
      <c r="V150" s="175">
        <f>U150/U$12</f>
        <v>0</v>
      </c>
      <c r="W150" s="174">
        <v>0</v>
      </c>
      <c r="X150" s="175">
        <f>W150/W$12</f>
        <v>0</v>
      </c>
      <c r="Y150" s="174">
        <v>0</v>
      </c>
      <c r="Z150" s="205">
        <f>Y150/Y$12</f>
        <v>0</v>
      </c>
      <c r="AA150" s="266">
        <f>C150+E150+G150+I150+K150+M150+O150+Q150+S150+U150+W150+Y150</f>
        <v>0</v>
      </c>
      <c r="AB150" s="228">
        <f>AA150/AA$12</f>
        <v>0</v>
      </c>
      <c r="AC150" s="194">
        <f>AA150/12</f>
        <v>0</v>
      </c>
      <c r="AD150" s="228">
        <f>AC150/AC$12</f>
        <v>0</v>
      </c>
      <c r="AE150" s="75"/>
      <c r="AF150" s="76"/>
      <c r="AG150" s="76"/>
      <c r="AH150" s="53">
        <f t="shared" si="105"/>
        <v>0</v>
      </c>
      <c r="AI150" s="53">
        <f>C150+E150+G150+I150+K150+M150+O150+Q150+S150+U150+W150+Y150</f>
        <v>0</v>
      </c>
      <c r="AJ150" s="297"/>
    </row>
    <row r="151" spans="1:36" ht="15.75" thickTop="1">
      <c r="A151" s="297"/>
      <c r="B151" s="65"/>
      <c r="C151" s="129"/>
      <c r="D151" s="49"/>
      <c r="E151" s="129"/>
      <c r="F151" s="70"/>
      <c r="G151" s="372"/>
      <c r="H151" s="70"/>
      <c r="I151" s="129"/>
      <c r="J151" s="70"/>
      <c r="K151" s="129"/>
      <c r="L151" s="70"/>
      <c r="M151" s="129"/>
      <c r="N151" s="70"/>
      <c r="O151" s="129"/>
      <c r="P151" s="70"/>
      <c r="Q151" s="129"/>
      <c r="R151" s="70"/>
      <c r="S151" s="129"/>
      <c r="T151" s="70"/>
      <c r="U151" s="129"/>
      <c r="V151" s="70"/>
      <c r="W151" s="129"/>
      <c r="X151" s="72"/>
      <c r="Y151" s="129"/>
      <c r="Z151" s="102"/>
      <c r="AA151" s="180"/>
      <c r="AB151" s="189"/>
      <c r="AC151" s="157">
        <f>AA151/12</f>
        <v>0</v>
      </c>
      <c r="AD151" s="189"/>
      <c r="AE151" s="157"/>
      <c r="AF151" s="191"/>
      <c r="AG151" s="191"/>
      <c r="AH151" s="53">
        <f t="shared" si="105"/>
        <v>0</v>
      </c>
      <c r="AI151" s="53">
        <f>C151+E151+G151+I151+K151+M151+O151+Q151+S151+U151+W151+Y151</f>
        <v>0</v>
      </c>
      <c r="AJ151" s="297"/>
    </row>
    <row r="152" spans="1:36" ht="15.75" thickBot="1">
      <c r="A152" s="105"/>
      <c r="B152" s="176" t="s">
        <v>174</v>
      </c>
      <c r="C152" s="276">
        <f>C146-C148-C150</f>
        <v>-202456.59517136653</v>
      </c>
      <c r="D152" s="119">
        <f>C152/C$12</f>
        <v>-0.52024314663683979</v>
      </c>
      <c r="E152" s="177">
        <f>E146-E148-E150</f>
        <v>-215109.32355607886</v>
      </c>
      <c r="F152" s="119">
        <f>E152/E$12</f>
        <v>-0.71048227843979106</v>
      </c>
      <c r="G152" s="383">
        <f>G146-G148-G150</f>
        <v>-141881.23787925334</v>
      </c>
      <c r="H152" s="119">
        <f>G152/G$12</f>
        <v>-0.28250804961563741</v>
      </c>
      <c r="I152" s="276">
        <f>I146-I148-I150</f>
        <v>-24224.504494592933</v>
      </c>
      <c r="J152" s="119">
        <f>I152/I$12</f>
        <v>-5.4626436864839492E-2</v>
      </c>
      <c r="K152" s="177">
        <f>K146-K148-K150</f>
        <v>-38636.218522158546</v>
      </c>
      <c r="L152" s="119">
        <f>K152/K$12</f>
        <v>-9.5259982949064376E-2</v>
      </c>
      <c r="M152" s="177">
        <f>M146-M148-M150</f>
        <v>-73948.022685124102</v>
      </c>
      <c r="N152" s="119">
        <f>M152/M$12</f>
        <v>-0.12857912354389273</v>
      </c>
      <c r="O152" s="177">
        <f>O146-O148-O150</f>
        <v>-76023.710615559248</v>
      </c>
      <c r="P152" s="119">
        <f>O152/O$12</f>
        <v>-0.20879179486426563</v>
      </c>
      <c r="Q152" s="177">
        <f>Q146-Q148-Q150</f>
        <v>-66893.073624639394</v>
      </c>
      <c r="R152" s="119">
        <f>Q152/Q$12</f>
        <v>-0.14795007204576721</v>
      </c>
      <c r="S152" s="177">
        <f>S146-S148-S150</f>
        <v>-7541.5673640039604</v>
      </c>
      <c r="T152" s="119">
        <f>S152/S$12</f>
        <v>-1.6557799981788048E-2</v>
      </c>
      <c r="U152" s="177">
        <f>U146-U148-U150</f>
        <v>-65804.582166962558</v>
      </c>
      <c r="V152" s="119">
        <f>U152/U$12</f>
        <v>-0.18214232367417382</v>
      </c>
      <c r="W152" s="177">
        <f>W146-W148-W150</f>
        <v>-32497.737425743129</v>
      </c>
      <c r="X152" s="119">
        <f>W152/W$12</f>
        <v>-8.8409391579177377E-2</v>
      </c>
      <c r="Y152" s="177">
        <f>Y146-Y148-Y150</f>
        <v>-49539.635498650008</v>
      </c>
      <c r="Z152" s="206">
        <f>Y152/Y$12</f>
        <v>-8.9213453670522219E-2</v>
      </c>
      <c r="AA152" s="267">
        <f>AA146-AA148-AA150</f>
        <v>-994556.20900413219</v>
      </c>
      <c r="AB152" s="240">
        <f>AA152/AA$12</f>
        <v>-0.19221538757414677</v>
      </c>
      <c r="AC152" s="241">
        <f>AA152/12</f>
        <v>-82879.684083677683</v>
      </c>
      <c r="AD152" s="240">
        <f>AC152/AC$12</f>
        <v>-0.19221538757414677</v>
      </c>
      <c r="AE152" s="242"/>
      <c r="AF152" s="243"/>
      <c r="AG152" s="243"/>
      <c r="AH152" s="53">
        <f t="shared" si="105"/>
        <v>0</v>
      </c>
      <c r="AI152" s="53">
        <f>C152+E152+G152+I152+K152+M152+O152+Q152+S152+U152+W152+Y152</f>
        <v>-994556.20900413266</v>
      </c>
      <c r="AJ152" s="297"/>
    </row>
    <row r="153" spans="1:36" ht="15.75" thickTop="1">
      <c r="G153" s="42"/>
      <c r="AA153" s="285">
        <f>AA152*0.967</f>
        <v>-961735.85410699586</v>
      </c>
      <c r="AB153" s="286" t="s">
        <v>185</v>
      </c>
    </row>
    <row r="154" spans="1:36">
      <c r="A154" s="297"/>
      <c r="B154" s="64" t="s">
        <v>176</v>
      </c>
      <c r="C154" s="298">
        <f>C152</f>
        <v>-202456.59517136653</v>
      </c>
      <c r="D154" s="15"/>
      <c r="E154" s="298">
        <f>E152+C154</f>
        <v>-417565.91872744542</v>
      </c>
      <c r="F154" s="178"/>
      <c r="G154" s="44">
        <f>G152+E154</f>
        <v>-559447.15660669876</v>
      </c>
      <c r="H154" s="178"/>
      <c r="I154" s="298">
        <f>I152+G154</f>
        <v>-583671.66110129165</v>
      </c>
      <c r="J154" s="178"/>
      <c r="K154" s="298">
        <f>K152+I154</f>
        <v>-622307.87962345022</v>
      </c>
      <c r="L154" s="178"/>
      <c r="M154" s="298">
        <f>M152+K154</f>
        <v>-696255.9023085743</v>
      </c>
      <c r="N154" s="178"/>
      <c r="O154" s="298">
        <f>O152+M154</f>
        <v>-772279.61292413354</v>
      </c>
      <c r="P154" s="178"/>
      <c r="Q154" s="298">
        <f>Q152+O154</f>
        <v>-839172.68654877297</v>
      </c>
      <c r="R154" s="178"/>
      <c r="S154" s="298">
        <f>S152+Q154</f>
        <v>-846714.25391277694</v>
      </c>
      <c r="T154" s="178"/>
      <c r="U154" s="298">
        <f>U152+S154</f>
        <v>-912518.8360797395</v>
      </c>
      <c r="V154" s="178"/>
      <c r="W154" s="298">
        <f>W152+U154</f>
        <v>-945016.57350548264</v>
      </c>
      <c r="X154" s="178"/>
      <c r="Y154" s="298">
        <f>Y152+W154</f>
        <v>-994556.20900413266</v>
      </c>
      <c r="Z154" s="268"/>
      <c r="AA154" s="122"/>
      <c r="AH154" s="297"/>
      <c r="AI154" s="179"/>
      <c r="AJ154" s="179"/>
    </row>
    <row r="155" spans="1:36">
      <c r="AA155" s="122"/>
    </row>
    <row r="156" spans="1:36">
      <c r="B156" s="300"/>
      <c r="C156" s="42"/>
      <c r="D156" s="304"/>
      <c r="E156" s="42"/>
      <c r="F156" s="304"/>
      <c r="G156" s="42"/>
      <c r="H156" s="304"/>
      <c r="I156" s="42"/>
      <c r="J156" s="304"/>
      <c r="K156" s="42"/>
      <c r="L156" s="304"/>
      <c r="M156" s="42"/>
      <c r="N156" s="304"/>
      <c r="O156" s="42"/>
      <c r="P156" s="304"/>
      <c r="Q156" s="42"/>
      <c r="R156" s="304"/>
      <c r="S156" s="42"/>
      <c r="T156" s="304"/>
      <c r="U156" s="42"/>
      <c r="V156" s="304"/>
      <c r="W156" s="42"/>
      <c r="X156" s="304"/>
      <c r="Y156" s="42"/>
      <c r="Z156" s="304"/>
      <c r="AA156" s="122"/>
    </row>
    <row r="157" spans="1:36">
      <c r="E157" s="122" t="s">
        <v>179</v>
      </c>
      <c r="G157" s="122" t="s">
        <v>179</v>
      </c>
      <c r="I157" s="24" t="s">
        <v>179</v>
      </c>
      <c r="K157" s="122" t="s">
        <v>179</v>
      </c>
    </row>
    <row r="160" spans="1:36" s="100" customFormat="1" hidden="1">
      <c r="B160" s="278"/>
      <c r="C160" s="279"/>
      <c r="D160" s="279"/>
      <c r="E160" s="279"/>
      <c r="F160" s="279"/>
      <c r="G160" s="279"/>
      <c r="H160" s="279"/>
      <c r="I160" s="279"/>
      <c r="J160" s="279"/>
      <c r="K160" s="279"/>
      <c r="L160" s="279"/>
      <c r="M160" s="279"/>
      <c r="N160" s="279"/>
      <c r="O160" s="279"/>
      <c r="P160" s="279"/>
      <c r="Q160" s="279"/>
      <c r="R160" s="279"/>
      <c r="S160" s="279"/>
      <c r="T160" s="279"/>
      <c r="U160" s="279"/>
      <c r="V160" s="279"/>
      <c r="W160" s="279"/>
      <c r="X160" s="279"/>
      <c r="Y160" s="279"/>
      <c r="Z160" s="279"/>
      <c r="AA160" s="279"/>
      <c r="AB160" s="279"/>
      <c r="AC160" s="279"/>
      <c r="AD160" s="279"/>
    </row>
    <row r="161" spans="2:30" s="100" customFormat="1" hidden="1">
      <c r="C161" s="101"/>
      <c r="D161" s="204"/>
      <c r="E161" s="101"/>
      <c r="F161" s="102"/>
      <c r="G161" s="101"/>
      <c r="H161" s="102"/>
      <c r="I161" s="101"/>
      <c r="J161" s="102"/>
      <c r="K161" s="101"/>
      <c r="L161" s="102"/>
      <c r="M161" s="101"/>
      <c r="N161" s="102"/>
      <c r="O161" s="101"/>
      <c r="P161" s="102"/>
      <c r="Q161" s="101"/>
      <c r="R161" s="102"/>
      <c r="S161" s="101"/>
      <c r="T161" s="102"/>
      <c r="U161" s="101"/>
      <c r="V161" s="102"/>
      <c r="W161" s="101"/>
      <c r="X161" s="102"/>
      <c r="Y161" s="101"/>
      <c r="Z161" s="102"/>
      <c r="AA161" s="99"/>
      <c r="AB161" s="103"/>
      <c r="AC161" s="99"/>
      <c r="AD161" s="103"/>
    </row>
    <row r="162" spans="2:30" s="100" customFormat="1" hidden="1">
      <c r="C162" s="101"/>
      <c r="D162" s="204"/>
      <c r="E162" s="101"/>
      <c r="F162" s="102"/>
      <c r="G162" s="101"/>
      <c r="H162" s="102"/>
      <c r="I162" s="101"/>
      <c r="J162" s="102"/>
      <c r="K162" s="101"/>
      <c r="L162" s="102"/>
      <c r="M162" s="101"/>
      <c r="N162" s="102"/>
      <c r="O162" s="101"/>
      <c r="P162" s="102"/>
      <c r="Q162" s="101"/>
      <c r="R162" s="102"/>
      <c r="S162" s="101"/>
      <c r="T162" s="102"/>
      <c r="U162" s="101"/>
      <c r="V162" s="102"/>
      <c r="W162" s="101"/>
      <c r="X162" s="102"/>
      <c r="Y162" s="101"/>
      <c r="Z162" s="102"/>
      <c r="AA162" s="101"/>
      <c r="AB162" s="103"/>
      <c r="AC162" s="101"/>
      <c r="AD162" s="103"/>
    </row>
    <row r="163" spans="2:30" s="100" customFormat="1" hidden="1">
      <c r="C163" s="101"/>
      <c r="D163" s="204"/>
      <c r="E163" s="101"/>
      <c r="F163" s="102"/>
      <c r="G163" s="101"/>
      <c r="H163" s="102"/>
      <c r="I163" s="101"/>
      <c r="J163" s="102"/>
      <c r="K163" s="101"/>
      <c r="L163" s="102"/>
      <c r="M163" s="101"/>
      <c r="N163" s="102"/>
      <c r="O163" s="101"/>
      <c r="P163" s="102"/>
      <c r="Q163" s="101"/>
      <c r="R163" s="102"/>
      <c r="S163" s="101"/>
      <c r="T163" s="102"/>
      <c r="U163" s="101"/>
      <c r="V163" s="102"/>
      <c r="W163" s="101"/>
      <c r="X163" s="102"/>
      <c r="Y163" s="101"/>
      <c r="Z163" s="102"/>
      <c r="AA163" s="99"/>
      <c r="AB163" s="103"/>
      <c r="AC163" s="99"/>
      <c r="AD163" s="103"/>
    </row>
    <row r="164" spans="2:30" s="100" customFormat="1" hidden="1"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</row>
    <row r="165" spans="2:30" s="100" customFormat="1" hidden="1">
      <c r="C165" s="101"/>
      <c r="D165" s="204"/>
      <c r="E165" s="101"/>
      <c r="F165" s="102"/>
      <c r="G165" s="101"/>
      <c r="H165" s="102"/>
      <c r="I165" s="101"/>
      <c r="J165" s="102"/>
      <c r="K165" s="101"/>
      <c r="L165" s="102"/>
      <c r="M165" s="101"/>
      <c r="N165" s="102"/>
      <c r="O165" s="101"/>
      <c r="P165" s="102"/>
      <c r="Q165" s="101"/>
      <c r="R165" s="102"/>
      <c r="S165" s="101"/>
      <c r="T165" s="102"/>
      <c r="U165" s="101"/>
      <c r="V165" s="102"/>
      <c r="W165" s="101"/>
      <c r="X165" s="102"/>
      <c r="Y165" s="101"/>
      <c r="Z165" s="102"/>
      <c r="AA165" s="101"/>
      <c r="AB165" s="103"/>
      <c r="AC165" s="101"/>
      <c r="AD165" s="103"/>
    </row>
    <row r="166" spans="2:30" s="100" customFormat="1" hidden="1">
      <c r="C166" s="101"/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</row>
    <row r="167" spans="2:30" s="100" customFormat="1" hidden="1">
      <c r="C167" s="101"/>
      <c r="D167" s="204"/>
      <c r="E167" s="101"/>
      <c r="F167" s="102"/>
      <c r="G167" s="101"/>
      <c r="H167" s="102"/>
      <c r="I167" s="101"/>
      <c r="J167" s="102"/>
      <c r="K167" s="101"/>
      <c r="L167" s="102"/>
      <c r="M167" s="101"/>
      <c r="N167" s="102"/>
      <c r="O167" s="101"/>
      <c r="P167" s="102"/>
      <c r="Q167" s="101"/>
      <c r="R167" s="102"/>
      <c r="S167" s="101"/>
      <c r="T167" s="102"/>
      <c r="U167" s="101"/>
      <c r="V167" s="102"/>
      <c r="W167" s="101"/>
      <c r="X167" s="102"/>
      <c r="Y167" s="101"/>
      <c r="Z167" s="102"/>
      <c r="AA167" s="99"/>
      <c r="AB167" s="103"/>
      <c r="AC167" s="101"/>
      <c r="AD167" s="103"/>
    </row>
    <row r="168" spans="2:30" s="100" customFormat="1" hidden="1">
      <c r="C168" s="101"/>
      <c r="D168" s="204"/>
      <c r="E168" s="101"/>
      <c r="F168" s="102"/>
      <c r="G168" s="101"/>
      <c r="H168" s="102"/>
      <c r="I168" s="101"/>
      <c r="J168" s="102"/>
      <c r="K168" s="101"/>
      <c r="L168" s="102"/>
      <c r="M168" s="101"/>
      <c r="N168" s="102"/>
      <c r="O168" s="101"/>
      <c r="P168" s="102"/>
      <c r="Q168" s="101"/>
      <c r="R168" s="102"/>
      <c r="S168" s="101"/>
      <c r="T168" s="102"/>
      <c r="U168" s="101"/>
      <c r="V168" s="102"/>
      <c r="W168" s="101"/>
      <c r="X168" s="102"/>
      <c r="Y168" s="101"/>
      <c r="Z168" s="102"/>
      <c r="AA168" s="99"/>
      <c r="AB168" s="103"/>
      <c r="AC168" s="99"/>
      <c r="AD168" s="103"/>
    </row>
    <row r="169" spans="2:30" s="100" customFormat="1" hidden="1">
      <c r="B169" s="280"/>
      <c r="C169" s="281"/>
      <c r="D169" s="282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81"/>
      <c r="AB169" s="103"/>
      <c r="AC169" s="101"/>
      <c r="AD169" s="103"/>
    </row>
    <row r="170" spans="2:30" s="100" customFormat="1" hidden="1">
      <c r="C170" s="101"/>
      <c r="D170" s="204"/>
      <c r="E170" s="101"/>
      <c r="F170" s="102"/>
      <c r="G170" s="101"/>
      <c r="H170" s="102"/>
      <c r="I170" s="101"/>
      <c r="J170" s="102"/>
      <c r="K170" s="101"/>
      <c r="L170" s="102"/>
      <c r="M170" s="101"/>
      <c r="N170" s="102"/>
      <c r="O170" s="101"/>
      <c r="P170" s="102"/>
      <c r="Q170" s="101"/>
      <c r="R170" s="102"/>
      <c r="S170" s="101"/>
      <c r="T170" s="102"/>
      <c r="U170" s="101"/>
      <c r="V170" s="102"/>
      <c r="W170" s="101"/>
      <c r="X170" s="102"/>
      <c r="Y170" s="101"/>
      <c r="Z170" s="102"/>
      <c r="AA170" s="99"/>
      <c r="AB170" s="103"/>
      <c r="AC170" s="99"/>
      <c r="AD170" s="103"/>
    </row>
    <row r="171" spans="2:30" s="100" customFormat="1" hidden="1">
      <c r="B171" s="283"/>
      <c r="C171" s="101"/>
      <c r="D171" s="204"/>
      <c r="E171" s="101"/>
      <c r="F171" s="102"/>
      <c r="G171" s="101"/>
      <c r="H171" s="102"/>
      <c r="I171" s="101"/>
      <c r="J171" s="102"/>
      <c r="K171" s="101"/>
      <c r="L171" s="102"/>
      <c r="M171" s="101"/>
      <c r="N171" s="102"/>
      <c r="O171" s="101"/>
      <c r="P171" s="102"/>
      <c r="Q171" s="101"/>
      <c r="R171" s="102"/>
      <c r="S171" s="101"/>
      <c r="T171" s="102"/>
      <c r="U171" s="101"/>
      <c r="V171" s="102"/>
      <c r="W171" s="101"/>
      <c r="X171" s="102"/>
      <c r="Y171" s="101"/>
      <c r="Z171" s="102"/>
      <c r="AA171" s="99"/>
      <c r="AB171" s="103"/>
      <c r="AC171" s="99"/>
      <c r="AD171" s="103"/>
    </row>
    <row r="172" spans="2:30" s="100" customFormat="1" hidden="1">
      <c r="B172" s="284"/>
      <c r="C172" s="279"/>
      <c r="D172" s="279"/>
      <c r="E172" s="279"/>
      <c r="F172" s="279"/>
      <c r="G172" s="279"/>
      <c r="H172" s="279"/>
      <c r="I172" s="279"/>
      <c r="J172" s="279"/>
      <c r="K172" s="279"/>
      <c r="L172" s="279"/>
      <c r="M172" s="279"/>
      <c r="N172" s="279"/>
      <c r="O172" s="279"/>
      <c r="P172" s="279"/>
      <c r="Q172" s="279"/>
      <c r="R172" s="279"/>
      <c r="S172" s="279"/>
      <c r="T172" s="279"/>
      <c r="U172" s="279"/>
      <c r="V172" s="279"/>
      <c r="W172" s="279"/>
      <c r="X172" s="279"/>
      <c r="Y172" s="279"/>
      <c r="Z172" s="279"/>
      <c r="AA172" s="279"/>
      <c r="AB172" s="279"/>
      <c r="AC172" s="279"/>
      <c r="AD172" s="279"/>
    </row>
  </sheetData>
  <mergeCells count="13">
    <mergeCell ref="Y2:Z2"/>
    <mergeCell ref="AA2:AB2"/>
    <mergeCell ref="AC2:AD2"/>
    <mergeCell ref="A1:AD1"/>
    <mergeCell ref="E2:F2"/>
    <mergeCell ref="I2:J2"/>
    <mergeCell ref="K2:L2"/>
    <mergeCell ref="M2:N2"/>
    <mergeCell ref="O2:P2"/>
    <mergeCell ref="Q2:R2"/>
    <mergeCell ref="S2:T2"/>
    <mergeCell ref="U2:V2"/>
    <mergeCell ref="W2:X2"/>
  </mergeCells>
  <conditionalFormatting sqref="W146 Q146">
    <cfRule type="cellIs" dxfId="1" priority="1" operator="lessThan">
      <formula>0</formula>
    </cfRule>
  </conditionalFormatting>
  <printOptions horizontalCentered="1" verticalCentered="1" gridLines="1"/>
  <pageMargins left="0" right="0" top="1.07" bottom="0.75" header="0.3" footer="0.3"/>
  <pageSetup paperSize="8"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T172"/>
  <sheetViews>
    <sheetView zoomScale="85" zoomScaleNormal="85" zoomScaleSheetLayoutView="91" workbookViewId="0">
      <pane xSplit="2" ySplit="5" topLeftCell="C135" activePane="bottomRight" state="frozen"/>
      <selection pane="topRight" activeCell="C1" sqref="C1"/>
      <selection pane="bottomLeft" activeCell="A6" sqref="A6"/>
      <selection pane="bottomRight" activeCell="A158" sqref="A158"/>
    </sheetView>
  </sheetViews>
  <sheetFormatPr defaultColWidth="9.140625" defaultRowHeight="15"/>
  <cols>
    <col min="1" max="1" width="6.42578125" style="99" bestFit="1" customWidth="1"/>
    <col min="2" max="2" width="37.140625" style="99" bestFit="1" customWidth="1"/>
    <col min="3" max="3" width="13.28515625" style="24" bestFit="1" customWidth="1"/>
    <col min="4" max="4" width="7.5703125" style="103" customWidth="1"/>
    <col min="5" max="5" width="13.28515625" style="122" bestFit="1" customWidth="1"/>
    <col min="6" max="6" width="7.85546875" style="103" customWidth="1"/>
    <col min="7" max="7" width="13.28515625" style="122" bestFit="1" customWidth="1"/>
    <col min="8" max="8" width="7.140625" style="103" bestFit="1" customWidth="1"/>
    <col min="9" max="9" width="15.42578125" style="24" customWidth="1"/>
    <col min="10" max="10" width="8.7109375" style="103" customWidth="1"/>
    <col min="11" max="11" width="13.7109375" style="122" customWidth="1"/>
    <col min="12" max="12" width="8.85546875" style="103" bestFit="1" customWidth="1"/>
    <col min="13" max="13" width="14.28515625" style="24" customWidth="1"/>
    <col min="14" max="14" width="7.5703125" style="103" customWidth="1"/>
    <col min="15" max="15" width="13.5703125" style="24" customWidth="1"/>
    <col min="16" max="16" width="7.5703125" style="103" customWidth="1"/>
    <col min="17" max="17" width="14" style="24" customWidth="1"/>
    <col min="18" max="18" width="7.5703125" style="103" customWidth="1"/>
    <col min="19" max="19" width="13.5703125" style="24" customWidth="1"/>
    <col min="20" max="20" width="7.5703125" style="103" customWidth="1"/>
    <col min="21" max="21" width="13.5703125" style="122" customWidth="1"/>
    <col min="22" max="22" width="7.5703125" style="103" customWidth="1"/>
    <col min="23" max="23" width="12.140625" style="99" customWidth="1"/>
    <col min="24" max="24" width="7.5703125" style="103" customWidth="1"/>
    <col min="25" max="25" width="13.5703125" style="122" customWidth="1"/>
    <col min="26" max="26" width="7.5703125" style="103" customWidth="1"/>
    <col min="27" max="27" width="15.28515625" style="99" bestFit="1" customWidth="1"/>
    <col min="28" max="28" width="9.7109375" style="154" customWidth="1"/>
    <col min="29" max="29" width="12.85546875" style="99" customWidth="1"/>
    <col min="30" max="30" width="7.5703125" style="154" customWidth="1"/>
    <col min="31" max="31" width="22.5703125" style="99" hidden="1" customWidth="1"/>
    <col min="32" max="32" width="14" style="122" hidden="1" customWidth="1"/>
    <col min="33" max="33" width="57.42578125" style="99" hidden="1" customWidth="1"/>
    <col min="34" max="34" width="14.42578125" style="99" hidden="1" customWidth="1"/>
    <col min="35" max="35" width="9.140625" style="99" hidden="1" customWidth="1"/>
    <col min="36" max="36" width="13.28515625" style="300" hidden="1" customWidth="1"/>
    <col min="37" max="37" width="10.28515625" style="99" hidden="1" customWidth="1"/>
    <col min="38" max="40" width="14.28515625" style="99" hidden="1" customWidth="1"/>
    <col min="41" max="41" width="10.28515625" style="5" hidden="1" customWidth="1"/>
    <col min="42" max="42" width="13.28515625" style="297" hidden="1" customWidth="1"/>
    <col min="43" max="43" width="0" style="297" hidden="1" customWidth="1"/>
    <col min="44" max="44" width="9.140625" style="297"/>
    <col min="45" max="45" width="11.7109375" style="297" bestFit="1" customWidth="1"/>
    <col min="46" max="46" width="11.140625" style="297" bestFit="1" customWidth="1"/>
    <col min="47" max="16384" width="9.140625" style="297"/>
  </cols>
  <sheetData>
    <row r="1" spans="1:45">
      <c r="A1" s="404" t="s">
        <v>200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  <c r="V1" s="404"/>
      <c r="W1" s="404"/>
      <c r="X1" s="404"/>
      <c r="Y1" s="404"/>
      <c r="Z1" s="404"/>
      <c r="AA1" s="404"/>
      <c r="AB1" s="404"/>
      <c r="AC1" s="404"/>
      <c r="AD1" s="405"/>
      <c r="AE1" s="297"/>
      <c r="AF1" s="298"/>
      <c r="AG1" s="297"/>
      <c r="AH1" s="75"/>
      <c r="AI1" s="75"/>
      <c r="AJ1" s="299"/>
      <c r="AK1" s="297"/>
      <c r="AL1" s="5"/>
      <c r="AM1" s="5"/>
      <c r="AN1" s="5"/>
      <c r="AO1" s="5" t="s">
        <v>198</v>
      </c>
      <c r="AP1" s="301">
        <v>27680</v>
      </c>
      <c r="AQ1" s="301"/>
    </row>
    <row r="2" spans="1:45">
      <c r="A2" s="26"/>
      <c r="B2" s="26"/>
      <c r="C2" s="127" t="s">
        <v>62</v>
      </c>
      <c r="D2" s="74"/>
      <c r="E2" s="406" t="s">
        <v>63</v>
      </c>
      <c r="F2" s="407"/>
      <c r="G2" s="305" t="s">
        <v>78</v>
      </c>
      <c r="H2" s="74"/>
      <c r="I2" s="406" t="s">
        <v>79</v>
      </c>
      <c r="J2" s="407"/>
      <c r="K2" s="406" t="s">
        <v>80</v>
      </c>
      <c r="L2" s="408"/>
      <c r="M2" s="406" t="s">
        <v>81</v>
      </c>
      <c r="N2" s="407"/>
      <c r="O2" s="406" t="s">
        <v>82</v>
      </c>
      <c r="P2" s="408"/>
      <c r="Q2" s="406" t="s">
        <v>83</v>
      </c>
      <c r="R2" s="407"/>
      <c r="S2" s="401" t="s">
        <v>84</v>
      </c>
      <c r="T2" s="401"/>
      <c r="U2" s="406" t="s">
        <v>103</v>
      </c>
      <c r="V2" s="408"/>
      <c r="W2" s="406" t="s">
        <v>104</v>
      </c>
      <c r="X2" s="407"/>
      <c r="Y2" s="401" t="s">
        <v>105</v>
      </c>
      <c r="Z2" s="401"/>
      <c r="AA2" s="402" t="s">
        <v>168</v>
      </c>
      <c r="AB2" s="402"/>
      <c r="AC2" s="403" t="s">
        <v>188</v>
      </c>
      <c r="AD2" s="403"/>
      <c r="AE2" s="89"/>
      <c r="AF2" s="142"/>
      <c r="AG2" s="89"/>
      <c r="AH2" s="403" t="s">
        <v>177</v>
      </c>
      <c r="AI2" s="403"/>
      <c r="AJ2" s="299" t="s">
        <v>168</v>
      </c>
      <c r="AK2" s="297"/>
      <c r="AL2" s="5"/>
      <c r="AM2" s="5"/>
      <c r="AN2" s="5"/>
      <c r="AO2" s="5" t="s">
        <v>189</v>
      </c>
    </row>
    <row r="3" spans="1:45" ht="15.75" thickBot="1">
      <c r="A3" s="47"/>
      <c r="B3" s="11" t="s">
        <v>67</v>
      </c>
      <c r="C3" s="128" t="s">
        <v>167</v>
      </c>
      <c r="D3" s="69" t="s">
        <v>77</v>
      </c>
      <c r="E3" s="52" t="s">
        <v>167</v>
      </c>
      <c r="F3" s="69" t="s">
        <v>77</v>
      </c>
      <c r="G3" s="77" t="s">
        <v>167</v>
      </c>
      <c r="H3" s="69" t="s">
        <v>77</v>
      </c>
      <c r="I3" s="51" t="s">
        <v>167</v>
      </c>
      <c r="J3" s="69" t="s">
        <v>77</v>
      </c>
      <c r="K3" s="52" t="s">
        <v>167</v>
      </c>
      <c r="L3" s="69" t="s">
        <v>77</v>
      </c>
      <c r="M3" s="51" t="s">
        <v>167</v>
      </c>
      <c r="N3" s="69" t="s">
        <v>77</v>
      </c>
      <c r="O3" s="51" t="s">
        <v>167</v>
      </c>
      <c r="P3" s="69" t="s">
        <v>77</v>
      </c>
      <c r="Q3" s="51" t="s">
        <v>167</v>
      </c>
      <c r="R3" s="69" t="s">
        <v>77</v>
      </c>
      <c r="S3" s="51" t="s">
        <v>167</v>
      </c>
      <c r="T3" s="69" t="s">
        <v>77</v>
      </c>
      <c r="U3" s="52" t="s">
        <v>167</v>
      </c>
      <c r="V3" s="69" t="s">
        <v>77</v>
      </c>
      <c r="W3" s="48" t="s">
        <v>167</v>
      </c>
      <c r="X3" s="69" t="s">
        <v>77</v>
      </c>
      <c r="Y3" s="52" t="s">
        <v>167</v>
      </c>
      <c r="Z3" s="69" t="s">
        <v>77</v>
      </c>
      <c r="AA3" s="207" t="s">
        <v>167</v>
      </c>
      <c r="AB3" s="208" t="s">
        <v>77</v>
      </c>
      <c r="AC3" s="209" t="s">
        <v>167</v>
      </c>
      <c r="AD3" s="210" t="s">
        <v>77</v>
      </c>
      <c r="AE3" s="145" t="s">
        <v>133</v>
      </c>
      <c r="AF3" s="211" t="s">
        <v>128</v>
      </c>
      <c r="AG3" s="145" t="s">
        <v>127</v>
      </c>
      <c r="AH3" s="209" t="s">
        <v>167</v>
      </c>
      <c r="AI3" s="210" t="s">
        <v>77</v>
      </c>
      <c r="AJ3" s="299"/>
      <c r="AK3" s="297"/>
      <c r="AL3" s="5"/>
      <c r="AM3" s="5"/>
      <c r="AN3" s="5"/>
    </row>
    <row r="4" spans="1:45">
      <c r="A4" s="297"/>
      <c r="B4" s="297"/>
      <c r="C4" s="129"/>
      <c r="D4" s="70"/>
      <c r="E4" s="53"/>
      <c r="F4" s="70"/>
      <c r="G4" s="78"/>
      <c r="H4" s="70"/>
      <c r="I4" s="18"/>
      <c r="J4" s="70"/>
      <c r="K4" s="53"/>
      <c r="L4" s="70"/>
      <c r="M4" s="18"/>
      <c r="N4" s="70"/>
      <c r="O4" s="18"/>
      <c r="P4" s="70"/>
      <c r="Q4" s="18"/>
      <c r="R4" s="70"/>
      <c r="S4" s="18"/>
      <c r="T4" s="70"/>
      <c r="U4" s="53"/>
      <c r="V4" s="70"/>
      <c r="W4" s="5"/>
      <c r="X4" s="70"/>
      <c r="Y4" s="53"/>
      <c r="AA4" s="256"/>
      <c r="AB4" s="257"/>
      <c r="AC4" s="258"/>
      <c r="AD4" s="257"/>
      <c r="AE4" s="258"/>
      <c r="AF4" s="259"/>
      <c r="AG4" s="258"/>
      <c r="AH4" s="258"/>
      <c r="AI4" s="260"/>
      <c r="AJ4" s="299"/>
      <c r="AK4" s="297"/>
      <c r="AL4" s="5"/>
      <c r="AM4" s="5"/>
      <c r="AN4" s="5"/>
    </row>
    <row r="5" spans="1:45" s="5" customFormat="1">
      <c r="A5" s="90">
        <v>5004</v>
      </c>
      <c r="B5" s="91" t="s">
        <v>69</v>
      </c>
      <c r="C5" s="96"/>
      <c r="D5" s="95"/>
      <c r="E5" s="96"/>
      <c r="F5" s="349" t="e">
        <f t="shared" ref="F5" si="0">E5/E$5</f>
        <v>#DIV/0!</v>
      </c>
      <c r="G5" s="94"/>
      <c r="H5" s="349" t="e">
        <f t="shared" ref="H5" si="1">G5/G$5</f>
        <v>#DIV/0!</v>
      </c>
      <c r="I5" s="94"/>
      <c r="J5" s="349" t="e">
        <f t="shared" ref="J5" si="2">I5/I$5</f>
        <v>#DIV/0!</v>
      </c>
      <c r="K5" s="96"/>
      <c r="L5" s="95"/>
      <c r="M5" s="94"/>
      <c r="N5" s="95"/>
      <c r="O5" s="94"/>
      <c r="P5" s="95"/>
      <c r="Q5" s="94"/>
      <c r="R5" s="95"/>
      <c r="S5" s="94"/>
      <c r="T5" s="95"/>
      <c r="U5" s="96"/>
      <c r="V5" s="95"/>
      <c r="W5" s="92"/>
      <c r="X5" s="95"/>
      <c r="Y5" s="96"/>
      <c r="Z5" s="195"/>
      <c r="AA5" s="261">
        <f>C5+E5+G5+I5+K5+M5+O5+Q5+S5+U5+W5+Y5</f>
        <v>0</v>
      </c>
      <c r="AB5" s="212"/>
      <c r="AC5" s="213">
        <f>AA5/12</f>
        <v>0</v>
      </c>
      <c r="AD5" s="212"/>
      <c r="AE5" s="157"/>
      <c r="AF5" s="214"/>
      <c r="AG5" s="214"/>
      <c r="AH5" s="213">
        <f>2265*365</f>
        <v>826725</v>
      </c>
      <c r="AI5" s="229"/>
      <c r="AJ5" s="270">
        <f t="shared" ref="AJ5:AJ68" si="3">SUM(AA5+AC5+AH5)</f>
        <v>826725</v>
      </c>
      <c r="AK5" s="53">
        <f t="shared" ref="AK5:AK68" si="4">AA5-AL5</f>
        <v>0</v>
      </c>
      <c r="AL5" s="53">
        <f>C5+E5+G5+I5+K5+M5+O5+Q5+S5+U5+W5+Y5</f>
        <v>0</v>
      </c>
      <c r="AM5" s="53" t="e">
        <f>G5*9.4+J5*9.4+K5*9.4+M5*9.4+O5*9.4+Q5*9.4+S5*9.4+U5*9.4+W5*9.4+Y5*9.4</f>
        <v>#DIV/0!</v>
      </c>
      <c r="AN5" s="53" t="e">
        <f>#REF!-AM5</f>
        <v>#REF!</v>
      </c>
      <c r="AO5" s="53"/>
      <c r="AS5" s="53">
        <f>Q5*9.4</f>
        <v>0</v>
      </c>
    </row>
    <row r="6" spans="1:45">
      <c r="A6" s="297">
        <v>5005</v>
      </c>
      <c r="B6" s="15" t="s">
        <v>65</v>
      </c>
      <c r="C6" s="129"/>
      <c r="D6" s="49" t="e">
        <f t="shared" ref="D6:D14" si="5">C6/C$5</f>
        <v>#DIV/0!</v>
      </c>
      <c r="E6" s="43"/>
      <c r="F6" s="49" t="e">
        <f t="shared" ref="F6:F11" si="6">E6/E$5</f>
        <v>#DIV/0!</v>
      </c>
      <c r="G6" s="80"/>
      <c r="H6" s="49" t="e">
        <f>G6/G$5</f>
        <v>#DIV/0!</v>
      </c>
      <c r="I6" s="18">
        <v>0</v>
      </c>
      <c r="J6" s="49" t="e">
        <f>I6/I$5</f>
        <v>#DIV/0!</v>
      </c>
      <c r="K6" s="43"/>
      <c r="L6" s="49" t="e">
        <f t="shared" ref="L6:L11" si="7">K6/K$5</f>
        <v>#DIV/0!</v>
      </c>
      <c r="M6" s="18"/>
      <c r="N6" s="49" t="e">
        <f t="shared" ref="N6:N11" si="8">M6/M$5</f>
        <v>#DIV/0!</v>
      </c>
      <c r="O6" s="23"/>
      <c r="P6" s="49" t="e">
        <f t="shared" ref="P6:P11" si="9">O6/O$5</f>
        <v>#DIV/0!</v>
      </c>
      <c r="Q6" s="23"/>
      <c r="R6" s="49" t="e">
        <f t="shared" ref="R6:R11" si="10">Q6/Q$5</f>
        <v>#DIV/0!</v>
      </c>
      <c r="S6" s="18"/>
      <c r="T6" s="49" t="e">
        <f t="shared" ref="T6:T11" si="11">S6/S$5</f>
        <v>#DIV/0!</v>
      </c>
      <c r="U6" s="54"/>
      <c r="V6" s="49" t="e">
        <f t="shared" ref="V6:V11" si="12">U6/U$5</f>
        <v>#DIV/0!</v>
      </c>
      <c r="W6" s="32"/>
      <c r="X6" s="49" t="e">
        <f t="shared" ref="X6:X11" si="13">W6/W$5</f>
        <v>#DIV/0!</v>
      </c>
      <c r="Y6" s="43"/>
      <c r="Z6" s="165" t="e">
        <f t="shared" ref="Z6:Z11" si="14">Y6/Y$5</f>
        <v>#DIV/0!</v>
      </c>
      <c r="AA6" s="262">
        <f t="shared" ref="AA6:AA11" si="15">C6+E6+G6+I6+K6+M6+O6+Q6+S6+U6+W6+Y6</f>
        <v>0</v>
      </c>
      <c r="AB6" s="189" t="e">
        <f t="shared" ref="AB6:AB11" si="16">AA6/AA$5</f>
        <v>#DIV/0!</v>
      </c>
      <c r="AC6" s="181">
        <f t="shared" ref="AC6:AC69" si="17">AA6/12</f>
        <v>0</v>
      </c>
      <c r="AD6" s="189" t="e">
        <f t="shared" ref="AD6:AD11" si="18">AC6/AC$5</f>
        <v>#DIV/0!</v>
      </c>
      <c r="AE6" s="75"/>
      <c r="AF6" s="156"/>
      <c r="AG6" s="75"/>
      <c r="AH6" s="181">
        <v>0</v>
      </c>
      <c r="AI6" s="230">
        <f t="shared" ref="AI6:AI11" si="19">AH6/AH$5</f>
        <v>0</v>
      </c>
      <c r="AJ6" s="269">
        <f t="shared" si="3"/>
        <v>0</v>
      </c>
      <c r="AK6" s="53">
        <f t="shared" si="4"/>
        <v>0</v>
      </c>
      <c r="AL6" s="53">
        <f t="shared" ref="AL6:AL69" si="20">C6+E6+G6+I6+K6+M6+O6+Q6+S6+U6+W6+Y6</f>
        <v>0</v>
      </c>
      <c r="AM6" s="53">
        <f>G6*9.4+I6*9.4+K6*9.4+M6*9.4+O6*9.4+Q6*9.4+S6*9.4+U6*9.4+W6*9.4+Y6*9.4</f>
        <v>0</v>
      </c>
      <c r="AN6" s="53" t="e">
        <f>#REF!-AM6</f>
        <v>#REF!</v>
      </c>
      <c r="AO6" s="53"/>
      <c r="AS6" s="53">
        <f t="shared" ref="AS6:AS69" si="21">Q6*9.4</f>
        <v>0</v>
      </c>
    </row>
    <row r="7" spans="1:45">
      <c r="A7" s="13">
        <v>5051</v>
      </c>
      <c r="B7" s="114" t="s">
        <v>101</v>
      </c>
      <c r="C7" s="130"/>
      <c r="D7" s="49" t="e">
        <f t="shared" si="5"/>
        <v>#DIV/0!</v>
      </c>
      <c r="E7" s="60"/>
      <c r="F7" s="49" t="e">
        <f t="shared" si="6"/>
        <v>#DIV/0!</v>
      </c>
      <c r="G7" s="81"/>
      <c r="H7" s="49" t="e">
        <f t="shared" ref="H7:J11" si="22">G7/G$5</f>
        <v>#DIV/0!</v>
      </c>
      <c r="I7" s="19">
        <v>0</v>
      </c>
      <c r="J7" s="49" t="e">
        <f>I7/I$5</f>
        <v>#DIV/0!</v>
      </c>
      <c r="K7" s="54"/>
      <c r="L7" s="49" t="e">
        <f t="shared" si="7"/>
        <v>#DIV/0!</v>
      </c>
      <c r="M7" s="19"/>
      <c r="N7" s="49" t="e">
        <f t="shared" si="8"/>
        <v>#DIV/0!</v>
      </c>
      <c r="O7" s="23"/>
      <c r="P7" s="49" t="e">
        <f t="shared" si="9"/>
        <v>#DIV/0!</v>
      </c>
      <c r="Q7" s="23"/>
      <c r="R7" s="49" t="e">
        <f t="shared" si="10"/>
        <v>#DIV/0!</v>
      </c>
      <c r="S7" s="23"/>
      <c r="T7" s="49" t="e">
        <f t="shared" si="11"/>
        <v>#DIV/0!</v>
      </c>
      <c r="U7" s="54"/>
      <c r="V7" s="49" t="e">
        <f t="shared" si="12"/>
        <v>#DIV/0!</v>
      </c>
      <c r="W7" s="32"/>
      <c r="X7" s="49" t="e">
        <f t="shared" si="13"/>
        <v>#DIV/0!</v>
      </c>
      <c r="Y7" s="54"/>
      <c r="Z7" s="165" t="e">
        <f t="shared" si="14"/>
        <v>#DIV/0!</v>
      </c>
      <c r="AA7" s="262">
        <f t="shared" si="15"/>
        <v>0</v>
      </c>
      <c r="AB7" s="190" t="e">
        <f t="shared" si="16"/>
        <v>#DIV/0!</v>
      </c>
      <c r="AC7" s="183">
        <f t="shared" si="17"/>
        <v>0</v>
      </c>
      <c r="AD7" s="190" t="e">
        <f t="shared" si="18"/>
        <v>#DIV/0!</v>
      </c>
      <c r="AE7" s="75"/>
      <c r="AF7" s="156"/>
      <c r="AG7" s="75"/>
      <c r="AH7" s="183">
        <v>0</v>
      </c>
      <c r="AI7" s="231">
        <f t="shared" si="19"/>
        <v>0</v>
      </c>
      <c r="AJ7" s="269">
        <f t="shared" si="3"/>
        <v>0</v>
      </c>
      <c r="AK7" s="53">
        <f t="shared" si="4"/>
        <v>0</v>
      </c>
      <c r="AL7" s="53">
        <f t="shared" si="20"/>
        <v>0</v>
      </c>
      <c r="AM7" s="53">
        <f>G7*9.4+I7*9.4+K7*9.4+M7*9.4+O7*9.4+Q7*9.4+S7*9.4+U7*9.4+W7*9.4+Y7*9.4</f>
        <v>0</v>
      </c>
      <c r="AN7" s="53" t="e">
        <f>#REF!-AM7</f>
        <v>#REF!</v>
      </c>
      <c r="AO7" s="53"/>
      <c r="AS7" s="53">
        <f t="shared" si="21"/>
        <v>0</v>
      </c>
    </row>
    <row r="8" spans="1:45">
      <c r="A8" s="297">
        <v>5052</v>
      </c>
      <c r="B8" s="297" t="s">
        <v>87</v>
      </c>
      <c r="C8" s="23"/>
      <c r="D8" s="49" t="e">
        <f t="shared" si="5"/>
        <v>#DIV/0!</v>
      </c>
      <c r="E8" s="23"/>
      <c r="F8" s="49" t="e">
        <f t="shared" si="6"/>
        <v>#DIV/0!</v>
      </c>
      <c r="G8" s="23"/>
      <c r="H8" s="49" t="e">
        <f t="shared" si="22"/>
        <v>#DIV/0!</v>
      </c>
      <c r="I8" s="23"/>
      <c r="J8" s="49" t="e">
        <f>I8/I$5</f>
        <v>#DIV/0!</v>
      </c>
      <c r="K8" s="23"/>
      <c r="L8" s="49" t="e">
        <f t="shared" si="7"/>
        <v>#DIV/0!</v>
      </c>
      <c r="M8" s="23"/>
      <c r="N8" s="49" t="e">
        <f t="shared" si="8"/>
        <v>#DIV/0!</v>
      </c>
      <c r="O8" s="23"/>
      <c r="P8" s="49" t="e">
        <f t="shared" si="9"/>
        <v>#DIV/0!</v>
      </c>
      <c r="Q8" s="23"/>
      <c r="R8" s="49" t="e">
        <f t="shared" si="10"/>
        <v>#DIV/0!</v>
      </c>
      <c r="S8" s="23"/>
      <c r="T8" s="49" t="e">
        <f t="shared" si="11"/>
        <v>#DIV/0!</v>
      </c>
      <c r="U8" s="23"/>
      <c r="V8" s="49" t="e">
        <f t="shared" si="12"/>
        <v>#DIV/0!</v>
      </c>
      <c r="W8" s="23"/>
      <c r="X8" s="49" t="e">
        <f t="shared" si="13"/>
        <v>#DIV/0!</v>
      </c>
      <c r="Y8" s="23"/>
      <c r="Z8" s="165" t="e">
        <f t="shared" si="14"/>
        <v>#DIV/0!</v>
      </c>
      <c r="AA8" s="262">
        <f t="shared" si="15"/>
        <v>0</v>
      </c>
      <c r="AB8" s="190" t="e">
        <f t="shared" si="16"/>
        <v>#DIV/0!</v>
      </c>
      <c r="AC8" s="191">
        <f>AA8/12</f>
        <v>0</v>
      </c>
      <c r="AD8" s="190" t="e">
        <f t="shared" si="18"/>
        <v>#DIV/0!</v>
      </c>
      <c r="AE8" s="75"/>
      <c r="AF8" s="156"/>
      <c r="AG8" s="75"/>
      <c r="AH8" s="191">
        <v>0</v>
      </c>
      <c r="AI8" s="231">
        <f t="shared" si="19"/>
        <v>0</v>
      </c>
      <c r="AJ8" s="269">
        <f t="shared" si="3"/>
        <v>0</v>
      </c>
      <c r="AK8" s="53">
        <f t="shared" si="4"/>
        <v>0</v>
      </c>
      <c r="AL8" s="53">
        <f t="shared" si="20"/>
        <v>0</v>
      </c>
      <c r="AM8" s="53">
        <f>G8*9.4+I8*9.4+K8*9.4+M8*9.4+O8*9.4+Q8*9.4+S8*9.4+U8*9.4+W8*9.4+Y8*9.4</f>
        <v>0</v>
      </c>
      <c r="AN8" s="53" t="e">
        <f>#REF!-AM8</f>
        <v>#REF!</v>
      </c>
      <c r="AO8" s="53">
        <v>258.7</v>
      </c>
      <c r="AS8" s="53">
        <f t="shared" si="21"/>
        <v>0</v>
      </c>
    </row>
    <row r="9" spans="1:45">
      <c r="A9" s="297">
        <v>5101</v>
      </c>
      <c r="B9" s="15" t="s">
        <v>45</v>
      </c>
      <c r="C9" s="129"/>
      <c r="D9" s="49" t="e">
        <f t="shared" si="5"/>
        <v>#DIV/0!</v>
      </c>
      <c r="E9" s="129"/>
      <c r="F9" s="49" t="e">
        <f t="shared" si="6"/>
        <v>#DIV/0!</v>
      </c>
      <c r="G9" s="129"/>
      <c r="H9" s="49" t="e">
        <f t="shared" si="22"/>
        <v>#DIV/0!</v>
      </c>
      <c r="I9" s="129">
        <v>0</v>
      </c>
      <c r="J9" s="49" t="e">
        <f t="shared" si="22"/>
        <v>#DIV/0!</v>
      </c>
      <c r="K9" s="129"/>
      <c r="L9" s="49" t="e">
        <f t="shared" si="7"/>
        <v>#DIV/0!</v>
      </c>
      <c r="M9" s="129"/>
      <c r="N9" s="49" t="e">
        <f t="shared" si="8"/>
        <v>#DIV/0!</v>
      </c>
      <c r="O9" s="129"/>
      <c r="P9" s="49" t="e">
        <f t="shared" si="9"/>
        <v>#DIV/0!</v>
      </c>
      <c r="Q9" s="129"/>
      <c r="R9" s="49" t="e">
        <f t="shared" si="10"/>
        <v>#DIV/0!</v>
      </c>
      <c r="S9" s="129"/>
      <c r="T9" s="49" t="e">
        <f t="shared" si="11"/>
        <v>#DIV/0!</v>
      </c>
      <c r="U9" s="129"/>
      <c r="V9" s="49" t="e">
        <f t="shared" si="12"/>
        <v>#DIV/0!</v>
      </c>
      <c r="W9" s="129"/>
      <c r="X9" s="49" t="e">
        <f t="shared" si="13"/>
        <v>#DIV/0!</v>
      </c>
      <c r="Y9" s="129"/>
      <c r="Z9" s="165" t="e">
        <f t="shared" si="14"/>
        <v>#DIV/0!</v>
      </c>
      <c r="AA9" s="262">
        <f t="shared" si="15"/>
        <v>0</v>
      </c>
      <c r="AB9" s="190" t="e">
        <f t="shared" si="16"/>
        <v>#DIV/0!</v>
      </c>
      <c r="AC9" s="181">
        <f t="shared" si="17"/>
        <v>0</v>
      </c>
      <c r="AD9" s="190" t="e">
        <f t="shared" si="18"/>
        <v>#DIV/0!</v>
      </c>
      <c r="AE9" s="75"/>
      <c r="AF9" s="156"/>
      <c r="AG9" s="75"/>
      <c r="AH9" s="181">
        <f>AH5*0.9%</f>
        <v>7440.5250000000005</v>
      </c>
      <c r="AI9" s="231">
        <f t="shared" si="19"/>
        <v>9.0000000000000011E-3</v>
      </c>
      <c r="AJ9" s="269">
        <f t="shared" si="3"/>
        <v>7440.5250000000005</v>
      </c>
      <c r="AK9" s="53">
        <f t="shared" si="4"/>
        <v>0</v>
      </c>
      <c r="AL9" s="53">
        <f t="shared" si="20"/>
        <v>0</v>
      </c>
      <c r="AM9" s="53">
        <f>G9*9.4+I9*9.4+K9*9.4+M9*9.4+O9*9.4+Q9*9.4+S9*9.4+U9*9.4+W9*9.4+Y9*9.4</f>
        <v>0</v>
      </c>
      <c r="AN9" s="53" t="e">
        <f>#REF!-AM9</f>
        <v>#REF!</v>
      </c>
      <c r="AO9" s="53"/>
      <c r="AS9" s="53">
        <f t="shared" si="21"/>
        <v>0</v>
      </c>
    </row>
    <row r="10" spans="1:45">
      <c r="A10" s="297">
        <v>5102</v>
      </c>
      <c r="B10" s="297" t="s">
        <v>172</v>
      </c>
      <c r="C10" s="129"/>
      <c r="D10" s="49" t="e">
        <f t="shared" si="5"/>
        <v>#DIV/0!</v>
      </c>
      <c r="E10" s="43"/>
      <c r="F10" s="49" t="e">
        <f t="shared" si="6"/>
        <v>#DIV/0!</v>
      </c>
      <c r="G10" s="80"/>
      <c r="H10" s="49" t="e">
        <f t="shared" si="22"/>
        <v>#DIV/0!</v>
      </c>
      <c r="I10" s="18"/>
      <c r="J10" s="49" t="e">
        <f t="shared" si="22"/>
        <v>#DIV/0!</v>
      </c>
      <c r="K10" s="43"/>
      <c r="L10" s="49" t="e">
        <f t="shared" si="7"/>
        <v>#DIV/0!</v>
      </c>
      <c r="M10" s="18"/>
      <c r="N10" s="49" t="e">
        <f t="shared" si="8"/>
        <v>#DIV/0!</v>
      </c>
      <c r="O10" s="18"/>
      <c r="P10" s="49" t="e">
        <f t="shared" si="9"/>
        <v>#DIV/0!</v>
      </c>
      <c r="Q10" s="18"/>
      <c r="R10" s="49" t="e">
        <f t="shared" si="10"/>
        <v>#DIV/0!</v>
      </c>
      <c r="S10" s="18"/>
      <c r="T10" s="49" t="e">
        <f t="shared" si="11"/>
        <v>#DIV/0!</v>
      </c>
      <c r="U10" s="43"/>
      <c r="V10" s="49" t="e">
        <f t="shared" si="12"/>
        <v>#DIV/0!</v>
      </c>
      <c r="W10" s="33"/>
      <c r="X10" s="49" t="e">
        <f t="shared" si="13"/>
        <v>#DIV/0!</v>
      </c>
      <c r="Y10" s="18"/>
      <c r="Z10" s="165" t="e">
        <f t="shared" si="14"/>
        <v>#DIV/0!</v>
      </c>
      <c r="AA10" s="262">
        <f t="shared" si="15"/>
        <v>0</v>
      </c>
      <c r="AB10" s="190" t="e">
        <f t="shared" si="16"/>
        <v>#DIV/0!</v>
      </c>
      <c r="AC10" s="191">
        <f t="shared" si="17"/>
        <v>0</v>
      </c>
      <c r="AD10" s="190" t="e">
        <f t="shared" si="18"/>
        <v>#DIV/0!</v>
      </c>
      <c r="AE10" s="75"/>
      <c r="AF10" s="156"/>
      <c r="AG10" s="75"/>
      <c r="AH10" s="191">
        <f>AH5*1.7%</f>
        <v>14054.325000000001</v>
      </c>
      <c r="AI10" s="231">
        <f t="shared" si="19"/>
        <v>1.7000000000000001E-2</v>
      </c>
      <c r="AJ10" s="269">
        <f t="shared" si="3"/>
        <v>14054.325000000001</v>
      </c>
      <c r="AK10" s="53">
        <f t="shared" si="4"/>
        <v>0</v>
      </c>
      <c r="AL10" s="53">
        <f t="shared" si="20"/>
        <v>0</v>
      </c>
      <c r="AM10" s="53"/>
      <c r="AN10" s="53"/>
      <c r="AO10" s="53"/>
      <c r="AS10" s="53">
        <f t="shared" si="21"/>
        <v>0</v>
      </c>
    </row>
    <row r="11" spans="1:45">
      <c r="A11" s="297">
        <v>5103</v>
      </c>
      <c r="B11" s="15" t="s">
        <v>61</v>
      </c>
      <c r="C11" s="129"/>
      <c r="D11" s="49" t="e">
        <f t="shared" si="5"/>
        <v>#DIV/0!</v>
      </c>
      <c r="E11" s="43"/>
      <c r="F11" s="49" t="e">
        <f t="shared" si="6"/>
        <v>#DIV/0!</v>
      </c>
      <c r="G11" s="80"/>
      <c r="H11" s="49" t="e">
        <f t="shared" si="22"/>
        <v>#DIV/0!</v>
      </c>
      <c r="I11" s="18"/>
      <c r="J11" s="49" t="e">
        <f t="shared" si="22"/>
        <v>#DIV/0!</v>
      </c>
      <c r="K11" s="43"/>
      <c r="L11" s="49" t="e">
        <f t="shared" si="7"/>
        <v>#DIV/0!</v>
      </c>
      <c r="M11" s="18"/>
      <c r="N11" s="49" t="e">
        <f t="shared" si="8"/>
        <v>#DIV/0!</v>
      </c>
      <c r="O11" s="18"/>
      <c r="P11" s="49" t="e">
        <f t="shared" si="9"/>
        <v>#DIV/0!</v>
      </c>
      <c r="Q11" s="18"/>
      <c r="R11" s="49" t="e">
        <f t="shared" si="10"/>
        <v>#DIV/0!</v>
      </c>
      <c r="S11" s="18"/>
      <c r="T11" s="49" t="e">
        <f t="shared" si="11"/>
        <v>#DIV/0!</v>
      </c>
      <c r="U11" s="43"/>
      <c r="V11" s="49" t="e">
        <f t="shared" si="12"/>
        <v>#DIV/0!</v>
      </c>
      <c r="W11" s="33"/>
      <c r="X11" s="49" t="e">
        <f t="shared" si="13"/>
        <v>#DIV/0!</v>
      </c>
      <c r="Y11" s="43"/>
      <c r="Z11" s="165" t="e">
        <f t="shared" si="14"/>
        <v>#DIV/0!</v>
      </c>
      <c r="AA11" s="262">
        <f t="shared" si="15"/>
        <v>0</v>
      </c>
      <c r="AB11" s="190" t="e">
        <f t="shared" si="16"/>
        <v>#DIV/0!</v>
      </c>
      <c r="AC11" s="191">
        <f t="shared" si="17"/>
        <v>0</v>
      </c>
      <c r="AD11" s="190" t="e">
        <f t="shared" si="18"/>
        <v>#DIV/0!</v>
      </c>
      <c r="AE11" s="75"/>
      <c r="AF11" s="156"/>
      <c r="AG11" s="75"/>
      <c r="AH11" s="191">
        <v>0</v>
      </c>
      <c r="AI11" s="231">
        <f t="shared" si="19"/>
        <v>0</v>
      </c>
      <c r="AJ11" s="269">
        <f t="shared" si="3"/>
        <v>0</v>
      </c>
      <c r="AK11" s="53">
        <f t="shared" si="4"/>
        <v>0</v>
      </c>
      <c r="AL11" s="53">
        <f t="shared" si="20"/>
        <v>0</v>
      </c>
      <c r="AM11" s="53">
        <f t="shared" ref="AM11:AM80" si="23">G11*9.4+I11*9.4+K11*9.4+M11*9.4+O11*9.4+Q11*9.4+S11*9.4+U11*9.4+W11*9.4+Y11*9.4</f>
        <v>0</v>
      </c>
      <c r="AN11" s="53" t="e">
        <f>#REF!-AM11</f>
        <v>#REF!</v>
      </c>
      <c r="AO11" s="53"/>
      <c r="AS11" s="53">
        <f t="shared" si="21"/>
        <v>0</v>
      </c>
    </row>
    <row r="12" spans="1:45" ht="15.75" thickBot="1">
      <c r="A12" s="6">
        <v>5149</v>
      </c>
      <c r="B12" s="115" t="s">
        <v>64</v>
      </c>
      <c r="C12" s="55">
        <f>C5+C6-C7-C8-C9-C10+C11</f>
        <v>0</v>
      </c>
      <c r="D12" s="88">
        <v>1</v>
      </c>
      <c r="E12" s="55">
        <f>E5+E6-E7-E8-E9-E10+E11</f>
        <v>0</v>
      </c>
      <c r="F12" s="88">
        <v>1</v>
      </c>
      <c r="G12" s="55">
        <f>G5+G6-G7-G8-G9-G10+G11</f>
        <v>0</v>
      </c>
      <c r="H12" s="88">
        <v>1</v>
      </c>
      <c r="I12" s="55">
        <f>I5+I6-I7-I8-I9-I10+I11</f>
        <v>0</v>
      </c>
      <c r="J12" s="88">
        <v>1</v>
      </c>
      <c r="K12" s="55">
        <f>K5+K6-K7-K8-K9-K10+K11</f>
        <v>0</v>
      </c>
      <c r="L12" s="88">
        <v>1</v>
      </c>
      <c r="M12" s="55">
        <f>M5+M6-M7-M8-M9-M10+M11</f>
        <v>0</v>
      </c>
      <c r="N12" s="88">
        <v>1</v>
      </c>
      <c r="O12" s="55">
        <f>O5+O6-O7-O8-O9-O10+O11</f>
        <v>0</v>
      </c>
      <c r="P12" s="88">
        <v>1</v>
      </c>
      <c r="Q12" s="55">
        <f>Q5+Q6-Q7-Q8-Q9-Q10+Q11</f>
        <v>0</v>
      </c>
      <c r="R12" s="88">
        <v>1</v>
      </c>
      <c r="S12" s="55">
        <f>S5+S6-S7-S8-S9-S10+S11</f>
        <v>0</v>
      </c>
      <c r="T12" s="88">
        <v>1</v>
      </c>
      <c r="U12" s="55">
        <f>U5+U6-U7-U8-U9-U10+U11</f>
        <v>0</v>
      </c>
      <c r="V12" s="88">
        <v>1</v>
      </c>
      <c r="W12" s="55">
        <f>W5+W6-W7-W8-W9-W10+W11</f>
        <v>0</v>
      </c>
      <c r="X12" s="88">
        <v>1</v>
      </c>
      <c r="Y12" s="55">
        <f>Y5+Y6-Y7-Y8-Y9-Y10+Y11</f>
        <v>0</v>
      </c>
      <c r="Z12" s="196">
        <v>1</v>
      </c>
      <c r="AA12" s="187">
        <f>AA5+AA6-AA7-AA8-AA9-AA10+AA11</f>
        <v>0</v>
      </c>
      <c r="AB12" s="215">
        <v>1</v>
      </c>
      <c r="AC12" s="186">
        <f t="shared" si="17"/>
        <v>0</v>
      </c>
      <c r="AD12" s="215">
        <v>1</v>
      </c>
      <c r="AE12" s="156" t="s">
        <v>131</v>
      </c>
      <c r="AF12" s="156"/>
      <c r="AG12" s="75" t="s">
        <v>165</v>
      </c>
      <c r="AH12" s="186">
        <f>AH5+AH6-AH7-AH8-AH9-AH10+AH11</f>
        <v>805230.15</v>
      </c>
      <c r="AI12" s="232">
        <v>1</v>
      </c>
      <c r="AJ12" s="272">
        <f t="shared" si="3"/>
        <v>805230.15</v>
      </c>
      <c r="AK12" s="53">
        <f t="shared" si="4"/>
        <v>0</v>
      </c>
      <c r="AL12" s="53">
        <f t="shared" si="20"/>
        <v>0</v>
      </c>
      <c r="AM12" s="53">
        <f t="shared" si="23"/>
        <v>0</v>
      </c>
      <c r="AN12" s="53" t="e">
        <f>#REF!-AM12</f>
        <v>#REF!</v>
      </c>
      <c r="AO12" s="53"/>
      <c r="AS12" s="53">
        <f t="shared" si="21"/>
        <v>0</v>
      </c>
    </row>
    <row r="13" spans="1:45" ht="15.75" thickTop="1">
      <c r="A13" s="297">
        <v>5151</v>
      </c>
      <c r="B13" s="15" t="s">
        <v>46</v>
      </c>
      <c r="C13" s="129"/>
      <c r="D13" s="349" t="e">
        <f t="shared" si="5"/>
        <v>#DIV/0!</v>
      </c>
      <c r="E13" s="43"/>
      <c r="F13" s="70"/>
      <c r="G13" s="80"/>
      <c r="H13" s="70"/>
      <c r="I13" s="18"/>
      <c r="J13" s="70"/>
      <c r="K13" s="43"/>
      <c r="L13" s="70"/>
      <c r="M13" s="18"/>
      <c r="N13" s="70"/>
      <c r="O13" s="18"/>
      <c r="P13" s="70"/>
      <c r="Q13" s="18"/>
      <c r="R13" s="70"/>
      <c r="S13" s="18"/>
      <c r="T13" s="70"/>
      <c r="U13" s="43"/>
      <c r="V13" s="70"/>
      <c r="W13" s="33"/>
      <c r="X13" s="70"/>
      <c r="Y13" s="43"/>
      <c r="AA13" s="262">
        <f>C13+E13+G13+I13+K13+M13+O13+Q13+S13+U13+W13+Y13</f>
        <v>0</v>
      </c>
      <c r="AB13" s="189"/>
      <c r="AC13" s="181">
        <f t="shared" si="17"/>
        <v>0</v>
      </c>
      <c r="AD13" s="189"/>
      <c r="AE13" s="75"/>
      <c r="AF13" s="156"/>
      <c r="AG13" s="75"/>
      <c r="AH13" s="181">
        <v>0</v>
      </c>
      <c r="AI13" s="230"/>
      <c r="AJ13" s="269">
        <f t="shared" si="3"/>
        <v>0</v>
      </c>
      <c r="AK13" s="53">
        <f t="shared" si="4"/>
        <v>0</v>
      </c>
      <c r="AL13" s="53">
        <f t="shared" si="20"/>
        <v>0</v>
      </c>
      <c r="AM13" s="53">
        <f t="shared" si="23"/>
        <v>0</v>
      </c>
      <c r="AN13" s="53" t="e">
        <f>#REF!-AM13</f>
        <v>#REF!</v>
      </c>
      <c r="AO13" s="53"/>
      <c r="AS13" s="53">
        <f t="shared" si="21"/>
        <v>0</v>
      </c>
    </row>
    <row r="14" spans="1:45">
      <c r="A14" s="297">
        <v>5152</v>
      </c>
      <c r="B14" s="15" t="s">
        <v>47</v>
      </c>
      <c r="C14" s="129"/>
      <c r="D14" s="349" t="e">
        <f t="shared" si="5"/>
        <v>#DIV/0!</v>
      </c>
      <c r="E14" s="43"/>
      <c r="F14" s="70"/>
      <c r="G14" s="80"/>
      <c r="H14" s="70"/>
      <c r="I14" s="18"/>
      <c r="J14" s="70"/>
      <c r="K14" s="43"/>
      <c r="L14" s="70"/>
      <c r="M14" s="18"/>
      <c r="N14" s="70"/>
      <c r="O14" s="18"/>
      <c r="P14" s="70"/>
      <c r="Q14" s="18"/>
      <c r="R14" s="70"/>
      <c r="S14" s="18"/>
      <c r="T14" s="70"/>
      <c r="U14" s="43"/>
      <c r="V14" s="70"/>
      <c r="W14" s="33"/>
      <c r="X14" s="70"/>
      <c r="Y14" s="43"/>
      <c r="AA14" s="262">
        <f>C14+E14+G14+I14+K14+M14+O14+Q14+S14+U14+W14+Y14</f>
        <v>0</v>
      </c>
      <c r="AB14" s="189"/>
      <c r="AC14" s="181">
        <f t="shared" si="17"/>
        <v>0</v>
      </c>
      <c r="AD14" s="189"/>
      <c r="AE14" s="75"/>
      <c r="AF14" s="156"/>
      <c r="AG14" s="75"/>
      <c r="AH14" s="181">
        <v>0</v>
      </c>
      <c r="AI14" s="230"/>
      <c r="AJ14" s="269">
        <f t="shared" si="3"/>
        <v>0</v>
      </c>
      <c r="AK14" s="53">
        <f t="shared" si="4"/>
        <v>0</v>
      </c>
      <c r="AL14" s="53">
        <f t="shared" si="20"/>
        <v>0</v>
      </c>
      <c r="AM14" s="53">
        <f t="shared" si="23"/>
        <v>0</v>
      </c>
      <c r="AN14" s="53" t="e">
        <f>#REF!-AM14</f>
        <v>#REF!</v>
      </c>
      <c r="AO14" s="53"/>
      <c r="AS14" s="53">
        <f t="shared" si="21"/>
        <v>0</v>
      </c>
    </row>
    <row r="15" spans="1:45" ht="15.75" thickBot="1">
      <c r="A15" s="35">
        <v>5198</v>
      </c>
      <c r="B15" s="116" t="s">
        <v>90</v>
      </c>
      <c r="C15" s="131">
        <f>C13+C14</f>
        <v>0</v>
      </c>
      <c r="D15" s="71"/>
      <c r="E15" s="56">
        <f>E13+E14</f>
        <v>0</v>
      </c>
      <c r="F15" s="71"/>
      <c r="G15" s="83">
        <f>G13+G14</f>
        <v>0</v>
      </c>
      <c r="H15" s="71"/>
      <c r="I15" s="125">
        <f>I13+I14</f>
        <v>0</v>
      </c>
      <c r="J15" s="71"/>
      <c r="K15" s="56">
        <f>K13+K14</f>
        <v>0</v>
      </c>
      <c r="L15" s="71"/>
      <c r="M15" s="125">
        <f>M13+M14</f>
        <v>0</v>
      </c>
      <c r="N15" s="71"/>
      <c r="O15" s="125">
        <f>O13+O14</f>
        <v>0</v>
      </c>
      <c r="P15" s="71"/>
      <c r="Q15" s="125">
        <f>Q13+Q14</f>
        <v>0</v>
      </c>
      <c r="R15" s="71"/>
      <c r="S15" s="125">
        <f>S13+S14</f>
        <v>0</v>
      </c>
      <c r="T15" s="71"/>
      <c r="U15" s="56">
        <f>U13+U14</f>
        <v>0</v>
      </c>
      <c r="V15" s="71"/>
      <c r="W15" s="36">
        <f>W13+W14</f>
        <v>0</v>
      </c>
      <c r="X15" s="71"/>
      <c r="Y15" s="56">
        <f>Y13+Y14</f>
        <v>0</v>
      </c>
      <c r="Z15" s="197"/>
      <c r="AA15" s="263">
        <f>AA13+AA14</f>
        <v>0</v>
      </c>
      <c r="AB15" s="217"/>
      <c r="AC15" s="218">
        <f t="shared" si="17"/>
        <v>0</v>
      </c>
      <c r="AD15" s="217"/>
      <c r="AE15" s="75"/>
      <c r="AF15" s="156"/>
      <c r="AG15" s="75"/>
      <c r="AH15" s="218">
        <v>0</v>
      </c>
      <c r="AI15" s="233"/>
      <c r="AJ15" s="269">
        <f t="shared" si="3"/>
        <v>0</v>
      </c>
      <c r="AK15" s="53">
        <f t="shared" si="4"/>
        <v>0</v>
      </c>
      <c r="AL15" s="53">
        <f t="shared" si="20"/>
        <v>0</v>
      </c>
      <c r="AM15" s="53">
        <f t="shared" si="23"/>
        <v>0</v>
      </c>
      <c r="AN15" s="53" t="e">
        <f>#REF!-AM15</f>
        <v>#REF!</v>
      </c>
      <c r="AO15" s="53"/>
      <c r="AS15" s="53">
        <f t="shared" si="21"/>
        <v>0</v>
      </c>
    </row>
    <row r="16" spans="1:45" ht="16.5" thickTop="1" thickBot="1">
      <c r="A16" s="37">
        <v>5199</v>
      </c>
      <c r="B16" s="117" t="s">
        <v>68</v>
      </c>
      <c r="C16" s="132">
        <f>C12+C15</f>
        <v>0</v>
      </c>
      <c r="D16" s="39" t="e">
        <f>C16/C12</f>
        <v>#DIV/0!</v>
      </c>
      <c r="E16" s="57">
        <f>E12+E15</f>
        <v>0</v>
      </c>
      <c r="F16" s="39" t="e">
        <f>E16/E12</f>
        <v>#DIV/0!</v>
      </c>
      <c r="G16" s="84">
        <f>G12+G15</f>
        <v>0</v>
      </c>
      <c r="H16" s="39" t="e">
        <f>G16/G12</f>
        <v>#DIV/0!</v>
      </c>
      <c r="I16" s="126">
        <f>I12+I15</f>
        <v>0</v>
      </c>
      <c r="J16" s="39" t="e">
        <f>I16/I12</f>
        <v>#DIV/0!</v>
      </c>
      <c r="K16" s="57">
        <f>K12+K15</f>
        <v>0</v>
      </c>
      <c r="L16" s="39" t="e">
        <f>K16/K12</f>
        <v>#DIV/0!</v>
      </c>
      <c r="M16" s="126">
        <f>M12+M15</f>
        <v>0</v>
      </c>
      <c r="N16" s="39" t="e">
        <f>M16/M12</f>
        <v>#DIV/0!</v>
      </c>
      <c r="O16" s="126">
        <f>O12+O15</f>
        <v>0</v>
      </c>
      <c r="P16" s="39" t="e">
        <f>O16/O12</f>
        <v>#DIV/0!</v>
      </c>
      <c r="Q16" s="126">
        <f>Q12+Q15</f>
        <v>0</v>
      </c>
      <c r="R16" s="39" t="e">
        <f>Q16/Q12</f>
        <v>#DIV/0!</v>
      </c>
      <c r="S16" s="126">
        <f>S12+S15</f>
        <v>0</v>
      </c>
      <c r="T16" s="39" t="e">
        <f>S16/S12</f>
        <v>#DIV/0!</v>
      </c>
      <c r="U16" s="57">
        <f>U12+U15</f>
        <v>0</v>
      </c>
      <c r="V16" s="39" t="e">
        <f>U16/U12</f>
        <v>#DIV/0!</v>
      </c>
      <c r="W16" s="38">
        <f>W12+W15</f>
        <v>0</v>
      </c>
      <c r="X16" s="39" t="e">
        <f>W16/W12</f>
        <v>#DIV/0!</v>
      </c>
      <c r="Y16" s="57">
        <f>Y12+Y15</f>
        <v>0</v>
      </c>
      <c r="Z16" s="198" t="e">
        <f>Y16/Y12</f>
        <v>#DIV/0!</v>
      </c>
      <c r="AA16" s="264">
        <f>AA12+AA15</f>
        <v>0</v>
      </c>
      <c r="AB16" s="220" t="e">
        <f>AA16/AA12</f>
        <v>#DIV/0!</v>
      </c>
      <c r="AC16" s="219">
        <f t="shared" si="17"/>
        <v>0</v>
      </c>
      <c r="AD16" s="220" t="e">
        <f>AC16/AC12</f>
        <v>#DIV/0!</v>
      </c>
      <c r="AE16" s="75"/>
      <c r="AF16" s="156"/>
      <c r="AG16" s="75"/>
      <c r="AH16" s="219">
        <f>AH12+AH15</f>
        <v>805230.15</v>
      </c>
      <c r="AI16" s="234">
        <f>AH16/AH12</f>
        <v>1</v>
      </c>
      <c r="AJ16" s="273">
        <f t="shared" si="3"/>
        <v>805230.15</v>
      </c>
      <c r="AK16" s="53">
        <f t="shared" si="4"/>
        <v>0</v>
      </c>
      <c r="AL16" s="53">
        <f t="shared" si="20"/>
        <v>0</v>
      </c>
      <c r="AM16" s="53">
        <f t="shared" si="23"/>
        <v>0</v>
      </c>
      <c r="AN16" s="53" t="e">
        <f>#REF!-AM16</f>
        <v>#REF!</v>
      </c>
      <c r="AO16" s="53"/>
      <c r="AS16" s="53">
        <f t="shared" si="21"/>
        <v>0</v>
      </c>
    </row>
    <row r="17" spans="1:45" ht="15.75" thickTop="1">
      <c r="A17" s="12">
        <v>5502</v>
      </c>
      <c r="B17" s="14" t="s">
        <v>48</v>
      </c>
      <c r="C17" s="129">
        <f>C5*39.58%</f>
        <v>0</v>
      </c>
      <c r="D17" s="49" t="e">
        <f>C17/C12</f>
        <v>#DIV/0!</v>
      </c>
      <c r="E17" s="80">
        <f>E5*39.35%</f>
        <v>0</v>
      </c>
      <c r="F17" s="49" t="e">
        <f>E17/E12</f>
        <v>#DIV/0!</v>
      </c>
      <c r="G17" s="80">
        <f>G5*40.17%</f>
        <v>0</v>
      </c>
      <c r="H17" s="49" t="e">
        <f>G17/G12</f>
        <v>#DIV/0!</v>
      </c>
      <c r="I17" s="24">
        <f>I12*50.1%</f>
        <v>0</v>
      </c>
      <c r="J17" s="49" t="e">
        <f>I17/I12</f>
        <v>#DIV/0!</v>
      </c>
      <c r="K17" s="61"/>
      <c r="L17" s="49" t="e">
        <f>K17/K12</f>
        <v>#DIV/0!</v>
      </c>
      <c r="N17" s="49" t="e">
        <f>M17/M12</f>
        <v>#DIV/0!</v>
      </c>
      <c r="P17" s="49" t="e">
        <f>O17/O12</f>
        <v>#DIV/0!</v>
      </c>
      <c r="R17" s="49" t="e">
        <f>Q17/Q12</f>
        <v>#DIV/0!</v>
      </c>
      <c r="T17" s="49" t="e">
        <f>S17/S12</f>
        <v>#DIV/0!</v>
      </c>
      <c r="U17" s="80"/>
      <c r="V17" s="49" t="e">
        <f>U17/U12</f>
        <v>#DIV/0!</v>
      </c>
      <c r="W17" s="61">
        <f>W12*44.34%</f>
        <v>0</v>
      </c>
      <c r="X17" s="49" t="e">
        <f>W17/W12</f>
        <v>#DIV/0!</v>
      </c>
      <c r="Y17" s="61">
        <f>Y12*48.69%</f>
        <v>0</v>
      </c>
      <c r="Z17" s="49" t="e">
        <f>Y17/Y12</f>
        <v>#DIV/0!</v>
      </c>
      <c r="AA17" s="262">
        <f>C17+E17+G17+I17+K17+M17+O17+Q17+S17+U17+W17+Y17</f>
        <v>0</v>
      </c>
      <c r="AB17" s="190" t="e">
        <f>AA17/AA12</f>
        <v>#DIV/0!</v>
      </c>
      <c r="AC17" s="192">
        <f t="shared" si="17"/>
        <v>0</v>
      </c>
      <c r="AD17" s="190" t="e">
        <f>AC17/AC12</f>
        <v>#DIV/0!</v>
      </c>
      <c r="AE17" s="75" t="s">
        <v>132</v>
      </c>
      <c r="AF17" s="158">
        <v>0.50339999999999996</v>
      </c>
      <c r="AG17" s="75" t="s">
        <v>165</v>
      </c>
      <c r="AH17" s="192">
        <f>AH12*50%</f>
        <v>402615.07500000001</v>
      </c>
      <c r="AI17" s="231">
        <f>AH17/AH12</f>
        <v>0.5</v>
      </c>
      <c r="AJ17" s="269">
        <f t="shared" si="3"/>
        <v>402615.07500000001</v>
      </c>
      <c r="AK17" s="53">
        <f t="shared" si="4"/>
        <v>0</v>
      </c>
      <c r="AL17" s="53">
        <f t="shared" si="20"/>
        <v>0</v>
      </c>
      <c r="AM17" s="53">
        <f t="shared" si="23"/>
        <v>0</v>
      </c>
      <c r="AN17" s="53" t="e">
        <f>#REF!-AM17</f>
        <v>#REF!</v>
      </c>
      <c r="AO17" s="53"/>
      <c r="AS17" s="53">
        <f t="shared" si="21"/>
        <v>0</v>
      </c>
    </row>
    <row r="18" spans="1:45">
      <c r="A18" s="3">
        <v>5503</v>
      </c>
      <c r="B18" s="111" t="s">
        <v>49</v>
      </c>
      <c r="C18" s="129"/>
      <c r="D18" s="70"/>
      <c r="E18" s="43"/>
      <c r="F18" s="70"/>
      <c r="G18" s="80"/>
      <c r="H18" s="70"/>
      <c r="I18" s="18"/>
      <c r="J18" s="70"/>
      <c r="K18" s="43"/>
      <c r="L18" s="70"/>
      <c r="M18" s="18"/>
      <c r="N18" s="70"/>
      <c r="O18" s="18"/>
      <c r="P18" s="70"/>
      <c r="Q18" s="18"/>
      <c r="R18" s="70"/>
      <c r="S18" s="18"/>
      <c r="T18" s="70"/>
      <c r="U18" s="43"/>
      <c r="V18" s="70"/>
      <c r="W18" s="33"/>
      <c r="X18" s="70"/>
      <c r="Y18" s="43"/>
      <c r="AA18" s="262">
        <f>C18+E18+G18+I18+K18+M18+O18+Q18+S18+U18+W18+Y18</f>
        <v>0</v>
      </c>
      <c r="AB18" s="189"/>
      <c r="AC18" s="181">
        <f t="shared" si="17"/>
        <v>0</v>
      </c>
      <c r="AD18" s="189"/>
      <c r="AE18" s="75"/>
      <c r="AF18" s="156"/>
      <c r="AG18" s="75"/>
      <c r="AH18" s="181">
        <v>0</v>
      </c>
      <c r="AI18" s="230"/>
      <c r="AJ18" s="269">
        <f t="shared" si="3"/>
        <v>0</v>
      </c>
      <c r="AK18" s="53">
        <f t="shared" si="4"/>
        <v>0</v>
      </c>
      <c r="AL18" s="53">
        <f t="shared" si="20"/>
        <v>0</v>
      </c>
      <c r="AM18" s="53">
        <f t="shared" si="23"/>
        <v>0</v>
      </c>
      <c r="AN18" s="53" t="e">
        <f>#REF!-AM18</f>
        <v>#REF!</v>
      </c>
      <c r="AO18" s="53"/>
      <c r="AS18" s="53">
        <f t="shared" si="21"/>
        <v>0</v>
      </c>
    </row>
    <row r="19" spans="1:45">
      <c r="A19" s="3">
        <v>5504</v>
      </c>
      <c r="B19" s="111" t="s">
        <v>50</v>
      </c>
      <c r="C19" s="296"/>
      <c r="D19" s="49" t="e">
        <f>C19/C12</f>
        <v>#DIV/0!</v>
      </c>
      <c r="E19" s="295"/>
      <c r="F19" s="49" t="e">
        <f>E19/E12</f>
        <v>#DIV/0!</v>
      </c>
      <c r="G19" s="80"/>
      <c r="H19" s="49" t="e">
        <f>G19/G12</f>
        <v>#DIV/0!</v>
      </c>
      <c r="I19" s="18"/>
      <c r="J19" s="49" t="e">
        <f>I19/I12</f>
        <v>#DIV/0!</v>
      </c>
      <c r="K19" s="43"/>
      <c r="L19" s="49" t="e">
        <f>K19/K12</f>
        <v>#DIV/0!</v>
      </c>
      <c r="M19" s="287"/>
      <c r="N19" s="49" t="e">
        <f>M19/M12</f>
        <v>#DIV/0!</v>
      </c>
      <c r="O19" s="18"/>
      <c r="P19" s="49" t="e">
        <f>O19/O12</f>
        <v>#DIV/0!</v>
      </c>
      <c r="Q19" s="287"/>
      <c r="R19" s="49" t="e">
        <f>Q19/Q12</f>
        <v>#DIV/0!</v>
      </c>
      <c r="S19" s="18"/>
      <c r="T19" s="49" t="e">
        <f>S19/S12</f>
        <v>#DIV/0!</v>
      </c>
      <c r="U19" s="43"/>
      <c r="V19" s="49" t="e">
        <f>U19/U12</f>
        <v>#DIV/0!</v>
      </c>
      <c r="W19" s="33"/>
      <c r="X19" s="49" t="e">
        <f>W19/W12</f>
        <v>#DIV/0!</v>
      </c>
      <c r="Y19" s="43"/>
      <c r="Z19" s="165" t="e">
        <f>Y19/Y12</f>
        <v>#DIV/0!</v>
      </c>
      <c r="AA19" s="262">
        <f>C19+E19+G19+I19+K19+M19+O19+Q19+S19+U19+W19+Y19</f>
        <v>0</v>
      </c>
      <c r="AB19" s="190" t="e">
        <f>AA19/AA12</f>
        <v>#DIV/0!</v>
      </c>
      <c r="AC19" s="181">
        <f t="shared" si="17"/>
        <v>0</v>
      </c>
      <c r="AD19" s="190" t="e">
        <f>AC19/AC12</f>
        <v>#DIV/0!</v>
      </c>
      <c r="AE19" s="75"/>
      <c r="AF19" s="156"/>
      <c r="AG19" s="75"/>
      <c r="AH19" s="181">
        <v>0</v>
      </c>
      <c r="AI19" s="231">
        <f>AH19/AH12</f>
        <v>0</v>
      </c>
      <c r="AJ19" s="269">
        <f t="shared" si="3"/>
        <v>0</v>
      </c>
      <c r="AK19" s="53">
        <f t="shared" si="4"/>
        <v>0</v>
      </c>
      <c r="AL19" s="53">
        <f t="shared" si="20"/>
        <v>0</v>
      </c>
      <c r="AM19" s="53">
        <f t="shared" si="23"/>
        <v>0</v>
      </c>
      <c r="AN19" s="53" t="e">
        <f>#REF!-AM19</f>
        <v>#REF!</v>
      </c>
      <c r="AO19" s="53"/>
      <c r="AS19" s="53">
        <f t="shared" si="21"/>
        <v>0</v>
      </c>
    </row>
    <row r="20" spans="1:45">
      <c r="A20" s="3">
        <v>5505</v>
      </c>
      <c r="B20" s="111" t="s">
        <v>51</v>
      </c>
      <c r="C20" s="129"/>
      <c r="D20" s="70"/>
      <c r="E20" s="43"/>
      <c r="F20" s="70"/>
      <c r="G20" s="80"/>
      <c r="H20" s="70"/>
      <c r="I20" s="18"/>
      <c r="J20" s="70"/>
      <c r="K20" s="43"/>
      <c r="L20" s="70"/>
      <c r="M20" s="18"/>
      <c r="N20" s="70"/>
      <c r="O20" s="18"/>
      <c r="P20" s="70"/>
      <c r="Q20" s="18"/>
      <c r="R20" s="70"/>
      <c r="S20" s="18"/>
      <c r="T20" s="70"/>
      <c r="U20" s="43"/>
      <c r="V20" s="70"/>
      <c r="W20" s="33"/>
      <c r="X20" s="70"/>
      <c r="Y20" s="43"/>
      <c r="AA20" s="262">
        <f>C20+E20+G20+I20+K20+M20+O20+Q20+S20+U20+W20+Y20</f>
        <v>0</v>
      </c>
      <c r="AB20" s="189"/>
      <c r="AC20" s="181">
        <f t="shared" si="17"/>
        <v>0</v>
      </c>
      <c r="AD20" s="189"/>
      <c r="AE20" s="75"/>
      <c r="AF20" s="156"/>
      <c r="AG20" s="75"/>
      <c r="AH20" s="181">
        <v>0</v>
      </c>
      <c r="AI20" s="230"/>
      <c r="AJ20" s="269">
        <f t="shared" si="3"/>
        <v>0</v>
      </c>
      <c r="AK20" s="53">
        <f t="shared" si="4"/>
        <v>0</v>
      </c>
      <c r="AL20" s="53">
        <f t="shared" si="20"/>
        <v>0</v>
      </c>
      <c r="AM20" s="53">
        <f t="shared" si="23"/>
        <v>0</v>
      </c>
      <c r="AN20" s="53" t="e">
        <f>#REF!-AM20</f>
        <v>#REF!</v>
      </c>
      <c r="AO20" s="53"/>
      <c r="AS20" s="53">
        <f t="shared" si="21"/>
        <v>0</v>
      </c>
    </row>
    <row r="21" spans="1:45" ht="15.75" thickBot="1">
      <c r="A21" s="7">
        <v>5599</v>
      </c>
      <c r="B21" s="118" t="s">
        <v>91</v>
      </c>
      <c r="C21" s="27">
        <f>SUM(C17:C20)</f>
        <v>0</v>
      </c>
      <c r="D21" s="68" t="e">
        <f>C21/C12</f>
        <v>#DIV/0!</v>
      </c>
      <c r="E21" s="55">
        <f>SUM(E17:E20)</f>
        <v>0</v>
      </c>
      <c r="F21" s="68" t="e">
        <f>E21/E12</f>
        <v>#DIV/0!</v>
      </c>
      <c r="G21" s="82">
        <f>SUM(G17:G20)</f>
        <v>0</v>
      </c>
      <c r="H21" s="68" t="e">
        <f>G21/G12</f>
        <v>#DIV/0!</v>
      </c>
      <c r="I21" s="20">
        <f>SUM(I17:I20)</f>
        <v>0</v>
      </c>
      <c r="J21" s="68" t="e">
        <f>I21/I12</f>
        <v>#DIV/0!</v>
      </c>
      <c r="K21" s="55">
        <f>SUM(K17:K20)</f>
        <v>0</v>
      </c>
      <c r="L21" s="68" t="e">
        <f>K21/K12</f>
        <v>#DIV/0!</v>
      </c>
      <c r="M21" s="20">
        <f>SUM(M17:M20)</f>
        <v>0</v>
      </c>
      <c r="N21" s="68" t="e">
        <f>M21/M12</f>
        <v>#DIV/0!</v>
      </c>
      <c r="O21" s="20">
        <f>SUM(O17:O20)</f>
        <v>0</v>
      </c>
      <c r="P21" s="68" t="e">
        <f>O21/O12</f>
        <v>#DIV/0!</v>
      </c>
      <c r="Q21" s="20">
        <f>SUM(Q17:Q20)</f>
        <v>0</v>
      </c>
      <c r="R21" s="68" t="e">
        <f>Q21/Q12</f>
        <v>#DIV/0!</v>
      </c>
      <c r="S21" s="20">
        <f>SUM(S17:S20)</f>
        <v>0</v>
      </c>
      <c r="T21" s="68" t="e">
        <f>S21/S12</f>
        <v>#DIV/0!</v>
      </c>
      <c r="U21" s="55">
        <f>SUM(U17:U20)</f>
        <v>0</v>
      </c>
      <c r="V21" s="68" t="e">
        <f>U21/U12</f>
        <v>#DIV/0!</v>
      </c>
      <c r="W21" s="34">
        <f>SUM(W17:W20)</f>
        <v>0</v>
      </c>
      <c r="X21" s="68" t="e">
        <f>W21/W12</f>
        <v>#DIV/0!</v>
      </c>
      <c r="Y21" s="55">
        <f>SUM(Y17:Y20)</f>
        <v>0</v>
      </c>
      <c r="Z21" s="199" t="e">
        <f>Y21/Y12</f>
        <v>#DIV/0!</v>
      </c>
      <c r="AA21" s="187">
        <f>SUM(AA17:AA20)</f>
        <v>0</v>
      </c>
      <c r="AB21" s="221" t="e">
        <f>AA21/AA12</f>
        <v>#DIV/0!</v>
      </c>
      <c r="AC21" s="186">
        <f t="shared" si="17"/>
        <v>0</v>
      </c>
      <c r="AD21" s="221" t="e">
        <f>AC21/AC12</f>
        <v>#DIV/0!</v>
      </c>
      <c r="AE21" s="75"/>
      <c r="AF21" s="156"/>
      <c r="AG21" s="75"/>
      <c r="AH21" s="186">
        <f>SUM(AH17:AH20)</f>
        <v>402615.07500000001</v>
      </c>
      <c r="AI21" s="235">
        <f>AH21/AH12</f>
        <v>0.5</v>
      </c>
      <c r="AJ21" s="272">
        <f t="shared" si="3"/>
        <v>402615.07500000001</v>
      </c>
      <c r="AK21" s="53">
        <f t="shared" si="4"/>
        <v>0</v>
      </c>
      <c r="AL21" s="53">
        <f t="shared" si="20"/>
        <v>0</v>
      </c>
      <c r="AM21" s="53">
        <f t="shared" si="23"/>
        <v>0</v>
      </c>
      <c r="AN21" s="53" t="e">
        <f>#REF!-AM21</f>
        <v>#REF!</v>
      </c>
      <c r="AO21" s="53"/>
      <c r="AS21" s="53">
        <f t="shared" si="21"/>
        <v>0</v>
      </c>
    </row>
    <row r="22" spans="1:45" ht="15.75" thickTop="1">
      <c r="A22" s="97">
        <v>5601</v>
      </c>
      <c r="B22" s="3" t="s">
        <v>52</v>
      </c>
      <c r="C22" s="18"/>
      <c r="D22" s="49" t="e">
        <f>C22/C12</f>
        <v>#DIV/0!</v>
      </c>
      <c r="E22" s="18"/>
      <c r="F22" s="49" t="e">
        <f>E22/E12</f>
        <v>#DIV/0!</v>
      </c>
      <c r="G22" s="18"/>
      <c r="H22" s="49" t="e">
        <f>G22/G12</f>
        <v>#DIV/0!</v>
      </c>
      <c r="I22" s="18"/>
      <c r="J22" s="49" t="e">
        <f>I22/I12</f>
        <v>#DIV/0!</v>
      </c>
      <c r="K22" s="18"/>
      <c r="L22" s="49" t="e">
        <f>K22/K12</f>
        <v>#DIV/0!</v>
      </c>
      <c r="M22" s="18"/>
      <c r="N22" s="49" t="e">
        <f>M22/M12</f>
        <v>#DIV/0!</v>
      </c>
      <c r="O22" s="18"/>
      <c r="P22" s="49" t="e">
        <f>O22/O12</f>
        <v>#DIV/0!</v>
      </c>
      <c r="Q22" s="18"/>
      <c r="R22" s="49" t="e">
        <f>Q22/Q12</f>
        <v>#DIV/0!</v>
      </c>
      <c r="S22" s="18"/>
      <c r="T22" s="49" t="e">
        <f>S22/S12</f>
        <v>#DIV/0!</v>
      </c>
      <c r="U22" s="18"/>
      <c r="V22" s="49" t="e">
        <f>U22/U12</f>
        <v>#DIV/0!</v>
      </c>
      <c r="W22" s="18"/>
      <c r="X22" s="49" t="e">
        <f>W22/W12</f>
        <v>#DIV/0!</v>
      </c>
      <c r="Y22" s="18"/>
      <c r="Z22" s="165" t="e">
        <f>Y22/Y12</f>
        <v>#DIV/0!</v>
      </c>
      <c r="AA22" s="262">
        <f t="shared" ref="AA22:AA34" si="24">C22+E22+G22+I22+K22+M22+O22+Q22+S22+U22+W22+Y22</f>
        <v>0</v>
      </c>
      <c r="AB22" s="190" t="e">
        <f>AA22/AA12</f>
        <v>#DIV/0!</v>
      </c>
      <c r="AC22" s="191">
        <f t="shared" si="17"/>
        <v>0</v>
      </c>
      <c r="AD22" s="190" t="e">
        <f>AC22/AC12</f>
        <v>#DIV/0!</v>
      </c>
      <c r="AE22" s="75"/>
      <c r="AF22" s="156"/>
      <c r="AG22" s="75"/>
      <c r="AH22" s="191">
        <v>0</v>
      </c>
      <c r="AI22" s="231">
        <f>AH22/AH12</f>
        <v>0</v>
      </c>
      <c r="AJ22" s="269">
        <f t="shared" si="3"/>
        <v>0</v>
      </c>
      <c r="AK22" s="53">
        <f t="shared" si="4"/>
        <v>0</v>
      </c>
      <c r="AL22" s="53">
        <f t="shared" si="20"/>
        <v>0</v>
      </c>
      <c r="AM22" s="53">
        <f t="shared" si="23"/>
        <v>0</v>
      </c>
      <c r="AN22" s="53" t="e">
        <f>#REF!-AM22</f>
        <v>#REF!</v>
      </c>
      <c r="AO22" s="53"/>
      <c r="AS22" s="53">
        <f t="shared" si="21"/>
        <v>0</v>
      </c>
    </row>
    <row r="23" spans="1:45">
      <c r="A23" s="3">
        <v>5602</v>
      </c>
      <c r="B23" s="3" t="s">
        <v>53</v>
      </c>
      <c r="C23" s="18"/>
      <c r="D23" s="49" t="e">
        <f>C23/C12</f>
        <v>#DIV/0!</v>
      </c>
      <c r="E23" s="18"/>
      <c r="F23" s="49" t="e">
        <f>E23/E12</f>
        <v>#DIV/0!</v>
      </c>
      <c r="G23" s="18"/>
      <c r="H23" s="49" t="e">
        <f>G23/G12</f>
        <v>#DIV/0!</v>
      </c>
      <c r="I23" s="18"/>
      <c r="J23" s="49" t="e">
        <f>I23/I12</f>
        <v>#DIV/0!</v>
      </c>
      <c r="K23" s="18"/>
      <c r="L23" s="49" t="e">
        <f>K23/K12</f>
        <v>#DIV/0!</v>
      </c>
      <c r="M23" s="18"/>
      <c r="N23" s="49" t="e">
        <f>M23/M12</f>
        <v>#DIV/0!</v>
      </c>
      <c r="O23" s="18"/>
      <c r="P23" s="49" t="e">
        <f>O23/O12</f>
        <v>#DIV/0!</v>
      </c>
      <c r="Q23" s="18"/>
      <c r="R23" s="49" t="e">
        <f>Q23/Q12</f>
        <v>#DIV/0!</v>
      </c>
      <c r="S23" s="18"/>
      <c r="T23" s="49" t="e">
        <f>S23/S12</f>
        <v>#DIV/0!</v>
      </c>
      <c r="U23" s="18"/>
      <c r="V23" s="49" t="e">
        <f>U23/U12</f>
        <v>#DIV/0!</v>
      </c>
      <c r="W23" s="18"/>
      <c r="X23" s="49" t="e">
        <f>W23/W12</f>
        <v>#DIV/0!</v>
      </c>
      <c r="Y23" s="18"/>
      <c r="Z23" s="165" t="e">
        <f>Y23/Y12</f>
        <v>#DIV/0!</v>
      </c>
      <c r="AA23" s="262">
        <f t="shared" si="24"/>
        <v>0</v>
      </c>
      <c r="AB23" s="190" t="e">
        <f>AA23/AA12</f>
        <v>#DIV/0!</v>
      </c>
      <c r="AC23" s="191">
        <f t="shared" si="17"/>
        <v>0</v>
      </c>
      <c r="AD23" s="190" t="e">
        <f>AC23/AC12</f>
        <v>#DIV/0!</v>
      </c>
      <c r="AE23" s="75"/>
      <c r="AF23" s="156"/>
      <c r="AG23" s="75"/>
      <c r="AH23" s="191">
        <v>0</v>
      </c>
      <c r="AI23" s="231">
        <f>AH23/AH12</f>
        <v>0</v>
      </c>
      <c r="AJ23" s="269">
        <f t="shared" si="3"/>
        <v>0</v>
      </c>
      <c r="AK23" s="53">
        <f t="shared" si="4"/>
        <v>0</v>
      </c>
      <c r="AL23" s="53">
        <f t="shared" si="20"/>
        <v>0</v>
      </c>
      <c r="AM23" s="53">
        <f t="shared" si="23"/>
        <v>0</v>
      </c>
      <c r="AN23" s="53" t="e">
        <f>#REF!-AM23</f>
        <v>#REF!</v>
      </c>
      <c r="AO23" s="53"/>
      <c r="AS23" s="53">
        <f t="shared" si="21"/>
        <v>0</v>
      </c>
    </row>
    <row r="24" spans="1:45">
      <c r="A24" s="3">
        <v>5603</v>
      </c>
      <c r="B24" s="3" t="s">
        <v>54</v>
      </c>
      <c r="C24" s="18"/>
      <c r="D24" s="49" t="e">
        <f>C24/C12</f>
        <v>#DIV/0!</v>
      </c>
      <c r="E24" s="18"/>
      <c r="F24" s="49" t="e">
        <f>E24/E12</f>
        <v>#DIV/0!</v>
      </c>
      <c r="G24" s="18"/>
      <c r="H24" s="49" t="e">
        <f>G24/G12</f>
        <v>#DIV/0!</v>
      </c>
      <c r="I24" s="18"/>
      <c r="J24" s="49" t="e">
        <f>I24/I12</f>
        <v>#DIV/0!</v>
      </c>
      <c r="K24" s="18"/>
      <c r="L24" s="49" t="e">
        <f>K24/K12</f>
        <v>#DIV/0!</v>
      </c>
      <c r="M24" s="18"/>
      <c r="N24" s="49" t="e">
        <f>M24/M12</f>
        <v>#DIV/0!</v>
      </c>
      <c r="O24" s="18"/>
      <c r="P24" s="49" t="e">
        <f>O24/O12</f>
        <v>#DIV/0!</v>
      </c>
      <c r="Q24" s="18"/>
      <c r="R24" s="49" t="e">
        <f>Q24/Q12</f>
        <v>#DIV/0!</v>
      </c>
      <c r="S24" s="18"/>
      <c r="T24" s="49" t="e">
        <f>S24/S12</f>
        <v>#DIV/0!</v>
      </c>
      <c r="U24" s="18"/>
      <c r="V24" s="49" t="e">
        <f>U24/U12</f>
        <v>#DIV/0!</v>
      </c>
      <c r="W24" s="18"/>
      <c r="X24" s="49" t="e">
        <f>W24/W12</f>
        <v>#DIV/0!</v>
      </c>
      <c r="Y24" s="18"/>
      <c r="Z24" s="165" t="e">
        <f>Y24/Y12</f>
        <v>#DIV/0!</v>
      </c>
      <c r="AA24" s="262">
        <f t="shared" si="24"/>
        <v>0</v>
      </c>
      <c r="AB24" s="190" t="e">
        <f>AA24/AA12</f>
        <v>#DIV/0!</v>
      </c>
      <c r="AC24" s="191">
        <f t="shared" si="17"/>
        <v>0</v>
      </c>
      <c r="AD24" s="190" t="e">
        <f>AC24/AC12</f>
        <v>#DIV/0!</v>
      </c>
      <c r="AE24" s="75"/>
      <c r="AF24" s="156"/>
      <c r="AG24" s="75"/>
      <c r="AH24" s="191">
        <v>0</v>
      </c>
      <c r="AI24" s="231">
        <f>AH24/AH12</f>
        <v>0</v>
      </c>
      <c r="AJ24" s="269">
        <f t="shared" si="3"/>
        <v>0</v>
      </c>
      <c r="AK24" s="53">
        <f t="shared" si="4"/>
        <v>0</v>
      </c>
      <c r="AL24" s="53">
        <f t="shared" si="20"/>
        <v>0</v>
      </c>
      <c r="AM24" s="53">
        <f t="shared" si="23"/>
        <v>0</v>
      </c>
      <c r="AN24" s="53" t="e">
        <f>#REF!-AM24</f>
        <v>#REF!</v>
      </c>
      <c r="AO24" s="53"/>
      <c r="AS24" s="53">
        <f t="shared" si="21"/>
        <v>0</v>
      </c>
    </row>
    <row r="25" spans="1:45">
      <c r="A25" s="3">
        <v>5604</v>
      </c>
      <c r="B25" s="3" t="s">
        <v>55</v>
      </c>
      <c r="C25" s="346"/>
      <c r="D25" s="49" t="e">
        <f>C25/C12</f>
        <v>#DIV/0!</v>
      </c>
      <c r="E25" s="314"/>
      <c r="F25" s="49" t="e">
        <f>E25/E12</f>
        <v>#DIV/0!</v>
      </c>
      <c r="G25" s="315"/>
      <c r="H25" s="49" t="e">
        <f>G25/G12</f>
        <v>#DIV/0!</v>
      </c>
      <c r="I25" s="316"/>
      <c r="J25" s="49" t="e">
        <f>I25/I12</f>
        <v>#DIV/0!</v>
      </c>
      <c r="K25" s="317"/>
      <c r="L25" s="49" t="e">
        <f>K25/K12</f>
        <v>#DIV/0!</v>
      </c>
      <c r="M25" s="318"/>
      <c r="N25" s="49" t="e">
        <f>M25/M12</f>
        <v>#DIV/0!</v>
      </c>
      <c r="O25" s="319"/>
      <c r="P25" s="49" t="e">
        <f>O25/O12</f>
        <v>#DIV/0!</v>
      </c>
      <c r="Q25" s="320"/>
      <c r="R25" s="49" t="e">
        <f>Q25/Q12</f>
        <v>#DIV/0!</v>
      </c>
      <c r="S25" s="321"/>
      <c r="T25" s="49" t="e">
        <f>S25/S12</f>
        <v>#DIV/0!</v>
      </c>
      <c r="U25" s="322"/>
      <c r="V25" s="323" t="e">
        <f>U25/U12</f>
        <v>#DIV/0!</v>
      </c>
      <c r="W25" s="324"/>
      <c r="X25" s="49" t="e">
        <f>W25/W12</f>
        <v>#DIV/0!</v>
      </c>
      <c r="Y25" s="325"/>
      <c r="Z25" s="165" t="e">
        <f>Y25/Y12</f>
        <v>#DIV/0!</v>
      </c>
      <c r="AA25" s="326">
        <f t="shared" si="24"/>
        <v>0</v>
      </c>
      <c r="AB25" s="190" t="e">
        <f>AA25/AA12</f>
        <v>#DIV/0!</v>
      </c>
      <c r="AC25" s="191">
        <f t="shared" si="17"/>
        <v>0</v>
      </c>
      <c r="AD25" s="190" t="e">
        <f>AC25/AC12</f>
        <v>#DIV/0!</v>
      </c>
      <c r="AE25" s="75"/>
      <c r="AF25" s="156"/>
      <c r="AG25" s="75"/>
      <c r="AH25" s="191">
        <v>600</v>
      </c>
      <c r="AI25" s="231">
        <f>AH25/AH12</f>
        <v>7.4512858218237356E-4</v>
      </c>
      <c r="AJ25" s="269">
        <f t="shared" si="3"/>
        <v>600</v>
      </c>
      <c r="AK25" s="53">
        <f t="shared" si="4"/>
        <v>0</v>
      </c>
      <c r="AL25" s="53">
        <f t="shared" si="20"/>
        <v>0</v>
      </c>
      <c r="AM25" s="53">
        <f t="shared" si="23"/>
        <v>0</v>
      </c>
      <c r="AN25" s="53" t="e">
        <f>#REF!-AM25</f>
        <v>#REF!</v>
      </c>
      <c r="AO25" s="53" t="s">
        <v>186</v>
      </c>
      <c r="AS25" s="53">
        <f t="shared" si="21"/>
        <v>0</v>
      </c>
    </row>
    <row r="26" spans="1:45">
      <c r="A26" s="3">
        <v>5605</v>
      </c>
      <c r="B26" s="3" t="s">
        <v>14</v>
      </c>
      <c r="C26" s="346"/>
      <c r="D26" s="49" t="e">
        <f>C26/C12</f>
        <v>#DIV/0!</v>
      </c>
      <c r="E26" s="314"/>
      <c r="F26" s="49" t="e">
        <f>E26/E12</f>
        <v>#DIV/0!</v>
      </c>
      <c r="G26" s="315"/>
      <c r="H26" s="49" t="e">
        <f>G26/G12</f>
        <v>#DIV/0!</v>
      </c>
      <c r="I26" s="316"/>
      <c r="J26" s="49" t="e">
        <f>I26/I12</f>
        <v>#DIV/0!</v>
      </c>
      <c r="K26" s="317"/>
      <c r="L26" s="49" t="e">
        <f>K26/K12</f>
        <v>#DIV/0!</v>
      </c>
      <c r="M26" s="318"/>
      <c r="N26" s="49" t="e">
        <f>M26/M12</f>
        <v>#DIV/0!</v>
      </c>
      <c r="O26" s="319"/>
      <c r="P26" s="49" t="e">
        <f>O26/O12</f>
        <v>#DIV/0!</v>
      </c>
      <c r="Q26" s="320"/>
      <c r="R26" s="49" t="e">
        <f>Q26/Q12</f>
        <v>#DIV/0!</v>
      </c>
      <c r="S26" s="321"/>
      <c r="T26" s="49" t="e">
        <f>S26/S12</f>
        <v>#DIV/0!</v>
      </c>
      <c r="U26" s="322"/>
      <c r="V26" s="323" t="e">
        <f>U26/U12</f>
        <v>#DIV/0!</v>
      </c>
      <c r="W26" s="324"/>
      <c r="X26" s="49" t="e">
        <f>W26/W12</f>
        <v>#DIV/0!</v>
      </c>
      <c r="Y26" s="325"/>
      <c r="Z26" s="165" t="e">
        <f>Y26/Y12</f>
        <v>#DIV/0!</v>
      </c>
      <c r="AA26" s="326">
        <f t="shared" si="24"/>
        <v>0</v>
      </c>
      <c r="AB26" s="190" t="e">
        <f>AA26/AA12</f>
        <v>#DIV/0!</v>
      </c>
      <c r="AC26" s="191">
        <f t="shared" si="17"/>
        <v>0</v>
      </c>
      <c r="AD26" s="190" t="e">
        <f>AC26/AC12</f>
        <v>#DIV/0!</v>
      </c>
      <c r="AE26" s="75"/>
      <c r="AF26" s="156"/>
      <c r="AG26" s="75"/>
      <c r="AH26" s="191">
        <v>0</v>
      </c>
      <c r="AI26" s="231">
        <f>AH26/AH12</f>
        <v>0</v>
      </c>
      <c r="AJ26" s="269">
        <f t="shared" si="3"/>
        <v>0</v>
      </c>
      <c r="AK26" s="53">
        <f t="shared" si="4"/>
        <v>0</v>
      </c>
      <c r="AL26" s="53">
        <f t="shared" si="20"/>
        <v>0</v>
      </c>
      <c r="AM26" s="53">
        <f t="shared" si="23"/>
        <v>0</v>
      </c>
      <c r="AN26" s="53" t="e">
        <f>#REF!-AM26</f>
        <v>#REF!</v>
      </c>
      <c r="AO26" s="53"/>
      <c r="AS26" s="53">
        <f t="shared" si="21"/>
        <v>0</v>
      </c>
    </row>
    <row r="27" spans="1:45">
      <c r="A27" s="3">
        <v>5606</v>
      </c>
      <c r="B27" s="3" t="s">
        <v>74</v>
      </c>
      <c r="C27" s="346"/>
      <c r="D27" s="49" t="e">
        <f>C27/C12</f>
        <v>#DIV/0!</v>
      </c>
      <c r="E27" s="314"/>
      <c r="F27" s="49" t="e">
        <f>E27/E12</f>
        <v>#DIV/0!</v>
      </c>
      <c r="G27" s="315"/>
      <c r="H27" s="49" t="e">
        <f>G27/G12</f>
        <v>#DIV/0!</v>
      </c>
      <c r="I27" s="316"/>
      <c r="J27" s="49" t="e">
        <f>I27/I12</f>
        <v>#DIV/0!</v>
      </c>
      <c r="K27" s="317"/>
      <c r="L27" s="49" t="e">
        <f>K27/K12</f>
        <v>#DIV/0!</v>
      </c>
      <c r="M27" s="318"/>
      <c r="N27" s="49" t="e">
        <f>M27/M12</f>
        <v>#DIV/0!</v>
      </c>
      <c r="O27" s="319"/>
      <c r="P27" s="49" t="e">
        <f>O27/O12</f>
        <v>#DIV/0!</v>
      </c>
      <c r="Q27" s="320"/>
      <c r="R27" s="49" t="e">
        <f>Q27/Q12</f>
        <v>#DIV/0!</v>
      </c>
      <c r="S27" s="321"/>
      <c r="T27" s="49" t="e">
        <f>S27/S12</f>
        <v>#DIV/0!</v>
      </c>
      <c r="U27" s="322"/>
      <c r="V27" s="323" t="e">
        <f>U27/U12</f>
        <v>#DIV/0!</v>
      </c>
      <c r="W27" s="324"/>
      <c r="X27" s="49" t="e">
        <f>W27/W12</f>
        <v>#DIV/0!</v>
      </c>
      <c r="Y27" s="325"/>
      <c r="Z27" s="165" t="e">
        <f>Y27/Y12</f>
        <v>#DIV/0!</v>
      </c>
      <c r="AA27" s="326">
        <f t="shared" si="24"/>
        <v>0</v>
      </c>
      <c r="AB27" s="190" t="e">
        <f>AA27/AA12</f>
        <v>#DIV/0!</v>
      </c>
      <c r="AC27" s="191">
        <f t="shared" si="17"/>
        <v>0</v>
      </c>
      <c r="AD27" s="190" t="e">
        <f>AC27/AC12</f>
        <v>#DIV/0!</v>
      </c>
      <c r="AE27" s="75" t="s">
        <v>129</v>
      </c>
      <c r="AF27" s="156">
        <v>-1689</v>
      </c>
      <c r="AG27" s="75" t="s">
        <v>130</v>
      </c>
      <c r="AH27" s="191">
        <f>AA27</f>
        <v>0</v>
      </c>
      <c r="AI27" s="231">
        <f>AH27/AH12</f>
        <v>0</v>
      </c>
      <c r="AJ27" s="269">
        <f t="shared" si="3"/>
        <v>0</v>
      </c>
      <c r="AK27" s="53">
        <f t="shared" si="4"/>
        <v>0</v>
      </c>
      <c r="AL27" s="53">
        <f t="shared" si="20"/>
        <v>0</v>
      </c>
      <c r="AM27" s="53">
        <f t="shared" si="23"/>
        <v>0</v>
      </c>
      <c r="AN27" s="53" t="e">
        <f>#REF!-AM27</f>
        <v>#REF!</v>
      </c>
      <c r="AO27" s="53" t="s">
        <v>187</v>
      </c>
      <c r="AQ27" s="297">
        <v>1005.56</v>
      </c>
      <c r="AS27" s="53">
        <f t="shared" si="21"/>
        <v>0</v>
      </c>
    </row>
    <row r="28" spans="1:45">
      <c r="A28" s="3">
        <v>5607</v>
      </c>
      <c r="B28" s="111" t="s">
        <v>56</v>
      </c>
      <c r="C28" s="129"/>
      <c r="D28" s="49" t="e">
        <f>C28/C12</f>
        <v>#DIV/0!</v>
      </c>
      <c r="E28" s="43"/>
      <c r="F28" s="49" t="e">
        <f>E28/E12</f>
        <v>#DIV/0!</v>
      </c>
      <c r="G28" s="80"/>
      <c r="H28" s="49" t="e">
        <f>G28/G12</f>
        <v>#DIV/0!</v>
      </c>
      <c r="I28" s="18"/>
      <c r="J28" s="49" t="e">
        <f>I28/I12</f>
        <v>#DIV/0!</v>
      </c>
      <c r="K28" s="43"/>
      <c r="L28" s="49" t="e">
        <f>K28/K12</f>
        <v>#DIV/0!</v>
      </c>
      <c r="M28" s="18"/>
      <c r="N28" s="49" t="e">
        <f>M28/M12</f>
        <v>#DIV/0!</v>
      </c>
      <c r="O28" s="18"/>
      <c r="P28" s="49" t="e">
        <f>O28/O12</f>
        <v>#DIV/0!</v>
      </c>
      <c r="Q28" s="18"/>
      <c r="R28" s="49" t="e">
        <f>Q28/Q12</f>
        <v>#DIV/0!</v>
      </c>
      <c r="S28" s="18"/>
      <c r="T28" s="49" t="e">
        <f>S28/S12</f>
        <v>#DIV/0!</v>
      </c>
      <c r="U28" s="43"/>
      <c r="V28" s="49" t="e">
        <f>U28/U12</f>
        <v>#DIV/0!</v>
      </c>
      <c r="W28" s="33"/>
      <c r="X28" s="49" t="e">
        <f>W28/W12</f>
        <v>#DIV/0!</v>
      </c>
      <c r="Y28" s="43"/>
      <c r="Z28" s="165" t="e">
        <f>Y28/Y12</f>
        <v>#DIV/0!</v>
      </c>
      <c r="AA28" s="262">
        <f t="shared" si="24"/>
        <v>0</v>
      </c>
      <c r="AB28" s="190" t="e">
        <f>AA28/AA12</f>
        <v>#DIV/0!</v>
      </c>
      <c r="AC28" s="181">
        <f t="shared" si="17"/>
        <v>0</v>
      </c>
      <c r="AD28" s="190" t="e">
        <f>AC28/AC12</f>
        <v>#DIV/0!</v>
      </c>
      <c r="AE28" s="75"/>
      <c r="AF28" s="156"/>
      <c r="AG28" s="75"/>
      <c r="AH28" s="181">
        <v>0</v>
      </c>
      <c r="AI28" s="231">
        <f>AH28/AH12</f>
        <v>0</v>
      </c>
      <c r="AJ28" s="269">
        <f t="shared" si="3"/>
        <v>0</v>
      </c>
      <c r="AK28" s="53">
        <f t="shared" si="4"/>
        <v>0</v>
      </c>
      <c r="AL28" s="53">
        <f t="shared" si="20"/>
        <v>0</v>
      </c>
      <c r="AM28" s="53">
        <f t="shared" si="23"/>
        <v>0</v>
      </c>
      <c r="AN28" s="53" t="e">
        <f>#REF!-AM28</f>
        <v>#REF!</v>
      </c>
      <c r="AO28" s="53"/>
      <c r="AS28" s="53">
        <f t="shared" si="21"/>
        <v>0</v>
      </c>
    </row>
    <row r="29" spans="1:45">
      <c r="A29" s="3">
        <v>5608</v>
      </c>
      <c r="B29" s="111" t="s">
        <v>57</v>
      </c>
      <c r="C29" s="129"/>
      <c r="D29" s="49" t="e">
        <f>C29/C12</f>
        <v>#DIV/0!</v>
      </c>
      <c r="E29" s="43"/>
      <c r="F29" s="49" t="e">
        <f>E29/E12</f>
        <v>#DIV/0!</v>
      </c>
      <c r="G29" s="80"/>
      <c r="H29" s="49" t="e">
        <f>G29/G12</f>
        <v>#DIV/0!</v>
      </c>
      <c r="I29" s="18"/>
      <c r="J29" s="49" t="e">
        <f>I29/I12</f>
        <v>#DIV/0!</v>
      </c>
      <c r="K29" s="43"/>
      <c r="L29" s="49" t="e">
        <f>K29/K12</f>
        <v>#DIV/0!</v>
      </c>
      <c r="M29" s="18"/>
      <c r="N29" s="49" t="e">
        <f>M29/M12</f>
        <v>#DIV/0!</v>
      </c>
      <c r="O29" s="18"/>
      <c r="P29" s="49" t="e">
        <f>O29/O12</f>
        <v>#DIV/0!</v>
      </c>
      <c r="Q29" s="18"/>
      <c r="R29" s="49" t="e">
        <f>Q29/Q12</f>
        <v>#DIV/0!</v>
      </c>
      <c r="S29" s="18"/>
      <c r="T29" s="49" t="e">
        <f>S29/S12</f>
        <v>#DIV/0!</v>
      </c>
      <c r="U29" s="43"/>
      <c r="V29" s="49" t="e">
        <f>U29/U12</f>
        <v>#DIV/0!</v>
      </c>
      <c r="W29" s="33"/>
      <c r="X29" s="49" t="e">
        <f>W29/W12</f>
        <v>#DIV/0!</v>
      </c>
      <c r="Y29" s="43"/>
      <c r="Z29" s="165" t="e">
        <f>Y29/Y12</f>
        <v>#DIV/0!</v>
      </c>
      <c r="AA29" s="262">
        <f t="shared" si="24"/>
        <v>0</v>
      </c>
      <c r="AB29" s="190" t="e">
        <f>AA29/AA12</f>
        <v>#DIV/0!</v>
      </c>
      <c r="AC29" s="181">
        <f t="shared" si="17"/>
        <v>0</v>
      </c>
      <c r="AD29" s="190" t="e">
        <f>AC29/AC12</f>
        <v>#DIV/0!</v>
      </c>
      <c r="AE29" s="75"/>
      <c r="AF29" s="156"/>
      <c r="AG29" s="75"/>
      <c r="AH29" s="181">
        <v>0</v>
      </c>
      <c r="AI29" s="231">
        <f>AH29/AH12</f>
        <v>0</v>
      </c>
      <c r="AJ29" s="269">
        <f t="shared" si="3"/>
        <v>0</v>
      </c>
      <c r="AK29" s="53">
        <f t="shared" si="4"/>
        <v>0</v>
      </c>
      <c r="AL29" s="53">
        <f t="shared" si="20"/>
        <v>0</v>
      </c>
      <c r="AM29" s="53">
        <f t="shared" si="23"/>
        <v>0</v>
      </c>
      <c r="AN29" s="53" t="e">
        <f>#REF!-AM29</f>
        <v>#REF!</v>
      </c>
      <c r="AO29" s="53"/>
      <c r="AS29" s="53">
        <f t="shared" si="21"/>
        <v>0</v>
      </c>
    </row>
    <row r="30" spans="1:45">
      <c r="A30" s="3">
        <v>5609</v>
      </c>
      <c r="B30" s="111" t="s">
        <v>58</v>
      </c>
      <c r="C30" s="129"/>
      <c r="D30" s="49" t="e">
        <f>C30/C12</f>
        <v>#DIV/0!</v>
      </c>
      <c r="E30" s="43"/>
      <c r="F30" s="49" t="e">
        <f>E30/E12</f>
        <v>#DIV/0!</v>
      </c>
      <c r="G30" s="80"/>
      <c r="H30" s="49" t="e">
        <f>G30/G12</f>
        <v>#DIV/0!</v>
      </c>
      <c r="I30" s="18"/>
      <c r="J30" s="49" t="e">
        <f>I30/I12</f>
        <v>#DIV/0!</v>
      </c>
      <c r="K30" s="43"/>
      <c r="L30" s="49" t="e">
        <f>K30/K12</f>
        <v>#DIV/0!</v>
      </c>
      <c r="M30" s="18"/>
      <c r="N30" s="49" t="e">
        <f>M30/M12</f>
        <v>#DIV/0!</v>
      </c>
      <c r="O30" s="18"/>
      <c r="P30" s="49" t="e">
        <f>O30/O12</f>
        <v>#DIV/0!</v>
      </c>
      <c r="Q30" s="18"/>
      <c r="R30" s="49" t="e">
        <f>Q30/Q12</f>
        <v>#DIV/0!</v>
      </c>
      <c r="S30" s="18"/>
      <c r="T30" s="49" t="e">
        <f>S30/S12</f>
        <v>#DIV/0!</v>
      </c>
      <c r="U30" s="43"/>
      <c r="V30" s="49" t="e">
        <f>U30/U12</f>
        <v>#DIV/0!</v>
      </c>
      <c r="W30" s="33"/>
      <c r="X30" s="49" t="e">
        <f>W30/W12</f>
        <v>#DIV/0!</v>
      </c>
      <c r="Y30" s="43"/>
      <c r="Z30" s="165" t="e">
        <f>Y30/Y12</f>
        <v>#DIV/0!</v>
      </c>
      <c r="AA30" s="262">
        <f t="shared" si="24"/>
        <v>0</v>
      </c>
      <c r="AB30" s="190" t="e">
        <f>AA30/AA12</f>
        <v>#DIV/0!</v>
      </c>
      <c r="AC30" s="181">
        <f t="shared" si="17"/>
        <v>0</v>
      </c>
      <c r="AD30" s="190" t="e">
        <f>AC30/AC12</f>
        <v>#DIV/0!</v>
      </c>
      <c r="AE30" s="75"/>
      <c r="AF30" s="156"/>
      <c r="AG30" s="75"/>
      <c r="AH30" s="181">
        <v>0</v>
      </c>
      <c r="AI30" s="231">
        <f>AH30/AH12</f>
        <v>0</v>
      </c>
      <c r="AJ30" s="269">
        <f t="shared" si="3"/>
        <v>0</v>
      </c>
      <c r="AK30" s="53">
        <f t="shared" si="4"/>
        <v>0</v>
      </c>
      <c r="AL30" s="53">
        <f t="shared" si="20"/>
        <v>0</v>
      </c>
      <c r="AM30" s="53">
        <f t="shared" si="23"/>
        <v>0</v>
      </c>
      <c r="AN30" s="53" t="e">
        <f>#REF!-AM30</f>
        <v>#REF!</v>
      </c>
      <c r="AO30" s="53"/>
      <c r="AS30" s="53">
        <f t="shared" si="21"/>
        <v>0</v>
      </c>
    </row>
    <row r="31" spans="1:45">
      <c r="A31" s="3">
        <v>5610</v>
      </c>
      <c r="B31" s="111" t="s">
        <v>59</v>
      </c>
      <c r="C31" s="129"/>
      <c r="D31" s="49" t="e">
        <f>C31/C12</f>
        <v>#DIV/0!</v>
      </c>
      <c r="E31" s="43"/>
      <c r="F31" s="49" t="e">
        <f>E31/E12</f>
        <v>#DIV/0!</v>
      </c>
      <c r="G31" s="80"/>
      <c r="H31" s="49" t="e">
        <f>G31/G12</f>
        <v>#DIV/0!</v>
      </c>
      <c r="I31" s="18"/>
      <c r="J31" s="49" t="e">
        <f>I31/I12</f>
        <v>#DIV/0!</v>
      </c>
      <c r="K31" s="43"/>
      <c r="L31" s="49" t="e">
        <f>K31/K12</f>
        <v>#DIV/0!</v>
      </c>
      <c r="M31" s="18"/>
      <c r="N31" s="49" t="e">
        <f>M31/M12</f>
        <v>#DIV/0!</v>
      </c>
      <c r="O31" s="18"/>
      <c r="P31" s="49" t="e">
        <f>O31/O12</f>
        <v>#DIV/0!</v>
      </c>
      <c r="Q31" s="18"/>
      <c r="R31" s="49" t="e">
        <f>Q31/Q12</f>
        <v>#DIV/0!</v>
      </c>
      <c r="S31" s="18"/>
      <c r="T31" s="49" t="e">
        <f>S31/S12</f>
        <v>#DIV/0!</v>
      </c>
      <c r="U31" s="43"/>
      <c r="V31" s="49" t="e">
        <f>U31/U12</f>
        <v>#DIV/0!</v>
      </c>
      <c r="W31" s="33"/>
      <c r="X31" s="49" t="e">
        <f>W31/W12</f>
        <v>#DIV/0!</v>
      </c>
      <c r="Y31" s="43"/>
      <c r="Z31" s="165" t="e">
        <f>Y31/Y12</f>
        <v>#DIV/0!</v>
      </c>
      <c r="AA31" s="262">
        <f t="shared" si="24"/>
        <v>0</v>
      </c>
      <c r="AB31" s="190" t="e">
        <f>AA31/AA12</f>
        <v>#DIV/0!</v>
      </c>
      <c r="AC31" s="181">
        <f t="shared" si="17"/>
        <v>0</v>
      </c>
      <c r="AD31" s="190" t="e">
        <f>AC31/AC12</f>
        <v>#DIV/0!</v>
      </c>
      <c r="AE31" s="75"/>
      <c r="AF31" s="156"/>
      <c r="AG31" s="75"/>
      <c r="AH31" s="181">
        <v>0</v>
      </c>
      <c r="AI31" s="231">
        <f>AH31/AH12</f>
        <v>0</v>
      </c>
      <c r="AJ31" s="269">
        <f t="shared" si="3"/>
        <v>0</v>
      </c>
      <c r="AK31" s="53">
        <f t="shared" si="4"/>
        <v>0</v>
      </c>
      <c r="AL31" s="53">
        <f t="shared" si="20"/>
        <v>0</v>
      </c>
      <c r="AM31" s="53">
        <f t="shared" si="23"/>
        <v>0</v>
      </c>
      <c r="AN31" s="53" t="e">
        <f>#REF!-AM31</f>
        <v>#REF!</v>
      </c>
      <c r="AO31" s="53"/>
      <c r="AS31" s="53">
        <f t="shared" si="21"/>
        <v>0</v>
      </c>
    </row>
    <row r="32" spans="1:45">
      <c r="A32" s="3">
        <v>5611</v>
      </c>
      <c r="B32" s="111" t="s">
        <v>92</v>
      </c>
      <c r="C32" s="129"/>
      <c r="D32" s="49" t="e">
        <f>C32/C12</f>
        <v>#DIV/0!</v>
      </c>
      <c r="E32" s="43"/>
      <c r="F32" s="49" t="e">
        <f>E32/E12</f>
        <v>#DIV/0!</v>
      </c>
      <c r="G32" s="80"/>
      <c r="H32" s="49" t="e">
        <f>G32/G12</f>
        <v>#DIV/0!</v>
      </c>
      <c r="I32" s="18"/>
      <c r="J32" s="49" t="e">
        <f>I32/I12</f>
        <v>#DIV/0!</v>
      </c>
      <c r="K32" s="43"/>
      <c r="L32" s="49" t="e">
        <f>K32/K12</f>
        <v>#DIV/0!</v>
      </c>
      <c r="M32" s="18"/>
      <c r="N32" s="49" t="e">
        <f>M32/M12</f>
        <v>#DIV/0!</v>
      </c>
      <c r="O32" s="18"/>
      <c r="P32" s="49" t="e">
        <f>O32/O12</f>
        <v>#DIV/0!</v>
      </c>
      <c r="Q32" s="18"/>
      <c r="R32" s="49" t="e">
        <f>Q32/Q12</f>
        <v>#DIV/0!</v>
      </c>
      <c r="S32" s="18"/>
      <c r="T32" s="49" t="e">
        <f>S32/S12</f>
        <v>#DIV/0!</v>
      </c>
      <c r="U32" s="43"/>
      <c r="V32" s="49" t="e">
        <f>U32/U12</f>
        <v>#DIV/0!</v>
      </c>
      <c r="W32" s="33"/>
      <c r="X32" s="49" t="e">
        <f>W32/W12</f>
        <v>#DIV/0!</v>
      </c>
      <c r="Y32" s="43"/>
      <c r="Z32" s="165" t="e">
        <f>Y32/Y12</f>
        <v>#DIV/0!</v>
      </c>
      <c r="AA32" s="262">
        <f t="shared" si="24"/>
        <v>0</v>
      </c>
      <c r="AB32" s="190" t="e">
        <f>AA32/AA12</f>
        <v>#DIV/0!</v>
      </c>
      <c r="AC32" s="181">
        <f t="shared" si="17"/>
        <v>0</v>
      </c>
      <c r="AD32" s="190" t="e">
        <f>AC32/AC12</f>
        <v>#DIV/0!</v>
      </c>
      <c r="AE32" s="75"/>
      <c r="AF32" s="156"/>
      <c r="AG32" s="75"/>
      <c r="AH32" s="181">
        <v>0</v>
      </c>
      <c r="AI32" s="231">
        <f>AH32/AH12</f>
        <v>0</v>
      </c>
      <c r="AJ32" s="269">
        <f t="shared" si="3"/>
        <v>0</v>
      </c>
      <c r="AK32" s="53">
        <f t="shared" si="4"/>
        <v>0</v>
      </c>
      <c r="AL32" s="53">
        <f t="shared" si="20"/>
        <v>0</v>
      </c>
      <c r="AM32" s="53">
        <f t="shared" si="23"/>
        <v>0</v>
      </c>
      <c r="AN32" s="53" t="e">
        <f>#REF!-AM32</f>
        <v>#REF!</v>
      </c>
      <c r="AO32" s="53"/>
      <c r="AS32" s="53">
        <f t="shared" si="21"/>
        <v>0</v>
      </c>
    </row>
    <row r="33" spans="1:45">
      <c r="A33" s="3">
        <v>5612</v>
      </c>
      <c r="B33" s="111" t="s">
        <v>195</v>
      </c>
      <c r="C33" s="129"/>
      <c r="D33" s="49" t="e">
        <f>C33/C12</f>
        <v>#DIV/0!</v>
      </c>
      <c r="E33" s="43"/>
      <c r="F33" s="49" t="e">
        <f>E33/E12</f>
        <v>#DIV/0!</v>
      </c>
      <c r="G33" s="80"/>
      <c r="H33" s="49" t="e">
        <f>G33/G12</f>
        <v>#DIV/0!</v>
      </c>
      <c r="I33" s="18"/>
      <c r="J33" s="49" t="e">
        <f>I33/I12</f>
        <v>#DIV/0!</v>
      </c>
      <c r="K33" s="43"/>
      <c r="L33" s="49" t="e">
        <f>K33/K12</f>
        <v>#DIV/0!</v>
      </c>
      <c r="M33" s="18"/>
      <c r="N33" s="49" t="e">
        <f>M33/M12</f>
        <v>#DIV/0!</v>
      </c>
      <c r="O33" s="18"/>
      <c r="P33" s="49" t="e">
        <f>O33/O12</f>
        <v>#DIV/0!</v>
      </c>
      <c r="Q33" s="18"/>
      <c r="R33" s="49" t="e">
        <f>Q33/Q12</f>
        <v>#DIV/0!</v>
      </c>
      <c r="S33" s="18"/>
      <c r="T33" s="49" t="e">
        <f>S33/S12</f>
        <v>#DIV/0!</v>
      </c>
      <c r="U33" s="43"/>
      <c r="V33" s="49" t="e">
        <f>U33/U12</f>
        <v>#DIV/0!</v>
      </c>
      <c r="W33" s="33"/>
      <c r="X33" s="49" t="e">
        <f>W33/W12</f>
        <v>#DIV/0!</v>
      </c>
      <c r="Y33" s="43"/>
      <c r="Z33" s="165" t="e">
        <f>Y33/Y12</f>
        <v>#DIV/0!</v>
      </c>
      <c r="AA33" s="262">
        <f t="shared" si="24"/>
        <v>0</v>
      </c>
      <c r="AB33" s="190" t="e">
        <f>AA33/AA12</f>
        <v>#DIV/0!</v>
      </c>
      <c r="AC33" s="181">
        <f t="shared" si="17"/>
        <v>0</v>
      </c>
      <c r="AD33" s="190" t="e">
        <f>AC33/AC12</f>
        <v>#DIV/0!</v>
      </c>
      <c r="AE33" s="75"/>
      <c r="AF33" s="156"/>
      <c r="AG33" s="75"/>
      <c r="AH33" s="181">
        <v>0</v>
      </c>
      <c r="AI33" s="231">
        <f>AH33/AH12</f>
        <v>0</v>
      </c>
      <c r="AJ33" s="269">
        <f t="shared" si="3"/>
        <v>0</v>
      </c>
      <c r="AK33" s="53">
        <f t="shared" si="4"/>
        <v>0</v>
      </c>
      <c r="AL33" s="53">
        <f t="shared" si="20"/>
        <v>0</v>
      </c>
      <c r="AM33" s="53">
        <f t="shared" si="23"/>
        <v>0</v>
      </c>
      <c r="AN33" s="53" t="e">
        <f>#REF!-AM33</f>
        <v>#REF!</v>
      </c>
      <c r="AO33" s="53"/>
      <c r="AS33" s="53">
        <f t="shared" si="21"/>
        <v>0</v>
      </c>
    </row>
    <row r="34" spans="1:45">
      <c r="A34" s="3">
        <v>5613</v>
      </c>
      <c r="B34" s="111" t="s">
        <v>60</v>
      </c>
      <c r="C34" s="129"/>
      <c r="D34" s="49" t="e">
        <f>C34/C12</f>
        <v>#DIV/0!</v>
      </c>
      <c r="E34" s="43"/>
      <c r="F34" s="49" t="e">
        <f>E34/E12</f>
        <v>#DIV/0!</v>
      </c>
      <c r="G34" s="80"/>
      <c r="H34" s="49" t="e">
        <f>G34/G12</f>
        <v>#DIV/0!</v>
      </c>
      <c r="I34" s="18"/>
      <c r="J34" s="49" t="e">
        <f>I34/I12</f>
        <v>#DIV/0!</v>
      </c>
      <c r="K34" s="43"/>
      <c r="L34" s="49" t="e">
        <f>K34/K12</f>
        <v>#DIV/0!</v>
      </c>
      <c r="M34" s="18"/>
      <c r="N34" s="49" t="e">
        <f>M34/M12</f>
        <v>#DIV/0!</v>
      </c>
      <c r="O34" s="18"/>
      <c r="P34" s="49" t="e">
        <f>O34/O12</f>
        <v>#DIV/0!</v>
      </c>
      <c r="Q34" s="18"/>
      <c r="R34" s="49" t="e">
        <f>Q34/Q12</f>
        <v>#DIV/0!</v>
      </c>
      <c r="S34" s="18"/>
      <c r="T34" s="49" t="e">
        <f>S34/S12</f>
        <v>#DIV/0!</v>
      </c>
      <c r="U34" s="43"/>
      <c r="V34" s="49" t="e">
        <f>U34/U12</f>
        <v>#DIV/0!</v>
      </c>
      <c r="W34" s="33"/>
      <c r="X34" s="49" t="e">
        <f>W34/W12</f>
        <v>#DIV/0!</v>
      </c>
      <c r="Y34" s="43"/>
      <c r="Z34" s="165" t="e">
        <f>Y34/Y12</f>
        <v>#DIV/0!</v>
      </c>
      <c r="AA34" s="262">
        <f t="shared" si="24"/>
        <v>0</v>
      </c>
      <c r="AB34" s="190" t="e">
        <f>AA34/AA12</f>
        <v>#DIV/0!</v>
      </c>
      <c r="AC34" s="181">
        <f t="shared" si="17"/>
        <v>0</v>
      </c>
      <c r="AD34" s="190" t="e">
        <f>AC34/AC12</f>
        <v>#DIV/0!</v>
      </c>
      <c r="AE34" s="75"/>
      <c r="AF34" s="156"/>
      <c r="AG34" s="75"/>
      <c r="AH34" s="181">
        <v>0</v>
      </c>
      <c r="AI34" s="231">
        <f>AH34/AH12</f>
        <v>0</v>
      </c>
      <c r="AJ34" s="269">
        <f t="shared" si="3"/>
        <v>0</v>
      </c>
      <c r="AK34" s="53">
        <f t="shared" si="4"/>
        <v>0</v>
      </c>
      <c r="AL34" s="53">
        <f t="shared" si="20"/>
        <v>0</v>
      </c>
      <c r="AM34" s="53">
        <f t="shared" si="23"/>
        <v>0</v>
      </c>
      <c r="AN34" s="53" t="e">
        <f>#REF!-AM34</f>
        <v>#REF!</v>
      </c>
      <c r="AO34" s="53"/>
      <c r="AS34" s="53">
        <f t="shared" si="21"/>
        <v>0</v>
      </c>
    </row>
    <row r="35" spans="1:45">
      <c r="A35" s="8">
        <v>5699</v>
      </c>
      <c r="B35" s="112" t="s">
        <v>93</v>
      </c>
      <c r="C35" s="29">
        <f>SUM(C22:C34)</f>
        <v>0</v>
      </c>
      <c r="D35" s="66" t="e">
        <f>C35/C12</f>
        <v>#DIV/0!</v>
      </c>
      <c r="E35" s="58">
        <f>SUM(E22:E34)</f>
        <v>0</v>
      </c>
      <c r="F35" s="66" t="e">
        <f>E35/E12</f>
        <v>#DIV/0!</v>
      </c>
      <c r="G35" s="85">
        <f>SUM(G22:G34)</f>
        <v>0</v>
      </c>
      <c r="H35" s="66" t="e">
        <f>G35/G12</f>
        <v>#DIV/0!</v>
      </c>
      <c r="I35" s="21">
        <f>SUM(I22:I34)</f>
        <v>0</v>
      </c>
      <c r="J35" s="66" t="e">
        <f>I35/I12</f>
        <v>#DIV/0!</v>
      </c>
      <c r="K35" s="58">
        <f>SUM(K22:K34)</f>
        <v>0</v>
      </c>
      <c r="L35" s="66" t="e">
        <f>K35/K12</f>
        <v>#DIV/0!</v>
      </c>
      <c r="M35" s="21">
        <f>SUM(M22:M34)</f>
        <v>0</v>
      </c>
      <c r="N35" s="66" t="e">
        <f>M35/M12</f>
        <v>#DIV/0!</v>
      </c>
      <c r="O35" s="21">
        <f>SUM(O22:O34)</f>
        <v>0</v>
      </c>
      <c r="P35" s="66" t="e">
        <f>O35/O12</f>
        <v>#DIV/0!</v>
      </c>
      <c r="Q35" s="21">
        <f>SUM(Q22:Q34)</f>
        <v>0</v>
      </c>
      <c r="R35" s="66" t="e">
        <f>Q35/Q12</f>
        <v>#DIV/0!</v>
      </c>
      <c r="S35" s="21">
        <f>SUM(S22:S34)</f>
        <v>0</v>
      </c>
      <c r="T35" s="66" t="e">
        <f>S35/S12</f>
        <v>#DIV/0!</v>
      </c>
      <c r="U35" s="58">
        <f>SUM(U22:U34)</f>
        <v>0</v>
      </c>
      <c r="V35" s="66" t="e">
        <f>U35/U12</f>
        <v>#DIV/0!</v>
      </c>
      <c r="W35" s="40">
        <f>SUM(W22:W34)</f>
        <v>0</v>
      </c>
      <c r="X35" s="66" t="e">
        <f>W35/W12</f>
        <v>#DIV/0!</v>
      </c>
      <c r="Y35" s="58">
        <f>SUM(Y22:Y34)</f>
        <v>0</v>
      </c>
      <c r="Z35" s="200" t="e">
        <f>Y35/Y12</f>
        <v>#DIV/0!</v>
      </c>
      <c r="AA35" s="187">
        <f>SUM(AA22:AA34)</f>
        <v>0</v>
      </c>
      <c r="AB35" s="221" t="e">
        <f>AA35/AA12</f>
        <v>#DIV/0!</v>
      </c>
      <c r="AC35" s="222">
        <f t="shared" si="17"/>
        <v>0</v>
      </c>
      <c r="AD35" s="221" t="e">
        <f>AC35/AC12</f>
        <v>#DIV/0!</v>
      </c>
      <c r="AE35" s="75"/>
      <c r="AF35" s="156"/>
      <c r="AG35" s="75"/>
      <c r="AH35" s="222">
        <f>SUM(AH22:AH34)</f>
        <v>600</v>
      </c>
      <c r="AI35" s="235">
        <f>AH35/AH12</f>
        <v>7.4512858218237356E-4</v>
      </c>
      <c r="AJ35" s="272">
        <f t="shared" si="3"/>
        <v>600</v>
      </c>
      <c r="AK35" s="53">
        <f t="shared" si="4"/>
        <v>0</v>
      </c>
      <c r="AL35" s="53">
        <f t="shared" si="20"/>
        <v>0</v>
      </c>
      <c r="AM35" s="53">
        <f t="shared" si="23"/>
        <v>0</v>
      </c>
      <c r="AN35" s="53" t="e">
        <f>#REF!-AM35</f>
        <v>#REF!</v>
      </c>
      <c r="AO35" s="53"/>
      <c r="AS35" s="53">
        <f t="shared" si="21"/>
        <v>0</v>
      </c>
    </row>
    <row r="36" spans="1:45">
      <c r="A36" s="8">
        <v>5999</v>
      </c>
      <c r="B36" s="112" t="s">
        <v>94</v>
      </c>
      <c r="C36" s="29">
        <f>C21+C35</f>
        <v>0</v>
      </c>
      <c r="D36" s="66" t="e">
        <f>C36/C12</f>
        <v>#DIV/0!</v>
      </c>
      <c r="E36" s="58">
        <f>E21+E35</f>
        <v>0</v>
      </c>
      <c r="F36" s="66" t="e">
        <f>E36/E12</f>
        <v>#DIV/0!</v>
      </c>
      <c r="G36" s="85">
        <f>G21+G35</f>
        <v>0</v>
      </c>
      <c r="H36" s="66" t="e">
        <f>G36/G12</f>
        <v>#DIV/0!</v>
      </c>
      <c r="I36" s="21">
        <f>I21+I35</f>
        <v>0</v>
      </c>
      <c r="J36" s="66" t="e">
        <f>I36/I12</f>
        <v>#DIV/0!</v>
      </c>
      <c r="K36" s="58">
        <f>K21+K35</f>
        <v>0</v>
      </c>
      <c r="L36" s="66" t="e">
        <f>K36/K12</f>
        <v>#DIV/0!</v>
      </c>
      <c r="M36" s="21">
        <f>M21+M35</f>
        <v>0</v>
      </c>
      <c r="N36" s="66" t="e">
        <f>M36/M12</f>
        <v>#DIV/0!</v>
      </c>
      <c r="O36" s="21">
        <f>O21+O35</f>
        <v>0</v>
      </c>
      <c r="P36" s="66" t="e">
        <f>O36/O12</f>
        <v>#DIV/0!</v>
      </c>
      <c r="Q36" s="21">
        <f>Q21+Q35</f>
        <v>0</v>
      </c>
      <c r="R36" s="66" t="e">
        <f>Q36/Q12</f>
        <v>#DIV/0!</v>
      </c>
      <c r="S36" s="21">
        <f>S21+S35</f>
        <v>0</v>
      </c>
      <c r="T36" s="66" t="e">
        <f>S36/S12</f>
        <v>#DIV/0!</v>
      </c>
      <c r="U36" s="58">
        <f>U21+U35</f>
        <v>0</v>
      </c>
      <c r="V36" s="66" t="e">
        <f>U36/U12</f>
        <v>#DIV/0!</v>
      </c>
      <c r="W36" s="40">
        <f>W21+W35</f>
        <v>0</v>
      </c>
      <c r="X36" s="66" t="e">
        <f>W36/W12</f>
        <v>#DIV/0!</v>
      </c>
      <c r="Y36" s="58">
        <f>Y21+Y35</f>
        <v>0</v>
      </c>
      <c r="Z36" s="200" t="e">
        <f>Y36/Y12</f>
        <v>#DIV/0!</v>
      </c>
      <c r="AA36" s="187">
        <f>AA21+AA35</f>
        <v>0</v>
      </c>
      <c r="AB36" s="221" t="e">
        <f>AA36/AA12</f>
        <v>#DIV/0!</v>
      </c>
      <c r="AC36" s="222">
        <f t="shared" si="17"/>
        <v>0</v>
      </c>
      <c r="AD36" s="221" t="e">
        <f>AC36/AC12</f>
        <v>#DIV/0!</v>
      </c>
      <c r="AE36" s="75"/>
      <c r="AF36" s="156"/>
      <c r="AG36" s="75"/>
      <c r="AH36" s="222">
        <f>AH35+AH21</f>
        <v>403215.07500000001</v>
      </c>
      <c r="AI36" s="235">
        <f>AH36/AH12</f>
        <v>0.50074512858218234</v>
      </c>
      <c r="AJ36" s="272">
        <f t="shared" si="3"/>
        <v>403215.07500000001</v>
      </c>
      <c r="AK36" s="53">
        <f t="shared" si="4"/>
        <v>0</v>
      </c>
      <c r="AL36" s="53">
        <f t="shared" si="20"/>
        <v>0</v>
      </c>
      <c r="AM36" s="53">
        <f t="shared" si="23"/>
        <v>0</v>
      </c>
      <c r="AN36" s="53" t="e">
        <f>#REF!-AM36</f>
        <v>#REF!</v>
      </c>
      <c r="AO36" s="53"/>
      <c r="AS36" s="53">
        <f t="shared" si="21"/>
        <v>0</v>
      </c>
    </row>
    <row r="37" spans="1:45" ht="15.75" thickBot="1">
      <c r="A37" s="9"/>
      <c r="B37" s="113" t="s">
        <v>66</v>
      </c>
      <c r="C37" s="28">
        <f>(C16-C36)</f>
        <v>0</v>
      </c>
      <c r="D37" s="67" t="e">
        <f>C37/C12</f>
        <v>#DIV/0!</v>
      </c>
      <c r="E37" s="59">
        <f>(E16-E36)</f>
        <v>0</v>
      </c>
      <c r="F37" s="67" t="e">
        <f>E37/E12</f>
        <v>#DIV/0!</v>
      </c>
      <c r="G37" s="86">
        <f>(G16-G36)</f>
        <v>0</v>
      </c>
      <c r="H37" s="67" t="e">
        <f>G37/G12</f>
        <v>#DIV/0!</v>
      </c>
      <c r="I37" s="22">
        <f>(I16-I36)</f>
        <v>0</v>
      </c>
      <c r="J37" s="67" t="e">
        <f>I37/I12</f>
        <v>#DIV/0!</v>
      </c>
      <c r="K37" s="59">
        <f>(K16-K36)</f>
        <v>0</v>
      </c>
      <c r="L37" s="67" t="e">
        <f>K37/K12</f>
        <v>#DIV/0!</v>
      </c>
      <c r="M37" s="22">
        <f>(M16-M36)</f>
        <v>0</v>
      </c>
      <c r="N37" s="67" t="e">
        <f>M37/M12</f>
        <v>#DIV/0!</v>
      </c>
      <c r="O37" s="22">
        <f>(O16-O36)</f>
        <v>0</v>
      </c>
      <c r="P37" s="67" t="e">
        <f>O37/O12</f>
        <v>#DIV/0!</v>
      </c>
      <c r="Q37" s="22">
        <f>(Q16-Q36)</f>
        <v>0</v>
      </c>
      <c r="R37" s="67" t="e">
        <f>Q37/Q12</f>
        <v>#DIV/0!</v>
      </c>
      <c r="S37" s="22">
        <f>(S16-S36)</f>
        <v>0</v>
      </c>
      <c r="T37" s="67" t="e">
        <f>S37/S12</f>
        <v>#DIV/0!</v>
      </c>
      <c r="U37" s="59">
        <f>(U16-U36)</f>
        <v>0</v>
      </c>
      <c r="V37" s="67" t="e">
        <f>U37/U12</f>
        <v>#DIV/0!</v>
      </c>
      <c r="W37" s="41">
        <f>(W16-W36)</f>
        <v>0</v>
      </c>
      <c r="X37" s="67" t="e">
        <f>W37/W12</f>
        <v>#DIV/0!</v>
      </c>
      <c r="Y37" s="59">
        <f>(Y16-Y36)</f>
        <v>0</v>
      </c>
      <c r="Z37" s="201" t="e">
        <f>Y37/Y12</f>
        <v>#DIV/0!</v>
      </c>
      <c r="AA37" s="264">
        <f>(AA16-AA36)</f>
        <v>0</v>
      </c>
      <c r="AB37" s="223" t="e">
        <f>AA37/AA12</f>
        <v>#DIV/0!</v>
      </c>
      <c r="AC37" s="219">
        <f t="shared" si="17"/>
        <v>0</v>
      </c>
      <c r="AD37" s="223" t="e">
        <f>AC37/AC12</f>
        <v>#DIV/0!</v>
      </c>
      <c r="AE37" s="75"/>
      <c r="AF37" s="156"/>
      <c r="AG37" s="75"/>
      <c r="AH37" s="219">
        <f>(AH16-AH36)</f>
        <v>402015.07500000001</v>
      </c>
      <c r="AI37" s="236">
        <f>AH37/AH12</f>
        <v>0.4992548714178176</v>
      </c>
      <c r="AJ37" s="273">
        <f t="shared" si="3"/>
        <v>402015.07500000001</v>
      </c>
      <c r="AK37" s="53">
        <f t="shared" si="4"/>
        <v>0</v>
      </c>
      <c r="AL37" s="53">
        <f t="shared" si="20"/>
        <v>0</v>
      </c>
      <c r="AM37" s="53">
        <f t="shared" si="23"/>
        <v>0</v>
      </c>
      <c r="AN37" s="53" t="e">
        <f>#REF!-AM37</f>
        <v>#REF!</v>
      </c>
      <c r="AO37" s="53"/>
      <c r="AS37" s="53">
        <f t="shared" si="21"/>
        <v>0</v>
      </c>
    </row>
    <row r="38" spans="1:45" ht="15.75" thickTop="1">
      <c r="A38" s="2">
        <v>6002</v>
      </c>
      <c r="B38" s="107" t="s">
        <v>44</v>
      </c>
      <c r="C38" s="129"/>
      <c r="D38" s="49" t="e">
        <f>C38/C12</f>
        <v>#DIV/0!</v>
      </c>
      <c r="E38" s="43"/>
      <c r="F38" s="49" t="e">
        <f>E38/E12</f>
        <v>#DIV/0!</v>
      </c>
      <c r="G38" s="80"/>
      <c r="H38" s="49" t="e">
        <f>G38/G12</f>
        <v>#DIV/0!</v>
      </c>
      <c r="I38" s="18"/>
      <c r="J38" s="49" t="e">
        <f>I38/I12</f>
        <v>#DIV/0!</v>
      </c>
      <c r="K38" s="43"/>
      <c r="L38" s="49" t="e">
        <f>K38/K12</f>
        <v>#DIV/0!</v>
      </c>
      <c r="M38" s="18"/>
      <c r="N38" s="49" t="e">
        <f>M38/M12</f>
        <v>#DIV/0!</v>
      </c>
      <c r="O38" s="18"/>
      <c r="P38" s="49" t="e">
        <f>O38/O12</f>
        <v>#DIV/0!</v>
      </c>
      <c r="Q38" s="18"/>
      <c r="R38" s="49" t="e">
        <f>Q38/Q12</f>
        <v>#DIV/0!</v>
      </c>
      <c r="S38" s="18"/>
      <c r="T38" s="49" t="e">
        <f>S38/S12</f>
        <v>#DIV/0!</v>
      </c>
      <c r="U38" s="43"/>
      <c r="V38" s="49" t="e">
        <f>U38/U12</f>
        <v>#DIV/0!</v>
      </c>
      <c r="W38" s="33"/>
      <c r="X38" s="49" t="e">
        <f>W38/W12</f>
        <v>#DIV/0!</v>
      </c>
      <c r="Y38" s="43"/>
      <c r="Z38" s="165" t="e">
        <f>Y38/Y12</f>
        <v>#DIV/0!</v>
      </c>
      <c r="AA38" s="262">
        <f>C38+E38+G38+I38+K38+M38+O38+Q38+S38+U38+W38+Y38</f>
        <v>0</v>
      </c>
      <c r="AB38" s="190" t="e">
        <f>AA38/AA12</f>
        <v>#DIV/0!</v>
      </c>
      <c r="AC38" s="181">
        <f t="shared" si="17"/>
        <v>0</v>
      </c>
      <c r="AD38" s="190" t="e">
        <f>AC38/AC12</f>
        <v>#DIV/0!</v>
      </c>
      <c r="AE38" s="75"/>
      <c r="AF38" s="156"/>
      <c r="AG38" s="75"/>
      <c r="AH38" s="181">
        <v>0</v>
      </c>
      <c r="AI38" s="231">
        <f>AH38/AH12</f>
        <v>0</v>
      </c>
      <c r="AJ38" s="269">
        <f t="shared" si="3"/>
        <v>0</v>
      </c>
      <c r="AK38" s="53">
        <f t="shared" si="4"/>
        <v>0</v>
      </c>
      <c r="AL38" s="53">
        <f t="shared" si="20"/>
        <v>0</v>
      </c>
      <c r="AM38" s="53">
        <f t="shared" si="23"/>
        <v>0</v>
      </c>
      <c r="AN38" s="53" t="e">
        <f>#REF!-AM38</f>
        <v>#REF!</v>
      </c>
      <c r="AO38" s="53"/>
      <c r="AS38" s="53">
        <f t="shared" si="21"/>
        <v>0</v>
      </c>
    </row>
    <row r="39" spans="1:45">
      <c r="A39" s="2">
        <v>6003</v>
      </c>
      <c r="B39" s="2" t="s">
        <v>0</v>
      </c>
      <c r="C39" s="18"/>
      <c r="D39" s="49" t="e">
        <f>C39/C12</f>
        <v>#DIV/0!</v>
      </c>
      <c r="E39" s="18"/>
      <c r="F39" s="49" t="e">
        <f>E39/E12</f>
        <v>#DIV/0!</v>
      </c>
      <c r="G39" s="18">
        <v>0</v>
      </c>
      <c r="H39" s="49" t="e">
        <f>G39/G12</f>
        <v>#DIV/0!</v>
      </c>
      <c r="I39" s="18"/>
      <c r="J39" s="49" t="e">
        <f>I39/I12</f>
        <v>#DIV/0!</v>
      </c>
      <c r="K39" s="18">
        <v>0</v>
      </c>
      <c r="L39" s="49" t="e">
        <f>K39/K12</f>
        <v>#DIV/0!</v>
      </c>
      <c r="M39" s="18"/>
      <c r="N39" s="49" t="e">
        <f>M39/M12</f>
        <v>#DIV/0!</v>
      </c>
      <c r="O39" s="18"/>
      <c r="P39" s="49" t="e">
        <f>O39/O12</f>
        <v>#DIV/0!</v>
      </c>
      <c r="Q39" s="18"/>
      <c r="R39" s="49" t="e">
        <f>Q39/Q12</f>
        <v>#DIV/0!</v>
      </c>
      <c r="S39" s="18">
        <v>0</v>
      </c>
      <c r="T39" s="49" t="e">
        <f>S39/S12</f>
        <v>#DIV/0!</v>
      </c>
      <c r="U39" s="18"/>
      <c r="V39" s="49" t="e">
        <f>U39/U12</f>
        <v>#DIV/0!</v>
      </c>
      <c r="W39" s="18">
        <v>0</v>
      </c>
      <c r="X39" s="49" t="e">
        <f>W39/W12</f>
        <v>#DIV/0!</v>
      </c>
      <c r="Y39" s="18">
        <v>0</v>
      </c>
      <c r="Z39" s="165" t="e">
        <f>Y39/Y12</f>
        <v>#DIV/0!</v>
      </c>
      <c r="AA39" s="262">
        <f>C39+E39+G39+I39+K39+M39+O39+Q39+S39+U39+W39+Y39</f>
        <v>0</v>
      </c>
      <c r="AB39" s="190" t="e">
        <f>AA39/AA12</f>
        <v>#DIV/0!</v>
      </c>
      <c r="AC39" s="181">
        <f t="shared" si="17"/>
        <v>0</v>
      </c>
      <c r="AD39" s="190" t="e">
        <f>AC39/AC12</f>
        <v>#DIV/0!</v>
      </c>
      <c r="AE39" s="75"/>
      <c r="AF39" s="156"/>
      <c r="AG39" s="75"/>
      <c r="AH39" s="181">
        <v>0</v>
      </c>
      <c r="AI39" s="231">
        <f>AH39/AH12</f>
        <v>0</v>
      </c>
      <c r="AJ39" s="269">
        <f t="shared" si="3"/>
        <v>0</v>
      </c>
      <c r="AK39" s="53">
        <f t="shared" si="4"/>
        <v>0</v>
      </c>
      <c r="AL39" s="53">
        <f t="shared" si="20"/>
        <v>0</v>
      </c>
      <c r="AM39" s="53">
        <f t="shared" si="23"/>
        <v>0</v>
      </c>
      <c r="AN39" s="53" t="e">
        <f>#REF!-AM39</f>
        <v>#REF!</v>
      </c>
      <c r="AO39" s="53"/>
      <c r="AS39" s="53">
        <f t="shared" si="21"/>
        <v>0</v>
      </c>
    </row>
    <row r="40" spans="1:45">
      <c r="A40" s="2">
        <v>6004</v>
      </c>
      <c r="B40" s="107" t="s">
        <v>1</v>
      </c>
      <c r="C40" s="129"/>
      <c r="D40" s="49" t="e">
        <f>C40/C12</f>
        <v>#DIV/0!</v>
      </c>
      <c r="E40" s="43"/>
      <c r="F40" s="49" t="e">
        <f>E40/E12</f>
        <v>#DIV/0!</v>
      </c>
      <c r="G40" s="80"/>
      <c r="H40" s="49" t="e">
        <f>G40/G12</f>
        <v>#DIV/0!</v>
      </c>
      <c r="I40" s="18"/>
      <c r="J40" s="49" t="e">
        <f>I40/I12</f>
        <v>#DIV/0!</v>
      </c>
      <c r="K40" s="43"/>
      <c r="L40" s="49" t="e">
        <f>K40/K12</f>
        <v>#DIV/0!</v>
      </c>
      <c r="M40" s="18"/>
      <c r="N40" s="49" t="e">
        <f>M40/M12</f>
        <v>#DIV/0!</v>
      </c>
      <c r="O40" s="18"/>
      <c r="P40" s="49" t="e">
        <f>O40/O12</f>
        <v>#DIV/0!</v>
      </c>
      <c r="Q40" s="18"/>
      <c r="R40" s="49" t="e">
        <f>Q40/Q12</f>
        <v>#DIV/0!</v>
      </c>
      <c r="S40" s="18"/>
      <c r="T40" s="49" t="e">
        <f>S40/S12</f>
        <v>#DIV/0!</v>
      </c>
      <c r="U40" s="43"/>
      <c r="V40" s="49" t="e">
        <f>U40/U12</f>
        <v>#DIV/0!</v>
      </c>
      <c r="W40" s="33"/>
      <c r="X40" s="49" t="e">
        <f>W40/W12</f>
        <v>#DIV/0!</v>
      </c>
      <c r="Y40" s="43"/>
      <c r="Z40" s="165" t="e">
        <f>Y40/Y12</f>
        <v>#DIV/0!</v>
      </c>
      <c r="AA40" s="262">
        <f>C40+E40+G40+I40+K40+M40+O40+Q40+S40+U40+W40+Y40</f>
        <v>0</v>
      </c>
      <c r="AB40" s="190" t="e">
        <f>AA40/AA12</f>
        <v>#DIV/0!</v>
      </c>
      <c r="AC40" s="181">
        <f t="shared" si="17"/>
        <v>0</v>
      </c>
      <c r="AD40" s="190" t="e">
        <f>AC40/AC12</f>
        <v>#DIV/0!</v>
      </c>
      <c r="AE40" s="75"/>
      <c r="AF40" s="156"/>
      <c r="AG40" s="75"/>
      <c r="AH40" s="181">
        <v>0</v>
      </c>
      <c r="AI40" s="231">
        <f>AH40/AH12</f>
        <v>0</v>
      </c>
      <c r="AJ40" s="269">
        <f t="shared" si="3"/>
        <v>0</v>
      </c>
      <c r="AK40" s="53">
        <f t="shared" si="4"/>
        <v>0</v>
      </c>
      <c r="AL40" s="53">
        <f t="shared" si="20"/>
        <v>0</v>
      </c>
      <c r="AM40" s="53">
        <f t="shared" si="23"/>
        <v>0</v>
      </c>
      <c r="AN40" s="53" t="e">
        <f>#REF!-AM40</f>
        <v>#REF!</v>
      </c>
      <c r="AO40" s="53"/>
      <c r="AS40" s="53">
        <f t="shared" si="21"/>
        <v>0</v>
      </c>
    </row>
    <row r="41" spans="1:45" ht="15.75" thickBot="1">
      <c r="A41" s="4">
        <v>6099</v>
      </c>
      <c r="B41" s="108" t="s">
        <v>95</v>
      </c>
      <c r="C41" s="27">
        <f>SUM(C38:C40)</f>
        <v>0</v>
      </c>
      <c r="D41" s="68" t="e">
        <f>C41/C12</f>
        <v>#DIV/0!</v>
      </c>
      <c r="E41" s="55">
        <f>SUM(E38:E40)</f>
        <v>0</v>
      </c>
      <c r="F41" s="68" t="e">
        <f>E41/E12</f>
        <v>#DIV/0!</v>
      </c>
      <c r="G41" s="82">
        <f>SUM(G38:G40)</f>
        <v>0</v>
      </c>
      <c r="H41" s="68" t="e">
        <f>G41/G12</f>
        <v>#DIV/0!</v>
      </c>
      <c r="I41" s="20">
        <f>SUM(I38:I40)</f>
        <v>0</v>
      </c>
      <c r="J41" s="68" t="e">
        <f>I41/I12</f>
        <v>#DIV/0!</v>
      </c>
      <c r="K41" s="55">
        <f>SUM(K38:K40)</f>
        <v>0</v>
      </c>
      <c r="L41" s="68" t="e">
        <f>K41/K12</f>
        <v>#DIV/0!</v>
      </c>
      <c r="M41" s="20">
        <f>SUM(M38:M40)</f>
        <v>0</v>
      </c>
      <c r="N41" s="68" t="e">
        <f>M41/M12</f>
        <v>#DIV/0!</v>
      </c>
      <c r="O41" s="20">
        <f>SUM(O38:O40)</f>
        <v>0</v>
      </c>
      <c r="P41" s="68" t="e">
        <f>O41/O12</f>
        <v>#DIV/0!</v>
      </c>
      <c r="Q41" s="20">
        <f>SUM(Q38:Q40)</f>
        <v>0</v>
      </c>
      <c r="R41" s="68" t="e">
        <f>Q41/Q12</f>
        <v>#DIV/0!</v>
      </c>
      <c r="S41" s="20">
        <f>SUM(S38:S40)</f>
        <v>0</v>
      </c>
      <c r="T41" s="68" t="e">
        <f>S41/S12</f>
        <v>#DIV/0!</v>
      </c>
      <c r="U41" s="55">
        <f>SUM(U38:U40)</f>
        <v>0</v>
      </c>
      <c r="V41" s="68" t="e">
        <f>U41/U12</f>
        <v>#DIV/0!</v>
      </c>
      <c r="W41" s="34">
        <f>SUM(W38:W40)</f>
        <v>0</v>
      </c>
      <c r="X41" s="68" t="e">
        <f>W41/W12</f>
        <v>#DIV/0!</v>
      </c>
      <c r="Y41" s="55">
        <f>SUM(Y38:Y40)</f>
        <v>0</v>
      </c>
      <c r="Z41" s="199" t="e">
        <f>Y41/Y12</f>
        <v>#DIV/0!</v>
      </c>
      <c r="AA41" s="263">
        <f>SUM(AA38:AA40)</f>
        <v>0</v>
      </c>
      <c r="AB41" s="221" t="e">
        <f>AA41/AA12</f>
        <v>#DIV/0!</v>
      </c>
      <c r="AC41" s="186">
        <f t="shared" si="17"/>
        <v>0</v>
      </c>
      <c r="AD41" s="221" t="e">
        <f>AC41/AC12</f>
        <v>#DIV/0!</v>
      </c>
      <c r="AE41" s="75"/>
      <c r="AF41" s="156"/>
      <c r="AG41" s="75"/>
      <c r="AH41" s="186">
        <v>0</v>
      </c>
      <c r="AI41" s="235">
        <f>AH41/AH12</f>
        <v>0</v>
      </c>
      <c r="AJ41" s="269">
        <f t="shared" si="3"/>
        <v>0</v>
      </c>
      <c r="AK41" s="53">
        <f t="shared" si="4"/>
        <v>0</v>
      </c>
      <c r="AL41" s="53">
        <f t="shared" si="20"/>
        <v>0</v>
      </c>
      <c r="AM41" s="53">
        <f t="shared" si="23"/>
        <v>0</v>
      </c>
      <c r="AN41" s="53" t="e">
        <f>#REF!-AM41</f>
        <v>#REF!</v>
      </c>
      <c r="AO41" s="53"/>
      <c r="AS41" s="53">
        <f t="shared" si="21"/>
        <v>0</v>
      </c>
    </row>
    <row r="42" spans="1:45" ht="15.75" thickTop="1">
      <c r="A42" s="98">
        <v>6101</v>
      </c>
      <c r="B42" s="16" t="s">
        <v>2</v>
      </c>
      <c r="C42" s="328"/>
      <c r="D42" s="49" t="e">
        <f>C42/C12</f>
        <v>#DIV/0!</v>
      </c>
      <c r="E42" s="331"/>
      <c r="F42" s="49" t="e">
        <f>E42/E12</f>
        <v>#DIV/0!</v>
      </c>
      <c r="G42" s="334"/>
      <c r="H42" s="49" t="e">
        <f>G42/G12</f>
        <v>#DIV/0!</v>
      </c>
      <c r="I42" s="337"/>
      <c r="J42" s="49" t="e">
        <f>I42/I12</f>
        <v>#DIV/0!</v>
      </c>
      <c r="K42" s="340"/>
      <c r="L42" s="49" t="e">
        <f>K42/K12</f>
        <v>#DIV/0!</v>
      </c>
      <c r="M42" s="344"/>
      <c r="N42" s="342" t="e">
        <f>M42/M12</f>
        <v>#DIV/0!</v>
      </c>
      <c r="O42" s="129"/>
      <c r="P42" s="49" t="e">
        <f>O42/O12</f>
        <v>#DIV/0!</v>
      </c>
      <c r="Q42" s="129"/>
      <c r="R42" s="49" t="e">
        <f>Q42/Q12</f>
        <v>#DIV/0!</v>
      </c>
      <c r="S42" s="129"/>
      <c r="T42" s="49" t="e">
        <f>S42/S12</f>
        <v>#DIV/0!</v>
      </c>
      <c r="U42" s="129"/>
      <c r="V42" s="49" t="e">
        <f>U42/U12</f>
        <v>#DIV/0!</v>
      </c>
      <c r="W42" s="129"/>
      <c r="X42" s="49" t="e">
        <f>W42/W12</f>
        <v>#DIV/0!</v>
      </c>
      <c r="Y42" s="129"/>
      <c r="Z42" s="165" t="e">
        <f>Y42/Y12</f>
        <v>#DIV/0!</v>
      </c>
      <c r="AA42" s="262">
        <f t="shared" ref="AA42:AA69" si="25">C42+E42+G42+I42+K42+M42+O42+Q42+S42+U42+W42+Y42</f>
        <v>0</v>
      </c>
      <c r="AB42" s="190" t="e">
        <f>AA42/AA12</f>
        <v>#DIV/0!</v>
      </c>
      <c r="AC42" s="181">
        <f t="shared" si="17"/>
        <v>0</v>
      </c>
      <c r="AD42" s="190" t="e">
        <f>AC42/AC12</f>
        <v>#DIV/0!</v>
      </c>
      <c r="AE42" s="75"/>
      <c r="AF42" s="156"/>
      <c r="AG42" s="75"/>
      <c r="AH42" s="181">
        <v>90000</v>
      </c>
      <c r="AI42" s="231">
        <f>AH42/AH12</f>
        <v>0.11176928732735603</v>
      </c>
      <c r="AJ42" s="269">
        <f t="shared" si="3"/>
        <v>90000</v>
      </c>
      <c r="AK42" s="53">
        <f t="shared" si="4"/>
        <v>0</v>
      </c>
      <c r="AL42" s="53">
        <f t="shared" si="20"/>
        <v>0</v>
      </c>
      <c r="AM42" s="53">
        <f t="shared" si="23"/>
        <v>0</v>
      </c>
      <c r="AN42" s="53" t="e">
        <f>#REF!-AM42</f>
        <v>#REF!</v>
      </c>
      <c r="AO42" s="53" t="s">
        <v>191</v>
      </c>
      <c r="AS42" s="53">
        <f t="shared" si="21"/>
        <v>0</v>
      </c>
    </row>
    <row r="43" spans="1:45">
      <c r="A43" s="98">
        <v>6102</v>
      </c>
      <c r="B43" s="16" t="s">
        <v>3</v>
      </c>
      <c r="C43" s="329"/>
      <c r="D43" s="49" t="e">
        <f>C43/C12</f>
        <v>#DIV/0!</v>
      </c>
      <c r="E43" s="332"/>
      <c r="F43" s="49" t="e">
        <f>E43/E12</f>
        <v>#DIV/0!</v>
      </c>
      <c r="G43" s="335"/>
      <c r="H43" s="49" t="e">
        <f>G43/G12</f>
        <v>#DIV/0!</v>
      </c>
      <c r="I43" s="338"/>
      <c r="J43" s="49" t="e">
        <f>I43/I12</f>
        <v>#DIV/0!</v>
      </c>
      <c r="K43" s="341"/>
      <c r="L43" s="49" t="e">
        <f>K43/K12</f>
        <v>#DIV/0!</v>
      </c>
      <c r="M43" s="345"/>
      <c r="N43" s="342" t="e">
        <f>M43/M12</f>
        <v>#DIV/0!</v>
      </c>
      <c r="O43" s="133"/>
      <c r="P43" s="49" t="e">
        <f>O43/O12</f>
        <v>#DIV/0!</v>
      </c>
      <c r="Q43" s="133"/>
      <c r="R43" s="49" t="e">
        <f>Q43/Q12</f>
        <v>#DIV/0!</v>
      </c>
      <c r="S43" s="133"/>
      <c r="T43" s="49" t="e">
        <f>S43/S12</f>
        <v>#DIV/0!</v>
      </c>
      <c r="U43" s="133"/>
      <c r="V43" s="49" t="e">
        <f>U43/U12</f>
        <v>#DIV/0!</v>
      </c>
      <c r="W43" s="133"/>
      <c r="X43" s="49" t="e">
        <f>W43/W12</f>
        <v>#DIV/0!</v>
      </c>
      <c r="Y43" s="133"/>
      <c r="Z43" s="165" t="e">
        <f>Y43/Y12</f>
        <v>#DIV/0!</v>
      </c>
      <c r="AA43" s="262">
        <f t="shared" si="25"/>
        <v>0</v>
      </c>
      <c r="AB43" s="190" t="e">
        <f>AA43/AA12</f>
        <v>#DIV/0!</v>
      </c>
      <c r="AC43" s="181">
        <f t="shared" si="17"/>
        <v>0</v>
      </c>
      <c r="AD43" s="190" t="e">
        <f>AC43/AC12</f>
        <v>#DIV/0!</v>
      </c>
      <c r="AE43" s="75"/>
      <c r="AF43" s="156"/>
      <c r="AG43" s="75"/>
      <c r="AH43" s="182">
        <v>23000</v>
      </c>
      <c r="AI43" s="231">
        <f>AH43/AH12</f>
        <v>2.8563262316990985E-2</v>
      </c>
      <c r="AJ43" s="269">
        <f t="shared" si="3"/>
        <v>23000</v>
      </c>
      <c r="AK43" s="53">
        <f t="shared" si="4"/>
        <v>0</v>
      </c>
      <c r="AL43" s="53">
        <f t="shared" si="20"/>
        <v>0</v>
      </c>
      <c r="AM43" s="53">
        <f t="shared" si="23"/>
        <v>0</v>
      </c>
      <c r="AN43" s="53" t="e">
        <f>#REF!-AM43</f>
        <v>#REF!</v>
      </c>
      <c r="AO43" s="53"/>
      <c r="AS43" s="53">
        <f t="shared" si="21"/>
        <v>0</v>
      </c>
    </row>
    <row r="44" spans="1:45">
      <c r="A44" s="98">
        <v>6103</v>
      </c>
      <c r="B44" s="16" t="s">
        <v>4</v>
      </c>
      <c r="C44" s="327"/>
      <c r="D44" s="49" t="e">
        <f>C44/C12</f>
        <v>#DIV/0!</v>
      </c>
      <c r="E44" s="330"/>
      <c r="F44" s="49" t="e">
        <f>E44/E12</f>
        <v>#DIV/0!</v>
      </c>
      <c r="G44" s="333"/>
      <c r="H44" s="49" t="e">
        <f>G44/G12</f>
        <v>#DIV/0!</v>
      </c>
      <c r="I44" s="336"/>
      <c r="J44" s="49" t="e">
        <f>I44/I12</f>
        <v>#DIV/0!</v>
      </c>
      <c r="K44" s="339"/>
      <c r="L44" s="49" t="e">
        <f>K44/K12</f>
        <v>#DIV/0!</v>
      </c>
      <c r="M44" s="343"/>
      <c r="N44" s="342" t="e">
        <f>M44/M12</f>
        <v>#DIV/0!</v>
      </c>
      <c r="O44" s="129"/>
      <c r="P44" s="49" t="e">
        <f>O44/O12</f>
        <v>#DIV/0!</v>
      </c>
      <c r="Q44" s="129"/>
      <c r="R44" s="49" t="e">
        <f>Q44/Q12</f>
        <v>#DIV/0!</v>
      </c>
      <c r="S44" s="129"/>
      <c r="T44" s="49" t="e">
        <f>S44/S12</f>
        <v>#DIV/0!</v>
      </c>
      <c r="U44" s="80"/>
      <c r="V44" s="49" t="e">
        <f>U44/U12</f>
        <v>#DIV/0!</v>
      </c>
      <c r="W44" s="80"/>
      <c r="X44" s="49" t="e">
        <f>W44/W12</f>
        <v>#DIV/0!</v>
      </c>
      <c r="Y44" s="80"/>
      <c r="Z44" s="165" t="e">
        <f>Y44/Y12</f>
        <v>#DIV/0!</v>
      </c>
      <c r="AA44" s="262">
        <f t="shared" si="25"/>
        <v>0</v>
      </c>
      <c r="AB44" s="190" t="e">
        <f>AA44/AA12</f>
        <v>#DIV/0!</v>
      </c>
      <c r="AC44" s="181">
        <f t="shared" si="17"/>
        <v>0</v>
      </c>
      <c r="AD44" s="190" t="e">
        <f>AC44/AC12</f>
        <v>#DIV/0!</v>
      </c>
      <c r="AE44" s="75"/>
      <c r="AF44" s="156"/>
      <c r="AG44" s="75"/>
      <c r="AH44" s="181">
        <v>0</v>
      </c>
      <c r="AI44" s="231">
        <f>AH44/AH12</f>
        <v>0</v>
      </c>
      <c r="AJ44" s="269">
        <f t="shared" si="3"/>
        <v>0</v>
      </c>
      <c r="AK44" s="53">
        <f t="shared" si="4"/>
        <v>0</v>
      </c>
      <c r="AL44" s="53">
        <f t="shared" si="20"/>
        <v>0</v>
      </c>
      <c r="AM44" s="53">
        <f t="shared" si="23"/>
        <v>0</v>
      </c>
      <c r="AN44" s="53" t="e">
        <f>#REF!-AM44</f>
        <v>#REF!</v>
      </c>
      <c r="AO44" s="53"/>
      <c r="AS44" s="53">
        <f t="shared" si="21"/>
        <v>0</v>
      </c>
    </row>
    <row r="45" spans="1:45">
      <c r="A45" s="98">
        <v>6104</v>
      </c>
      <c r="B45" s="16" t="s">
        <v>5</v>
      </c>
      <c r="C45" s="329"/>
      <c r="D45" s="49" t="e">
        <f>C45/C12</f>
        <v>#DIV/0!</v>
      </c>
      <c r="E45" s="353"/>
      <c r="F45" s="49" t="e">
        <f>E45/E12</f>
        <v>#DIV/0!</v>
      </c>
      <c r="G45" s="353"/>
      <c r="H45" s="49" t="e">
        <f>G45/G12</f>
        <v>#DIV/0!</v>
      </c>
      <c r="I45" s="353"/>
      <c r="J45" s="49" t="e">
        <f>I45/I12</f>
        <v>#DIV/0!</v>
      </c>
      <c r="K45" s="353"/>
      <c r="L45" s="49" t="e">
        <f>K45/K12</f>
        <v>#DIV/0!</v>
      </c>
      <c r="M45" s="353"/>
      <c r="N45" s="342" t="e">
        <f>M45/M12</f>
        <v>#DIV/0!</v>
      </c>
      <c r="O45" s="353"/>
      <c r="P45" s="49" t="e">
        <f>O45/O12</f>
        <v>#DIV/0!</v>
      </c>
      <c r="Q45" s="353"/>
      <c r="R45" s="49" t="e">
        <f>Q45/Q12</f>
        <v>#DIV/0!</v>
      </c>
      <c r="S45" s="353"/>
      <c r="T45" s="49" t="e">
        <f>S45/S12</f>
        <v>#DIV/0!</v>
      </c>
      <c r="U45" s="353"/>
      <c r="V45" s="49" t="e">
        <f>U45/U12</f>
        <v>#DIV/0!</v>
      </c>
      <c r="W45" s="353"/>
      <c r="X45" s="49" t="e">
        <f>W45/W12</f>
        <v>#DIV/0!</v>
      </c>
      <c r="Y45" s="353"/>
      <c r="Z45" s="165" t="e">
        <f>Y45/Y12</f>
        <v>#DIV/0!</v>
      </c>
      <c r="AA45" s="262">
        <f t="shared" si="25"/>
        <v>0</v>
      </c>
      <c r="AB45" s="190" t="e">
        <f>AA45/AA12</f>
        <v>#DIV/0!</v>
      </c>
      <c r="AC45" s="181">
        <f t="shared" si="17"/>
        <v>0</v>
      </c>
      <c r="AD45" s="190" t="e">
        <f>AC45/AC12</f>
        <v>#DIV/0!</v>
      </c>
      <c r="AE45" s="75"/>
      <c r="AF45" s="156"/>
      <c r="AG45" s="75"/>
      <c r="AH45" s="183">
        <v>2359.6289999999999</v>
      </c>
      <c r="AI45" s="231">
        <f>AH45/AH12</f>
        <v>2.9303783520773529E-3</v>
      </c>
      <c r="AJ45" s="269">
        <f t="shared" si="3"/>
        <v>2359.6289999999999</v>
      </c>
      <c r="AK45" s="53">
        <f t="shared" si="4"/>
        <v>0</v>
      </c>
      <c r="AL45" s="53">
        <f t="shared" si="20"/>
        <v>0</v>
      </c>
      <c r="AM45" s="53">
        <f t="shared" si="23"/>
        <v>0</v>
      </c>
      <c r="AN45" s="53" t="e">
        <f>#REF!-AM45</f>
        <v>#REF!</v>
      </c>
      <c r="AO45" s="53">
        <v>179</v>
      </c>
      <c r="AS45" s="53">
        <f t="shared" si="21"/>
        <v>0</v>
      </c>
    </row>
    <row r="46" spans="1:45">
      <c r="A46" s="98">
        <v>6105</v>
      </c>
      <c r="B46" s="16" t="s">
        <v>38</v>
      </c>
      <c r="C46" s="185"/>
      <c r="D46" s="49" t="e">
        <f>C46/C12</f>
        <v>#DIV/0!</v>
      </c>
      <c r="E46" s="54"/>
      <c r="F46" s="49" t="e">
        <f>E46/E12</f>
        <v>#DIV/0!</v>
      </c>
      <c r="G46" s="185"/>
      <c r="H46" s="49" t="e">
        <f>G46/G12</f>
        <v>#DIV/0!</v>
      </c>
      <c r="I46" s="185"/>
      <c r="J46" s="49" t="e">
        <f>I46/I12</f>
        <v>#DIV/0!</v>
      </c>
      <c r="K46" s="54"/>
      <c r="L46" s="49" t="e">
        <f>K46/K12</f>
        <v>#DIV/0!</v>
      </c>
      <c r="M46" s="185"/>
      <c r="N46" s="49" t="e">
        <f>M46/M12</f>
        <v>#DIV/0!</v>
      </c>
      <c r="O46" s="23"/>
      <c r="P46" s="49" t="e">
        <f>O46/O12</f>
        <v>#DIV/0!</v>
      </c>
      <c r="Q46" s="185"/>
      <c r="R46" s="49" t="e">
        <f>Q46/Q$12</f>
        <v>#DIV/0!</v>
      </c>
      <c r="S46" s="185"/>
      <c r="T46" s="49" t="e">
        <f>S46/S$12</f>
        <v>#DIV/0!</v>
      </c>
      <c r="U46" s="289"/>
      <c r="V46" s="49" t="e">
        <f>U46/U$12</f>
        <v>#DIV/0!</v>
      </c>
      <c r="W46" s="185"/>
      <c r="X46" s="49" t="e">
        <f>W46/W$12</f>
        <v>#DIV/0!</v>
      </c>
      <c r="Y46" s="289"/>
      <c r="Z46" s="165" t="e">
        <f>Y46/Y12</f>
        <v>#DIV/0!</v>
      </c>
      <c r="AA46" s="262">
        <f t="shared" si="25"/>
        <v>0</v>
      </c>
      <c r="AB46" s="190" t="e">
        <f>AA46/AA12</f>
        <v>#DIV/0!</v>
      </c>
      <c r="AC46" s="181">
        <f t="shared" si="17"/>
        <v>0</v>
      </c>
      <c r="AD46" s="190" t="e">
        <f>AC46/AC12</f>
        <v>#DIV/0!</v>
      </c>
      <c r="AE46" s="75"/>
      <c r="AF46" s="156"/>
      <c r="AG46" s="75"/>
      <c r="AH46" s="183">
        <v>0</v>
      </c>
      <c r="AI46" s="231">
        <f>AH46/AH12</f>
        <v>0</v>
      </c>
      <c r="AJ46" s="269">
        <f t="shared" si="3"/>
        <v>0</v>
      </c>
      <c r="AK46" s="53">
        <f t="shared" si="4"/>
        <v>0</v>
      </c>
      <c r="AL46" s="53">
        <f t="shared" si="20"/>
        <v>0</v>
      </c>
      <c r="AM46" s="53">
        <f t="shared" si="23"/>
        <v>0</v>
      </c>
      <c r="AN46" s="53" t="e">
        <f>#REF!-AM46</f>
        <v>#REF!</v>
      </c>
      <c r="AO46" s="53"/>
      <c r="AS46" s="53">
        <f t="shared" si="21"/>
        <v>0</v>
      </c>
    </row>
    <row r="47" spans="1:45">
      <c r="A47" s="98">
        <v>6106</v>
      </c>
      <c r="B47" s="16" t="s">
        <v>6</v>
      </c>
      <c r="C47" s="23"/>
      <c r="D47" s="49" t="e">
        <f>C47/C12</f>
        <v>#DIV/0!</v>
      </c>
      <c r="E47" s="23"/>
      <c r="F47" s="49" t="e">
        <f>E47/E12</f>
        <v>#DIV/0!</v>
      </c>
      <c r="G47" s="23"/>
      <c r="H47" s="49" t="e">
        <f>G47/G12</f>
        <v>#DIV/0!</v>
      </c>
      <c r="I47" s="23"/>
      <c r="J47" s="49" t="e">
        <f>I47/I12</f>
        <v>#DIV/0!</v>
      </c>
      <c r="K47" s="23"/>
      <c r="L47" s="49" t="e">
        <f>K47/K12</f>
        <v>#DIV/0!</v>
      </c>
      <c r="M47" s="23"/>
      <c r="N47" s="49" t="e">
        <f>M47/M12</f>
        <v>#DIV/0!</v>
      </c>
      <c r="O47" s="23"/>
      <c r="P47" s="49" t="e">
        <f>O47/O12</f>
        <v>#DIV/0!</v>
      </c>
      <c r="Q47" s="23"/>
      <c r="R47" s="49" t="e">
        <f>Q47/Q12</f>
        <v>#DIV/0!</v>
      </c>
      <c r="S47" s="23"/>
      <c r="T47" s="49" t="e">
        <f>S47/S12</f>
        <v>#DIV/0!</v>
      </c>
      <c r="U47" s="23"/>
      <c r="V47" s="49" t="e">
        <f>U47/U12</f>
        <v>#DIV/0!</v>
      </c>
      <c r="W47" s="23"/>
      <c r="X47" s="49" t="e">
        <f>W47/W12</f>
        <v>#DIV/0!</v>
      </c>
      <c r="Y47" s="23"/>
      <c r="Z47" s="165" t="e">
        <f>Y47/Y12</f>
        <v>#DIV/0!</v>
      </c>
      <c r="AA47" s="262">
        <f t="shared" si="25"/>
        <v>0</v>
      </c>
      <c r="AB47" s="190" t="e">
        <f>AA47/AA12</f>
        <v>#DIV/0!</v>
      </c>
      <c r="AC47" s="181">
        <f t="shared" si="17"/>
        <v>0</v>
      </c>
      <c r="AD47" s="190" t="e">
        <f>AC47/AC12</f>
        <v>#DIV/0!</v>
      </c>
      <c r="AE47" s="75"/>
      <c r="AF47" s="156"/>
      <c r="AG47" s="75"/>
      <c r="AH47" s="183">
        <v>0</v>
      </c>
      <c r="AI47" s="231">
        <f>AH47/AH12</f>
        <v>0</v>
      </c>
      <c r="AJ47" s="269">
        <f t="shared" si="3"/>
        <v>0</v>
      </c>
      <c r="AK47" s="53">
        <f t="shared" si="4"/>
        <v>0</v>
      </c>
      <c r="AL47" s="53">
        <f t="shared" si="20"/>
        <v>0</v>
      </c>
      <c r="AM47" s="53">
        <f t="shared" si="23"/>
        <v>0</v>
      </c>
      <c r="AN47" s="53" t="e">
        <f>#REF!-AM47</f>
        <v>#REF!</v>
      </c>
      <c r="AO47" s="53"/>
      <c r="AS47" s="53">
        <f t="shared" si="21"/>
        <v>0</v>
      </c>
    </row>
    <row r="48" spans="1:45">
      <c r="A48" s="98">
        <v>6107</v>
      </c>
      <c r="B48" s="16" t="s">
        <v>7</v>
      </c>
      <c r="C48" s="23"/>
      <c r="D48" s="49" t="e">
        <f>C48/C12</f>
        <v>#DIV/0!</v>
      </c>
      <c r="E48" s="23"/>
      <c r="F48" s="49" t="e">
        <f>E48/E12</f>
        <v>#DIV/0!</v>
      </c>
      <c r="G48" s="23"/>
      <c r="H48" s="49" t="e">
        <f>G48/G12</f>
        <v>#DIV/0!</v>
      </c>
      <c r="I48" s="23"/>
      <c r="J48" s="49" t="e">
        <f>I48/I12</f>
        <v>#DIV/0!</v>
      </c>
      <c r="K48" s="23"/>
      <c r="L48" s="49" t="e">
        <f>K48/K12</f>
        <v>#DIV/0!</v>
      </c>
      <c r="M48" s="23"/>
      <c r="N48" s="49" t="e">
        <f>M48/M12</f>
        <v>#DIV/0!</v>
      </c>
      <c r="O48" s="23"/>
      <c r="P48" s="49" t="e">
        <f>O48/O12</f>
        <v>#DIV/0!</v>
      </c>
      <c r="Q48" s="23"/>
      <c r="R48" s="49" t="e">
        <f>Q48/Q12</f>
        <v>#DIV/0!</v>
      </c>
      <c r="S48" s="23"/>
      <c r="T48" s="49" t="e">
        <f>S48/S12</f>
        <v>#DIV/0!</v>
      </c>
      <c r="U48" s="23"/>
      <c r="V48" s="49" t="e">
        <f>U48/U12</f>
        <v>#DIV/0!</v>
      </c>
      <c r="W48" s="23"/>
      <c r="X48" s="49" t="e">
        <f>W48/W12</f>
        <v>#DIV/0!</v>
      </c>
      <c r="Y48" s="23"/>
      <c r="Z48" s="165" t="e">
        <f>Y48/Y12</f>
        <v>#DIV/0!</v>
      </c>
      <c r="AA48" s="262">
        <f t="shared" si="25"/>
        <v>0</v>
      </c>
      <c r="AB48" s="190" t="e">
        <f>AA48/AA12</f>
        <v>#DIV/0!</v>
      </c>
      <c r="AC48" s="181">
        <f t="shared" si="17"/>
        <v>0</v>
      </c>
      <c r="AD48" s="190" t="e">
        <f>AC48/AC12</f>
        <v>#DIV/0!</v>
      </c>
      <c r="AE48" s="75"/>
      <c r="AF48" s="156"/>
      <c r="AG48" s="75"/>
      <c r="AH48" s="183">
        <v>0</v>
      </c>
      <c r="AI48" s="231">
        <f>AH48/AH12</f>
        <v>0</v>
      </c>
      <c r="AJ48" s="269">
        <f t="shared" si="3"/>
        <v>0</v>
      </c>
      <c r="AK48" s="53">
        <f t="shared" si="4"/>
        <v>0</v>
      </c>
      <c r="AL48" s="53">
        <f t="shared" si="20"/>
        <v>0</v>
      </c>
      <c r="AM48" s="53">
        <f t="shared" si="23"/>
        <v>0</v>
      </c>
      <c r="AN48" s="53" t="e">
        <f>#REF!-AM48</f>
        <v>#REF!</v>
      </c>
      <c r="AO48" s="53"/>
      <c r="AS48" s="53">
        <f t="shared" si="21"/>
        <v>0</v>
      </c>
    </row>
    <row r="49" spans="1:45">
      <c r="A49" s="98">
        <v>6108</v>
      </c>
      <c r="B49" s="16" t="s">
        <v>8</v>
      </c>
      <c r="C49" s="23"/>
      <c r="D49" s="49" t="e">
        <f>C49/C12</f>
        <v>#DIV/0!</v>
      </c>
      <c r="E49" s="23"/>
      <c r="F49" s="49" t="e">
        <f>E49/E12</f>
        <v>#DIV/0!</v>
      </c>
      <c r="G49" s="23"/>
      <c r="H49" s="49" t="e">
        <f>G49/G12</f>
        <v>#DIV/0!</v>
      </c>
      <c r="I49" s="23"/>
      <c r="J49" s="49" t="e">
        <f>I49/I12</f>
        <v>#DIV/0!</v>
      </c>
      <c r="K49" s="23"/>
      <c r="L49" s="49" t="e">
        <f>K49/K12</f>
        <v>#DIV/0!</v>
      </c>
      <c r="M49" s="23"/>
      <c r="N49" s="49" t="e">
        <f>M49/M12</f>
        <v>#DIV/0!</v>
      </c>
      <c r="O49" s="23"/>
      <c r="P49" s="49" t="e">
        <f>O49/O12</f>
        <v>#DIV/0!</v>
      </c>
      <c r="Q49" s="23"/>
      <c r="R49" s="49" t="e">
        <f>Q49/Q12</f>
        <v>#DIV/0!</v>
      </c>
      <c r="S49" s="23"/>
      <c r="T49" s="49" t="e">
        <f>S49/S12</f>
        <v>#DIV/0!</v>
      </c>
      <c r="U49" s="23"/>
      <c r="V49" s="49" t="e">
        <f>U49/U12</f>
        <v>#DIV/0!</v>
      </c>
      <c r="W49" s="23"/>
      <c r="X49" s="49" t="e">
        <f>W49/W12</f>
        <v>#DIV/0!</v>
      </c>
      <c r="Y49" s="23"/>
      <c r="Z49" s="165" t="e">
        <f>Y49/Y12</f>
        <v>#DIV/0!</v>
      </c>
      <c r="AA49" s="262">
        <f t="shared" si="25"/>
        <v>0</v>
      </c>
      <c r="AB49" s="190" t="e">
        <f>AA49/AA12</f>
        <v>#DIV/0!</v>
      </c>
      <c r="AC49" s="181">
        <f t="shared" si="17"/>
        <v>0</v>
      </c>
      <c r="AD49" s="190" t="e">
        <f>AC49/AC12</f>
        <v>#DIV/0!</v>
      </c>
      <c r="AE49" s="75"/>
      <c r="AF49" s="156"/>
      <c r="AG49" s="75"/>
      <c r="AH49" s="183">
        <v>0</v>
      </c>
      <c r="AI49" s="231">
        <f>AH49/AH12</f>
        <v>0</v>
      </c>
      <c r="AJ49" s="269">
        <f t="shared" si="3"/>
        <v>0</v>
      </c>
      <c r="AK49" s="53">
        <f t="shared" si="4"/>
        <v>0</v>
      </c>
      <c r="AL49" s="53">
        <f t="shared" si="20"/>
        <v>0</v>
      </c>
      <c r="AM49" s="53">
        <f t="shared" si="23"/>
        <v>0</v>
      </c>
      <c r="AN49" s="53" t="e">
        <f>#REF!-AM49</f>
        <v>#REF!</v>
      </c>
      <c r="AO49" s="53"/>
      <c r="AS49" s="53">
        <f t="shared" si="21"/>
        <v>0</v>
      </c>
    </row>
    <row r="50" spans="1:45">
      <c r="A50" s="98">
        <v>6109</v>
      </c>
      <c r="B50" s="16" t="s">
        <v>76</v>
      </c>
      <c r="C50" s="133"/>
      <c r="D50" s="49" t="e">
        <f>C50/C12</f>
        <v>#DIV/0!</v>
      </c>
      <c r="E50" s="133"/>
      <c r="F50" s="49" t="e">
        <f>E50/E12</f>
        <v>#DIV/0!</v>
      </c>
      <c r="G50" s="133"/>
      <c r="H50" s="49" t="e">
        <f>G50/G12</f>
        <v>#DIV/0!</v>
      </c>
      <c r="I50" s="133"/>
      <c r="J50" s="49" t="e">
        <f>I50/I12</f>
        <v>#DIV/0!</v>
      </c>
      <c r="K50" s="133"/>
      <c r="L50" s="49" t="e">
        <f>K50/K12</f>
        <v>#DIV/0!</v>
      </c>
      <c r="M50" s="133"/>
      <c r="N50" s="49" t="e">
        <f>M50/M12</f>
        <v>#DIV/0!</v>
      </c>
      <c r="O50" s="133"/>
      <c r="P50" s="49" t="e">
        <f>O50/O12</f>
        <v>#DIV/0!</v>
      </c>
      <c r="Q50" s="133"/>
      <c r="R50" s="49" t="e">
        <f>Q50/Q12</f>
        <v>#DIV/0!</v>
      </c>
      <c r="S50" s="133"/>
      <c r="T50" s="49" t="e">
        <f>S50/S12</f>
        <v>#DIV/0!</v>
      </c>
      <c r="U50" s="133"/>
      <c r="V50" s="49" t="e">
        <f>U50/U12</f>
        <v>#DIV/0!</v>
      </c>
      <c r="W50" s="133"/>
      <c r="X50" s="49" t="e">
        <f>W50/W12</f>
        <v>#DIV/0!</v>
      </c>
      <c r="Y50" s="133"/>
      <c r="Z50" s="165" t="e">
        <f>Y50/Y12</f>
        <v>#DIV/0!</v>
      </c>
      <c r="AA50" s="262">
        <f t="shared" si="25"/>
        <v>0</v>
      </c>
      <c r="AB50" s="190" t="e">
        <f>AA50/AA12</f>
        <v>#DIV/0!</v>
      </c>
      <c r="AC50" s="181">
        <f t="shared" si="17"/>
        <v>0</v>
      </c>
      <c r="AD50" s="190" t="e">
        <f>AC50/AC12</f>
        <v>#DIV/0!</v>
      </c>
      <c r="AE50" s="75"/>
      <c r="AF50" s="156"/>
      <c r="AG50" s="75"/>
      <c r="AH50" s="183">
        <v>0</v>
      </c>
      <c r="AI50" s="231">
        <f>AH50/AH12</f>
        <v>0</v>
      </c>
      <c r="AJ50" s="269">
        <f t="shared" si="3"/>
        <v>0</v>
      </c>
      <c r="AK50" s="53">
        <f t="shared" si="4"/>
        <v>0</v>
      </c>
      <c r="AL50" s="53">
        <f t="shared" si="20"/>
        <v>0</v>
      </c>
      <c r="AM50" s="53">
        <f t="shared" si="23"/>
        <v>0</v>
      </c>
      <c r="AN50" s="53" t="e">
        <f>#REF!-AM50</f>
        <v>#REF!</v>
      </c>
      <c r="AO50" s="53"/>
      <c r="AS50" s="53">
        <f t="shared" si="21"/>
        <v>0</v>
      </c>
    </row>
    <row r="51" spans="1:45">
      <c r="A51" s="98">
        <v>6110</v>
      </c>
      <c r="B51" s="16" t="s">
        <v>9</v>
      </c>
      <c r="C51" s="347"/>
      <c r="D51" s="49" t="e">
        <f>C126/C12</f>
        <v>#DIV/0!</v>
      </c>
      <c r="E51" s="347"/>
      <c r="F51" s="49" t="e">
        <f>E126/E12</f>
        <v>#DIV/0!</v>
      </c>
      <c r="G51" s="347"/>
      <c r="H51" s="49" t="e">
        <f>G126/G12</f>
        <v>#DIV/0!</v>
      </c>
      <c r="I51" s="347"/>
      <c r="J51" s="49" t="e">
        <f>I126/I12</f>
        <v>#DIV/0!</v>
      </c>
      <c r="K51" s="347"/>
      <c r="L51" s="49" t="e">
        <f>K126/K12</f>
        <v>#DIV/0!</v>
      </c>
      <c r="M51" s="347"/>
      <c r="N51" s="49" t="e">
        <f>M126/M12</f>
        <v>#DIV/0!</v>
      </c>
      <c r="O51" s="347"/>
      <c r="P51" s="49" t="e">
        <f>O126/O12</f>
        <v>#DIV/0!</v>
      </c>
      <c r="Q51" s="347"/>
      <c r="R51" s="49" t="e">
        <f>Q126/Q12</f>
        <v>#DIV/0!</v>
      </c>
      <c r="S51" s="347"/>
      <c r="T51" s="49" t="e">
        <f>S126/S12</f>
        <v>#DIV/0!</v>
      </c>
      <c r="U51" s="347"/>
      <c r="V51" s="49" t="e">
        <f>U126/U12</f>
        <v>#DIV/0!</v>
      </c>
      <c r="W51" s="347"/>
      <c r="X51" s="49" t="e">
        <f>W126/W12</f>
        <v>#DIV/0!</v>
      </c>
      <c r="Y51" s="23"/>
      <c r="Z51" s="165" t="e">
        <f>Y51/Y$12</f>
        <v>#DIV/0!</v>
      </c>
      <c r="AA51" s="262">
        <f t="shared" si="25"/>
        <v>0</v>
      </c>
      <c r="AB51" s="190" t="e">
        <f>AA51/AA12</f>
        <v>#DIV/0!</v>
      </c>
      <c r="AC51" s="181">
        <f t="shared" si="17"/>
        <v>0</v>
      </c>
      <c r="AD51" s="190" t="e">
        <f>AC51/AC12</f>
        <v>#DIV/0!</v>
      </c>
      <c r="AE51" s="75"/>
      <c r="AF51" s="156"/>
      <c r="AG51" s="75"/>
      <c r="AH51" s="183">
        <v>600</v>
      </c>
      <c r="AI51" s="231">
        <f>AH51/AH12</f>
        <v>7.4512858218237356E-4</v>
      </c>
      <c r="AJ51" s="269">
        <f t="shared" si="3"/>
        <v>600</v>
      </c>
      <c r="AK51" s="53">
        <f t="shared" si="4"/>
        <v>0</v>
      </c>
      <c r="AL51" s="53">
        <f t="shared" si="20"/>
        <v>0</v>
      </c>
      <c r="AM51" s="53">
        <f t="shared" si="23"/>
        <v>0</v>
      </c>
      <c r="AN51" s="53" t="e">
        <f>#REF!-AM51</f>
        <v>#REF!</v>
      </c>
      <c r="AO51" s="53">
        <v>30.19</v>
      </c>
      <c r="AS51" s="53">
        <f t="shared" si="21"/>
        <v>0</v>
      </c>
    </row>
    <row r="52" spans="1:45">
      <c r="A52" s="98">
        <v>6111</v>
      </c>
      <c r="B52" s="16" t="s">
        <v>10</v>
      </c>
      <c r="C52" s="352"/>
      <c r="D52" s="49" t="e">
        <f>C52/C12</f>
        <v>#DIV/0!</v>
      </c>
      <c r="E52" s="352"/>
      <c r="F52" s="49" t="e">
        <f>E52/E12</f>
        <v>#DIV/0!</v>
      </c>
      <c r="G52" s="352"/>
      <c r="H52" s="49" t="e">
        <f>G52/G12</f>
        <v>#DIV/0!</v>
      </c>
      <c r="I52" s="352"/>
      <c r="J52" s="49" t="e">
        <f>I52/I12</f>
        <v>#DIV/0!</v>
      </c>
      <c r="K52" s="352"/>
      <c r="L52" s="49" t="e">
        <f>K52/K12</f>
        <v>#DIV/0!</v>
      </c>
      <c r="M52" s="352"/>
      <c r="N52" s="49" t="e">
        <f>M52/M12</f>
        <v>#DIV/0!</v>
      </c>
      <c r="O52" s="352"/>
      <c r="P52" s="49" t="e">
        <f>O52/O12</f>
        <v>#DIV/0!</v>
      </c>
      <c r="Q52" s="352"/>
      <c r="R52" s="49" t="e">
        <f>Q52/Q12</f>
        <v>#DIV/0!</v>
      </c>
      <c r="S52" s="352"/>
      <c r="T52" s="49" t="e">
        <f>S52/S12</f>
        <v>#DIV/0!</v>
      </c>
      <c r="U52" s="352"/>
      <c r="V52" s="49" t="e">
        <f>U52/U12</f>
        <v>#DIV/0!</v>
      </c>
      <c r="W52" s="352"/>
      <c r="X52" s="49" t="e">
        <f>W52/W12</f>
        <v>#DIV/0!</v>
      </c>
      <c r="Y52" s="129"/>
      <c r="Z52" s="165" t="e">
        <f>Y52/Y12</f>
        <v>#DIV/0!</v>
      </c>
      <c r="AA52" s="262">
        <f t="shared" si="25"/>
        <v>0</v>
      </c>
      <c r="AB52" s="190" t="e">
        <f>AA52/AA12</f>
        <v>#DIV/0!</v>
      </c>
      <c r="AC52" s="181">
        <f t="shared" si="17"/>
        <v>0</v>
      </c>
      <c r="AD52" s="190" t="e">
        <f>AC52/AC12</f>
        <v>#DIV/0!</v>
      </c>
      <c r="AE52" s="75"/>
      <c r="AF52" s="156"/>
      <c r="AG52" s="75"/>
      <c r="AH52" s="181">
        <v>0</v>
      </c>
      <c r="AI52" s="231">
        <f>AH52/AH12</f>
        <v>0</v>
      </c>
      <c r="AJ52" s="269">
        <f t="shared" si="3"/>
        <v>0</v>
      </c>
      <c r="AK52" s="53">
        <f t="shared" si="4"/>
        <v>0</v>
      </c>
      <c r="AL52" s="53">
        <f t="shared" si="20"/>
        <v>0</v>
      </c>
      <c r="AM52" s="53">
        <f t="shared" si="23"/>
        <v>0</v>
      </c>
      <c r="AN52" s="53" t="e">
        <f>#REF!-AM52</f>
        <v>#REF!</v>
      </c>
      <c r="AO52" s="53"/>
      <c r="AS52" s="53">
        <f t="shared" si="21"/>
        <v>0</v>
      </c>
    </row>
    <row r="53" spans="1:45">
      <c r="A53" s="98">
        <v>6112</v>
      </c>
      <c r="B53" s="16" t="s">
        <v>11</v>
      </c>
      <c r="C53" s="352"/>
      <c r="D53" s="49" t="e">
        <f>C53/C12</f>
        <v>#DIV/0!</v>
      </c>
      <c r="E53" s="352"/>
      <c r="F53" s="49" t="e">
        <f>E53/E12</f>
        <v>#DIV/0!</v>
      </c>
      <c r="G53" s="352"/>
      <c r="H53" s="49" t="e">
        <f>G53/G12</f>
        <v>#DIV/0!</v>
      </c>
      <c r="I53" s="352"/>
      <c r="J53" s="49" t="e">
        <f>I53/I12</f>
        <v>#DIV/0!</v>
      </c>
      <c r="K53" s="352"/>
      <c r="L53" s="49" t="e">
        <f>K53/K12</f>
        <v>#DIV/0!</v>
      </c>
      <c r="M53" s="352"/>
      <c r="N53" s="49" t="e">
        <f>M53/M12</f>
        <v>#DIV/0!</v>
      </c>
      <c r="O53" s="352"/>
      <c r="P53" s="49" t="e">
        <f>O53/O12</f>
        <v>#DIV/0!</v>
      </c>
      <c r="Q53" s="352"/>
      <c r="R53" s="49" t="e">
        <f>Q53/Q12</f>
        <v>#DIV/0!</v>
      </c>
      <c r="S53" s="352"/>
      <c r="T53" s="49" t="e">
        <f>S53/S12</f>
        <v>#DIV/0!</v>
      </c>
      <c r="U53" s="352"/>
      <c r="V53" s="49" t="e">
        <f>U53/U12</f>
        <v>#DIV/0!</v>
      </c>
      <c r="W53" s="352"/>
      <c r="X53" s="49" t="e">
        <f>W53/W12</f>
        <v>#DIV/0!</v>
      </c>
      <c r="Y53" s="129"/>
      <c r="Z53" s="165" t="e">
        <f>Y53/Y12</f>
        <v>#DIV/0!</v>
      </c>
      <c r="AA53" s="262">
        <f t="shared" si="25"/>
        <v>0</v>
      </c>
      <c r="AB53" s="190" t="e">
        <f>AA53/AA12</f>
        <v>#DIV/0!</v>
      </c>
      <c r="AC53" s="181">
        <f t="shared" si="17"/>
        <v>0</v>
      </c>
      <c r="AD53" s="190" t="e">
        <f>AC53/AC12</f>
        <v>#DIV/0!</v>
      </c>
      <c r="AE53" s="75"/>
      <c r="AF53" s="156"/>
      <c r="AG53" s="75"/>
      <c r="AH53" s="181">
        <v>5160</v>
      </c>
      <c r="AI53" s="231">
        <f>AH53/AH12</f>
        <v>6.4081058067684124E-3</v>
      </c>
      <c r="AJ53" s="269">
        <f t="shared" si="3"/>
        <v>5160</v>
      </c>
      <c r="AK53" s="53">
        <f t="shared" si="4"/>
        <v>0</v>
      </c>
      <c r="AL53" s="53">
        <f t="shared" si="20"/>
        <v>0</v>
      </c>
      <c r="AM53" s="53">
        <f t="shared" si="23"/>
        <v>0</v>
      </c>
      <c r="AN53" s="53" t="e">
        <f>#REF!-AM53</f>
        <v>#REF!</v>
      </c>
      <c r="AO53" s="53" t="s">
        <v>201</v>
      </c>
      <c r="AS53" s="53">
        <f t="shared" si="21"/>
        <v>0</v>
      </c>
    </row>
    <row r="54" spans="1:45">
      <c r="A54" s="98">
        <v>6113</v>
      </c>
      <c r="B54" s="16" t="s">
        <v>12</v>
      </c>
      <c r="C54" s="348"/>
      <c r="D54" s="49" t="e">
        <f>C54/C12</f>
        <v>#DIV/0!</v>
      </c>
      <c r="E54" s="348"/>
      <c r="F54" s="49" t="e">
        <f>E54/E12</f>
        <v>#DIV/0!</v>
      </c>
      <c r="G54" s="348"/>
      <c r="H54" s="49" t="e">
        <f>G54/G12</f>
        <v>#DIV/0!</v>
      </c>
      <c r="I54" s="348"/>
      <c r="J54" s="49" t="e">
        <f>I54/I12</f>
        <v>#DIV/0!</v>
      </c>
      <c r="K54" s="348"/>
      <c r="L54" s="49" t="e">
        <f>K54/K12</f>
        <v>#DIV/0!</v>
      </c>
      <c r="M54" s="348"/>
      <c r="N54" s="49" t="e">
        <f>M54/M12</f>
        <v>#DIV/0!</v>
      </c>
      <c r="O54" s="348"/>
      <c r="P54" s="49" t="e">
        <f>O54/O12</f>
        <v>#DIV/0!</v>
      </c>
      <c r="Q54" s="348"/>
      <c r="R54" s="49" t="e">
        <f>Q54/Q12</f>
        <v>#DIV/0!</v>
      </c>
      <c r="S54" s="348"/>
      <c r="T54" s="49" t="e">
        <f>S54/S12</f>
        <v>#DIV/0!</v>
      </c>
      <c r="U54" s="348"/>
      <c r="V54" s="49" t="e">
        <f>U54/U12</f>
        <v>#DIV/0!</v>
      </c>
      <c r="W54" s="348"/>
      <c r="X54" s="49" t="e">
        <f>W54/W12</f>
        <v>#DIV/0!</v>
      </c>
      <c r="Y54" s="43"/>
      <c r="Z54" s="165" t="e">
        <f>Y54/Y12</f>
        <v>#DIV/0!</v>
      </c>
      <c r="AA54" s="262">
        <f t="shared" si="25"/>
        <v>0</v>
      </c>
      <c r="AB54" s="190" t="e">
        <f>AA54/AA12</f>
        <v>#DIV/0!</v>
      </c>
      <c r="AC54" s="181">
        <f t="shared" si="17"/>
        <v>0</v>
      </c>
      <c r="AD54" s="190" t="e">
        <f>AC54/AC12</f>
        <v>#DIV/0!</v>
      </c>
      <c r="AE54" s="75"/>
      <c r="AF54" s="156"/>
      <c r="AG54" s="75"/>
      <c r="AH54" s="181">
        <v>0</v>
      </c>
      <c r="AI54" s="231">
        <f>AH54/AH12</f>
        <v>0</v>
      </c>
      <c r="AJ54" s="269">
        <f t="shared" si="3"/>
        <v>0</v>
      </c>
      <c r="AK54" s="53">
        <f t="shared" si="4"/>
        <v>0</v>
      </c>
      <c r="AL54" s="53">
        <f t="shared" si="20"/>
        <v>0</v>
      </c>
      <c r="AM54" s="53">
        <f t="shared" si="23"/>
        <v>0</v>
      </c>
      <c r="AN54" s="53" t="e">
        <f>#REF!-AM54</f>
        <v>#REF!</v>
      </c>
      <c r="AO54" s="53"/>
      <c r="AS54" s="53">
        <f t="shared" si="21"/>
        <v>0</v>
      </c>
    </row>
    <row r="55" spans="1:45">
      <c r="A55" s="98">
        <v>6114</v>
      </c>
      <c r="B55" s="16" t="s">
        <v>85</v>
      </c>
      <c r="C55" s="347"/>
      <c r="D55" s="49" t="e">
        <f>C55/C12</f>
        <v>#DIV/0!</v>
      </c>
      <c r="E55" s="347"/>
      <c r="F55" s="49" t="e">
        <f>E55/E12</f>
        <v>#DIV/0!</v>
      </c>
      <c r="G55" s="347"/>
      <c r="H55" s="49" t="e">
        <f>G55/G12</f>
        <v>#DIV/0!</v>
      </c>
      <c r="I55" s="347"/>
      <c r="J55" s="49" t="e">
        <f>I55/I12</f>
        <v>#DIV/0!</v>
      </c>
      <c r="K55" s="347"/>
      <c r="L55" s="49" t="e">
        <f>K55/K12</f>
        <v>#DIV/0!</v>
      </c>
      <c r="M55" s="347"/>
      <c r="N55" s="49" t="e">
        <f>M55/M12</f>
        <v>#DIV/0!</v>
      </c>
      <c r="O55" s="347"/>
      <c r="P55" s="49" t="e">
        <f>O55/O12</f>
        <v>#DIV/0!</v>
      </c>
      <c r="Q55" s="347"/>
      <c r="R55" s="49" t="e">
        <f>Q55/Q12</f>
        <v>#DIV/0!</v>
      </c>
      <c r="S55" s="347"/>
      <c r="T55" s="49" t="e">
        <f>S55/S12</f>
        <v>#DIV/0!</v>
      </c>
      <c r="U55" s="347"/>
      <c r="V55" s="49" t="e">
        <f>U55/U12</f>
        <v>#DIV/0!</v>
      </c>
      <c r="W55" s="347"/>
      <c r="X55" s="49" t="e">
        <f>W55/W12</f>
        <v>#DIV/0!</v>
      </c>
      <c r="Y55" s="23"/>
      <c r="Z55" s="165" t="e">
        <f>Y55/Y12</f>
        <v>#DIV/0!</v>
      </c>
      <c r="AA55" s="262">
        <f t="shared" si="25"/>
        <v>0</v>
      </c>
      <c r="AB55" s="190" t="e">
        <f>AA55/AA12</f>
        <v>#DIV/0!</v>
      </c>
      <c r="AC55" s="181">
        <f t="shared" si="17"/>
        <v>0</v>
      </c>
      <c r="AD55" s="190" t="e">
        <f>AC55/AC12</f>
        <v>#DIV/0!</v>
      </c>
      <c r="AE55" s="75"/>
      <c r="AF55" s="156"/>
      <c r="AG55" s="75"/>
      <c r="AH55" s="183">
        <v>2750</v>
      </c>
      <c r="AI55" s="231">
        <f>AH55/AH12</f>
        <v>3.4151726683358786E-3</v>
      </c>
      <c r="AJ55" s="269">
        <f t="shared" si="3"/>
        <v>2750</v>
      </c>
      <c r="AK55" s="53">
        <f t="shared" si="4"/>
        <v>0</v>
      </c>
      <c r="AL55" s="53">
        <f t="shared" si="20"/>
        <v>0</v>
      </c>
      <c r="AM55" s="53">
        <f t="shared" si="23"/>
        <v>0</v>
      </c>
      <c r="AN55" s="53" t="e">
        <f>#REF!-AM55</f>
        <v>#REF!</v>
      </c>
      <c r="AO55" s="53">
        <v>67.67</v>
      </c>
      <c r="AS55" s="53">
        <f t="shared" si="21"/>
        <v>0</v>
      </c>
    </row>
    <row r="56" spans="1:45">
      <c r="A56" s="98">
        <v>6115</v>
      </c>
      <c r="B56" s="16" t="s">
        <v>13</v>
      </c>
      <c r="C56" s="350"/>
      <c r="D56" s="17" t="e">
        <f>C56/C12</f>
        <v>#DIV/0!</v>
      </c>
      <c r="E56" s="350"/>
      <c r="F56" s="17" t="e">
        <f>E56/E12</f>
        <v>#DIV/0!</v>
      </c>
      <c r="G56" s="350"/>
      <c r="H56" s="17" t="e">
        <f>G56/G12</f>
        <v>#DIV/0!</v>
      </c>
      <c r="I56" s="350"/>
      <c r="J56" s="17" t="e">
        <f>I56/I12</f>
        <v>#DIV/0!</v>
      </c>
      <c r="K56" s="350"/>
      <c r="L56" s="17" t="e">
        <f>K56/K12</f>
        <v>#DIV/0!</v>
      </c>
      <c r="M56" s="350"/>
      <c r="N56" s="17" t="e">
        <f>M56/M12</f>
        <v>#DIV/0!</v>
      </c>
      <c r="O56" s="350"/>
      <c r="P56" s="17" t="e">
        <f>O56/O12</f>
        <v>#DIV/0!</v>
      </c>
      <c r="Q56" s="350"/>
      <c r="R56" s="17" t="e">
        <f>Q56/Q12</f>
        <v>#DIV/0!</v>
      </c>
      <c r="S56" s="350"/>
      <c r="T56" s="17" t="e">
        <f>S56/S12</f>
        <v>#DIV/0!</v>
      </c>
      <c r="U56" s="350"/>
      <c r="V56" s="17" t="e">
        <f>U56/U12</f>
        <v>#DIV/0!</v>
      </c>
      <c r="W56" s="350"/>
      <c r="X56" s="17" t="e">
        <f>W56/W12</f>
        <v>#DIV/0!</v>
      </c>
      <c r="Y56" s="54"/>
      <c r="Z56" s="202" t="e">
        <f>Y56/Y12</f>
        <v>#DIV/0!</v>
      </c>
      <c r="AA56" s="262">
        <f t="shared" si="25"/>
        <v>0</v>
      </c>
      <c r="AB56" s="190" t="e">
        <f>AA56/AA12</f>
        <v>#DIV/0!</v>
      </c>
      <c r="AC56" s="181">
        <f t="shared" si="17"/>
        <v>0</v>
      </c>
      <c r="AD56" s="190" t="e">
        <f>AC56/AC12</f>
        <v>#DIV/0!</v>
      </c>
      <c r="AE56" s="75"/>
      <c r="AF56" s="156"/>
      <c r="AG56" s="75"/>
      <c r="AH56" s="183">
        <v>900</v>
      </c>
      <c r="AI56" s="231">
        <f>AH56/AH12</f>
        <v>1.1176928732735602E-3</v>
      </c>
      <c r="AJ56" s="269">
        <f t="shared" si="3"/>
        <v>900</v>
      </c>
      <c r="AK56" s="53">
        <f t="shared" si="4"/>
        <v>0</v>
      </c>
      <c r="AL56" s="53">
        <f t="shared" si="20"/>
        <v>0</v>
      </c>
      <c r="AM56" s="53">
        <f t="shared" si="23"/>
        <v>0</v>
      </c>
      <c r="AN56" s="53" t="e">
        <f>#REF!-AM56</f>
        <v>#REF!</v>
      </c>
      <c r="AO56" s="53">
        <v>40.15</v>
      </c>
      <c r="AS56" s="53">
        <f t="shared" si="21"/>
        <v>0</v>
      </c>
    </row>
    <row r="57" spans="1:45">
      <c r="A57" s="98">
        <v>6116</v>
      </c>
      <c r="B57" s="16" t="s">
        <v>14</v>
      </c>
      <c r="C57" s="355"/>
      <c r="D57" s="49" t="e">
        <f>C57/C12</f>
        <v>#DIV/0!</v>
      </c>
      <c r="E57" s="355"/>
      <c r="F57" s="49" t="e">
        <f>E57/E12</f>
        <v>#DIV/0!</v>
      </c>
      <c r="G57" s="355"/>
      <c r="H57" s="49" t="e">
        <f>G57/G12</f>
        <v>#DIV/0!</v>
      </c>
      <c r="I57" s="355"/>
      <c r="J57" s="49" t="e">
        <f>I57/I12</f>
        <v>#DIV/0!</v>
      </c>
      <c r="K57" s="355"/>
      <c r="L57" s="49" t="e">
        <f>K57/K12</f>
        <v>#DIV/0!</v>
      </c>
      <c r="M57" s="355"/>
      <c r="N57" s="49" t="e">
        <f>M57/M12</f>
        <v>#DIV/0!</v>
      </c>
      <c r="O57" s="355"/>
      <c r="P57" s="49" t="e">
        <f>O57/O12</f>
        <v>#DIV/0!</v>
      </c>
      <c r="Q57" s="355"/>
      <c r="R57" s="49" t="e">
        <f>Q57/Q12</f>
        <v>#DIV/0!</v>
      </c>
      <c r="S57" s="355"/>
      <c r="T57" s="49" t="e">
        <f>S57/S12</f>
        <v>#DIV/0!</v>
      </c>
      <c r="U57" s="355"/>
      <c r="V57" s="49" t="e">
        <f>U57/U12</f>
        <v>#DIV/0!</v>
      </c>
      <c r="W57" s="355"/>
      <c r="X57" s="49" t="e">
        <f>W57/W12</f>
        <v>#DIV/0!</v>
      </c>
      <c r="Y57" s="183"/>
      <c r="Z57" s="165" t="e">
        <f>Y57/Y12</f>
        <v>#DIV/0!</v>
      </c>
      <c r="AA57" s="262">
        <f t="shared" si="25"/>
        <v>0</v>
      </c>
      <c r="AB57" s="190" t="e">
        <f>AA57/AA12</f>
        <v>#DIV/0!</v>
      </c>
      <c r="AC57" s="181">
        <f t="shared" si="17"/>
        <v>0</v>
      </c>
      <c r="AD57" s="190" t="e">
        <f>AC57/AC12</f>
        <v>#DIV/0!</v>
      </c>
      <c r="AE57" s="75"/>
      <c r="AF57" s="156"/>
      <c r="AG57" s="75"/>
      <c r="AH57" s="183">
        <v>1200</v>
      </c>
      <c r="AI57" s="231">
        <f>AH57/AH12</f>
        <v>1.4902571643647471E-3</v>
      </c>
      <c r="AJ57" s="269">
        <f t="shared" si="3"/>
        <v>1200</v>
      </c>
      <c r="AK57" s="53">
        <f t="shared" si="4"/>
        <v>0</v>
      </c>
      <c r="AL57" s="53">
        <f t="shared" si="20"/>
        <v>0</v>
      </c>
      <c r="AM57" s="53">
        <f t="shared" si="23"/>
        <v>0</v>
      </c>
      <c r="AN57" s="53" t="e">
        <f>#REF!-AM57</f>
        <v>#REF!</v>
      </c>
      <c r="AO57" s="53" t="s">
        <v>193</v>
      </c>
      <c r="AS57" s="53">
        <f t="shared" si="21"/>
        <v>0</v>
      </c>
    </row>
    <row r="58" spans="1:45">
      <c r="A58" s="98">
        <v>6117</v>
      </c>
      <c r="B58" s="16" t="s">
        <v>15</v>
      </c>
      <c r="C58" s="348"/>
      <c r="D58" s="49" t="e">
        <f>C58/C12</f>
        <v>#DIV/0!</v>
      </c>
      <c r="E58" s="348"/>
      <c r="F58" s="49" t="e">
        <f>E58/E12</f>
        <v>#DIV/0!</v>
      </c>
      <c r="G58" s="348"/>
      <c r="H58" s="49" t="e">
        <f>G58/G12</f>
        <v>#DIV/0!</v>
      </c>
      <c r="I58" s="348"/>
      <c r="J58" s="49" t="e">
        <f>I58/I12</f>
        <v>#DIV/0!</v>
      </c>
      <c r="K58" s="348"/>
      <c r="L58" s="49" t="e">
        <f>K58/K12</f>
        <v>#DIV/0!</v>
      </c>
      <c r="M58" s="348"/>
      <c r="N58" s="49" t="e">
        <f>M58/M12</f>
        <v>#DIV/0!</v>
      </c>
      <c r="O58" s="348"/>
      <c r="P58" s="49" t="e">
        <f>O58/O12</f>
        <v>#DIV/0!</v>
      </c>
      <c r="Q58" s="348"/>
      <c r="R58" s="49" t="e">
        <f>Q58/Q12</f>
        <v>#DIV/0!</v>
      </c>
      <c r="S58" s="348"/>
      <c r="T58" s="49" t="e">
        <f>S58/S12</f>
        <v>#DIV/0!</v>
      </c>
      <c r="U58" s="348"/>
      <c r="V58" s="49" t="e">
        <f>U58/U12</f>
        <v>#DIV/0!</v>
      </c>
      <c r="W58" s="348"/>
      <c r="X58" s="49" t="e">
        <f>W58/W12</f>
        <v>#DIV/0!</v>
      </c>
      <c r="Y58" s="43"/>
      <c r="Z58" s="165" t="e">
        <f>Y58/Y12</f>
        <v>#DIV/0!</v>
      </c>
      <c r="AA58" s="262">
        <f t="shared" si="25"/>
        <v>0</v>
      </c>
      <c r="AB58" s="190" t="e">
        <f>AA58/AA12</f>
        <v>#DIV/0!</v>
      </c>
      <c r="AC58" s="181">
        <f t="shared" si="17"/>
        <v>0</v>
      </c>
      <c r="AD58" s="190" t="e">
        <f>AC58/AC12</f>
        <v>#DIV/0!</v>
      </c>
      <c r="AE58" s="75"/>
      <c r="AF58" s="156"/>
      <c r="AG58" s="75"/>
      <c r="AH58" s="181">
        <v>0</v>
      </c>
      <c r="AI58" s="231">
        <f>AH58/AH12</f>
        <v>0</v>
      </c>
      <c r="AJ58" s="269">
        <f t="shared" si="3"/>
        <v>0</v>
      </c>
      <c r="AK58" s="53">
        <f t="shared" si="4"/>
        <v>0</v>
      </c>
      <c r="AL58" s="53">
        <f t="shared" si="20"/>
        <v>0</v>
      </c>
      <c r="AM58" s="53">
        <f t="shared" si="23"/>
        <v>0</v>
      </c>
      <c r="AN58" s="53" t="e">
        <f>#REF!-AM58</f>
        <v>#REF!</v>
      </c>
      <c r="AO58" s="53"/>
      <c r="AS58" s="53">
        <f t="shared" si="21"/>
        <v>0</v>
      </c>
    </row>
    <row r="59" spans="1:45">
      <c r="A59" s="98">
        <v>6118</v>
      </c>
      <c r="B59" s="110" t="s">
        <v>16</v>
      </c>
      <c r="C59" s="355"/>
      <c r="D59" s="49" t="e">
        <f>C59/C$12</f>
        <v>#DIV/0!</v>
      </c>
      <c r="E59" s="355"/>
      <c r="F59" s="49" t="e">
        <f>E59/E$12</f>
        <v>#DIV/0!</v>
      </c>
      <c r="G59" s="355"/>
      <c r="H59" s="49" t="e">
        <f>G59/G$5</f>
        <v>#DIV/0!</v>
      </c>
      <c r="I59" s="355"/>
      <c r="J59" s="49" t="e">
        <f>I59/I12</f>
        <v>#DIV/0!</v>
      </c>
      <c r="K59" s="355"/>
      <c r="L59" s="49" t="e">
        <f>K59/K$5</f>
        <v>#DIV/0!</v>
      </c>
      <c r="M59" s="355"/>
      <c r="N59" s="49" t="e">
        <f>M59/M$5</f>
        <v>#DIV/0!</v>
      </c>
      <c r="O59" s="355"/>
      <c r="P59" s="49" t="e">
        <f>O59/O$5</f>
        <v>#DIV/0!</v>
      </c>
      <c r="Q59" s="355"/>
      <c r="R59" s="49" t="e">
        <f>Q59/Q$5</f>
        <v>#DIV/0!</v>
      </c>
      <c r="S59" s="355"/>
      <c r="T59" s="49" t="e">
        <f>S59/S$5</f>
        <v>#DIV/0!</v>
      </c>
      <c r="U59" s="355"/>
      <c r="V59" s="49" t="e">
        <f>U59/U$5</f>
        <v>#DIV/0!</v>
      </c>
      <c r="W59" s="355"/>
      <c r="X59" s="49" t="e">
        <f>W59/W$5</f>
        <v>#DIV/0!</v>
      </c>
      <c r="Y59" s="183"/>
      <c r="Z59" s="165" t="e">
        <f>Y59/Y$5</f>
        <v>#DIV/0!</v>
      </c>
      <c r="AA59" s="262">
        <f t="shared" si="25"/>
        <v>0</v>
      </c>
      <c r="AB59" s="190" t="e">
        <f>AA59/AA$5</f>
        <v>#DIV/0!</v>
      </c>
      <c r="AC59" s="181">
        <f t="shared" si="17"/>
        <v>0</v>
      </c>
      <c r="AD59" s="190" t="e">
        <f>AC59/AC$5</f>
        <v>#DIV/0!</v>
      </c>
      <c r="AE59" s="157"/>
      <c r="AF59" s="157"/>
      <c r="AG59" s="157"/>
      <c r="AH59" s="183">
        <v>0</v>
      </c>
      <c r="AI59" s="231">
        <f>AH59/AH$5</f>
        <v>0</v>
      </c>
      <c r="AJ59" s="269">
        <f t="shared" si="3"/>
        <v>0</v>
      </c>
      <c r="AK59" s="53">
        <f t="shared" si="4"/>
        <v>0</v>
      </c>
      <c r="AL59" s="53">
        <f t="shared" si="20"/>
        <v>0</v>
      </c>
      <c r="AM59" s="53">
        <f t="shared" si="23"/>
        <v>0</v>
      </c>
      <c r="AN59" s="53" t="e">
        <f>#REF!-AM59</f>
        <v>#REF!</v>
      </c>
      <c r="AO59" s="53"/>
      <c r="AS59" s="53">
        <f t="shared" si="21"/>
        <v>0</v>
      </c>
    </row>
    <row r="60" spans="1:45">
      <c r="A60" s="98">
        <v>6119</v>
      </c>
      <c r="B60" s="16" t="s">
        <v>17</v>
      </c>
      <c r="C60" s="348"/>
      <c r="D60" s="49" t="e">
        <f>C60/C12</f>
        <v>#DIV/0!</v>
      </c>
      <c r="E60" s="348"/>
      <c r="F60" s="49" t="e">
        <f>E60/E12</f>
        <v>#DIV/0!</v>
      </c>
      <c r="G60" s="348"/>
      <c r="H60" s="49" t="e">
        <f>G60/G12</f>
        <v>#DIV/0!</v>
      </c>
      <c r="I60" s="348"/>
      <c r="J60" s="49" t="e">
        <f>I60/I12</f>
        <v>#DIV/0!</v>
      </c>
      <c r="K60" s="348"/>
      <c r="L60" s="49" t="e">
        <f>K60/K12</f>
        <v>#DIV/0!</v>
      </c>
      <c r="M60" s="348"/>
      <c r="N60" s="49" t="e">
        <f>M60/M12</f>
        <v>#DIV/0!</v>
      </c>
      <c r="O60" s="348"/>
      <c r="P60" s="49" t="e">
        <f>O60/O12</f>
        <v>#DIV/0!</v>
      </c>
      <c r="Q60" s="348"/>
      <c r="R60" s="49" t="e">
        <f>Q60/Q12</f>
        <v>#DIV/0!</v>
      </c>
      <c r="S60" s="348"/>
      <c r="T60" s="49" t="e">
        <f>S60/S12</f>
        <v>#DIV/0!</v>
      </c>
      <c r="U60" s="348"/>
      <c r="V60" s="49" t="e">
        <f>U60/U12</f>
        <v>#DIV/0!</v>
      </c>
      <c r="W60" s="348"/>
      <c r="X60" s="49" t="e">
        <f>W60/W12</f>
        <v>#DIV/0!</v>
      </c>
      <c r="Y60" s="43"/>
      <c r="Z60" s="165" t="e">
        <f>Y60/Y12</f>
        <v>#DIV/0!</v>
      </c>
      <c r="AA60" s="262">
        <f t="shared" si="25"/>
        <v>0</v>
      </c>
      <c r="AB60" s="190" t="e">
        <f>AA60/AA12</f>
        <v>#DIV/0!</v>
      </c>
      <c r="AC60" s="181">
        <f t="shared" si="17"/>
        <v>0</v>
      </c>
      <c r="AD60" s="190" t="e">
        <f>AC60/AC12</f>
        <v>#DIV/0!</v>
      </c>
      <c r="AE60" s="75"/>
      <c r="AF60" s="156"/>
      <c r="AG60" s="75"/>
      <c r="AH60" s="181">
        <v>0</v>
      </c>
      <c r="AI60" s="231">
        <f>AH60/AH12</f>
        <v>0</v>
      </c>
      <c r="AJ60" s="269">
        <f t="shared" si="3"/>
        <v>0</v>
      </c>
      <c r="AK60" s="53">
        <f t="shared" si="4"/>
        <v>0</v>
      </c>
      <c r="AL60" s="53">
        <f t="shared" si="20"/>
        <v>0</v>
      </c>
      <c r="AM60" s="53">
        <f t="shared" si="23"/>
        <v>0</v>
      </c>
      <c r="AN60" s="53" t="e">
        <f>#REF!-AM60</f>
        <v>#REF!</v>
      </c>
      <c r="AO60" s="53"/>
      <c r="AS60" s="53">
        <f t="shared" si="21"/>
        <v>0</v>
      </c>
    </row>
    <row r="61" spans="1:45">
      <c r="A61" s="98">
        <v>6120</v>
      </c>
      <c r="B61" s="16" t="s">
        <v>18</v>
      </c>
      <c r="C61" s="348"/>
      <c r="D61" s="49" t="e">
        <f>C61/C12</f>
        <v>#DIV/0!</v>
      </c>
      <c r="E61" s="348"/>
      <c r="F61" s="49" t="e">
        <f>E61/E12</f>
        <v>#DIV/0!</v>
      </c>
      <c r="G61" s="348"/>
      <c r="H61" s="49" t="e">
        <f>G61/G12</f>
        <v>#DIV/0!</v>
      </c>
      <c r="I61" s="348"/>
      <c r="J61" s="49" t="e">
        <f>I61/I12</f>
        <v>#DIV/0!</v>
      </c>
      <c r="K61" s="348"/>
      <c r="L61" s="49" t="e">
        <f>K61/K12</f>
        <v>#DIV/0!</v>
      </c>
      <c r="M61" s="348"/>
      <c r="N61" s="49" t="e">
        <f>M61/M12</f>
        <v>#DIV/0!</v>
      </c>
      <c r="O61" s="348"/>
      <c r="P61" s="49" t="e">
        <f>O61/O12</f>
        <v>#DIV/0!</v>
      </c>
      <c r="Q61" s="348"/>
      <c r="R61" s="49" t="e">
        <f>Q61/Q12</f>
        <v>#DIV/0!</v>
      </c>
      <c r="S61" s="348"/>
      <c r="T61" s="49" t="e">
        <f>S61/S12</f>
        <v>#DIV/0!</v>
      </c>
      <c r="U61" s="348"/>
      <c r="V61" s="49" t="e">
        <f>U61/U12</f>
        <v>#DIV/0!</v>
      </c>
      <c r="W61" s="348"/>
      <c r="X61" s="49" t="e">
        <f>W61/W12</f>
        <v>#DIV/0!</v>
      </c>
      <c r="Y61" s="43"/>
      <c r="Z61" s="165" t="e">
        <f>Y61/Y12</f>
        <v>#DIV/0!</v>
      </c>
      <c r="AA61" s="262">
        <f t="shared" si="25"/>
        <v>0</v>
      </c>
      <c r="AB61" s="190" t="e">
        <f>AA61/AA12</f>
        <v>#DIV/0!</v>
      </c>
      <c r="AC61" s="181">
        <f t="shared" si="17"/>
        <v>0</v>
      </c>
      <c r="AD61" s="190" t="e">
        <f>AC61/AC12</f>
        <v>#DIV/0!</v>
      </c>
      <c r="AE61" s="75"/>
      <c r="AF61" s="156"/>
      <c r="AG61" s="75"/>
      <c r="AH61" s="181">
        <v>0</v>
      </c>
      <c r="AI61" s="231">
        <f>AH61/AH12</f>
        <v>0</v>
      </c>
      <c r="AJ61" s="269">
        <f t="shared" si="3"/>
        <v>0</v>
      </c>
      <c r="AK61" s="53">
        <f t="shared" si="4"/>
        <v>0</v>
      </c>
      <c r="AL61" s="53">
        <f t="shared" si="20"/>
        <v>0</v>
      </c>
      <c r="AM61" s="53">
        <f t="shared" si="23"/>
        <v>0</v>
      </c>
      <c r="AN61" s="53" t="e">
        <f>#REF!-AM61</f>
        <v>#REF!</v>
      </c>
      <c r="AO61" s="53"/>
      <c r="AS61" s="53">
        <f t="shared" si="21"/>
        <v>0</v>
      </c>
    </row>
    <row r="62" spans="1:45">
      <c r="A62" s="2">
        <v>6121</v>
      </c>
      <c r="B62" s="16" t="s">
        <v>19</v>
      </c>
      <c r="C62" s="346"/>
      <c r="D62" s="49" t="e">
        <f>C62/C12</f>
        <v>#DIV/0!</v>
      </c>
      <c r="E62" s="346"/>
      <c r="F62" s="49" t="e">
        <f>E62/E12</f>
        <v>#DIV/0!</v>
      </c>
      <c r="G62" s="346"/>
      <c r="H62" s="49" t="e">
        <f>G62/G12</f>
        <v>#DIV/0!</v>
      </c>
      <c r="I62" s="346"/>
      <c r="J62" s="49" t="e">
        <f>I62/I12</f>
        <v>#DIV/0!</v>
      </c>
      <c r="K62" s="346"/>
      <c r="L62" s="49" t="e">
        <f>K62/K12</f>
        <v>#DIV/0!</v>
      </c>
      <c r="M62" s="346"/>
      <c r="N62" s="49" t="e">
        <f>M62/M12</f>
        <v>#DIV/0!</v>
      </c>
      <c r="O62" s="346"/>
      <c r="P62" s="49" t="e">
        <f>O62/O12</f>
        <v>#DIV/0!</v>
      </c>
      <c r="Q62" s="346"/>
      <c r="R62" s="49" t="e">
        <f>Q62/Q12</f>
        <v>#DIV/0!</v>
      </c>
      <c r="S62" s="346"/>
      <c r="T62" s="49" t="e">
        <f>S62/S12</f>
        <v>#DIV/0!</v>
      </c>
      <c r="U62" s="346"/>
      <c r="V62" s="49" t="e">
        <f>U62/U12</f>
        <v>#DIV/0!</v>
      </c>
      <c r="W62" s="346"/>
      <c r="X62" s="49" t="e">
        <f>W62/W12</f>
        <v>#DIV/0!</v>
      </c>
      <c r="Y62" s="18"/>
      <c r="Z62" s="165" t="e">
        <f>Y62/Y12</f>
        <v>#DIV/0!</v>
      </c>
      <c r="AA62" s="262">
        <f t="shared" si="25"/>
        <v>0</v>
      </c>
      <c r="AB62" s="190" t="e">
        <f>AA62/AA12</f>
        <v>#DIV/0!</v>
      </c>
      <c r="AC62" s="181">
        <f t="shared" si="17"/>
        <v>0</v>
      </c>
      <c r="AD62" s="190" t="e">
        <f>AC62/AC12</f>
        <v>#DIV/0!</v>
      </c>
      <c r="AE62" s="75"/>
      <c r="AF62" s="156"/>
      <c r="AG62" s="75"/>
      <c r="AH62" s="181">
        <v>600</v>
      </c>
      <c r="AI62" s="231">
        <f>AH62/AH12</f>
        <v>7.4512858218237356E-4</v>
      </c>
      <c r="AJ62" s="269">
        <f t="shared" si="3"/>
        <v>600</v>
      </c>
      <c r="AK62" s="53">
        <f t="shared" si="4"/>
        <v>0</v>
      </c>
      <c r="AL62" s="53">
        <f t="shared" si="20"/>
        <v>0</v>
      </c>
      <c r="AM62" s="53">
        <f t="shared" si="23"/>
        <v>0</v>
      </c>
      <c r="AN62" s="53" t="e">
        <f>#REF!-AM62</f>
        <v>#REF!</v>
      </c>
      <c r="AO62" s="53">
        <v>18.36</v>
      </c>
      <c r="AS62" s="53">
        <f t="shared" si="21"/>
        <v>0</v>
      </c>
    </row>
    <row r="63" spans="1:45">
      <c r="A63" s="2">
        <v>6122</v>
      </c>
      <c r="B63" s="16" t="s">
        <v>20</v>
      </c>
      <c r="C63" s="348"/>
      <c r="D63" s="49" t="e">
        <f>C63/C12</f>
        <v>#DIV/0!</v>
      </c>
      <c r="E63" s="348"/>
      <c r="F63" s="49" t="e">
        <f>E63/E12</f>
        <v>#DIV/0!</v>
      </c>
      <c r="G63" s="348"/>
      <c r="H63" s="49" t="e">
        <f>G63/G12</f>
        <v>#DIV/0!</v>
      </c>
      <c r="I63" s="348"/>
      <c r="J63" s="49" t="e">
        <f>I63/I12</f>
        <v>#DIV/0!</v>
      </c>
      <c r="K63" s="348"/>
      <c r="L63" s="49" t="e">
        <f>K63/K12</f>
        <v>#DIV/0!</v>
      </c>
      <c r="M63" s="348"/>
      <c r="N63" s="49" t="e">
        <f>M63/M12</f>
        <v>#DIV/0!</v>
      </c>
      <c r="O63" s="348"/>
      <c r="P63" s="49" t="e">
        <f>O63/O12</f>
        <v>#DIV/0!</v>
      </c>
      <c r="Q63" s="348"/>
      <c r="R63" s="49" t="e">
        <f>Q63/Q12</f>
        <v>#DIV/0!</v>
      </c>
      <c r="S63" s="348"/>
      <c r="T63" s="49" t="e">
        <f>S63/S12</f>
        <v>#DIV/0!</v>
      </c>
      <c r="U63" s="348"/>
      <c r="V63" s="49" t="e">
        <f>U63/U12</f>
        <v>#DIV/0!</v>
      </c>
      <c r="W63" s="348"/>
      <c r="X63" s="49" t="e">
        <f>W63/W12</f>
        <v>#DIV/0!</v>
      </c>
      <c r="Y63" s="43"/>
      <c r="Z63" s="165" t="e">
        <f>Y63/Y12</f>
        <v>#DIV/0!</v>
      </c>
      <c r="AA63" s="262">
        <f t="shared" si="25"/>
        <v>0</v>
      </c>
      <c r="AB63" s="190" t="e">
        <f>AA63/AA12</f>
        <v>#DIV/0!</v>
      </c>
      <c r="AC63" s="181">
        <f t="shared" si="17"/>
        <v>0</v>
      </c>
      <c r="AD63" s="190" t="e">
        <f>AC63/AC12</f>
        <v>#DIV/0!</v>
      </c>
      <c r="AE63" s="75"/>
      <c r="AF63" s="156"/>
      <c r="AG63" s="75"/>
      <c r="AH63" s="181">
        <v>0</v>
      </c>
      <c r="AI63" s="231">
        <f>AH63/AH12</f>
        <v>0</v>
      </c>
      <c r="AJ63" s="269">
        <f t="shared" si="3"/>
        <v>0</v>
      </c>
      <c r="AK63" s="53">
        <f t="shared" si="4"/>
        <v>0</v>
      </c>
      <c r="AL63" s="53">
        <f t="shared" si="20"/>
        <v>0</v>
      </c>
      <c r="AM63" s="53">
        <f t="shared" si="23"/>
        <v>0</v>
      </c>
      <c r="AN63" s="53" t="e">
        <f>#REF!-AM63</f>
        <v>#REF!</v>
      </c>
      <c r="AO63" s="53"/>
      <c r="AS63" s="53">
        <f t="shared" si="21"/>
        <v>0</v>
      </c>
    </row>
    <row r="64" spans="1:45">
      <c r="A64" s="2">
        <v>6123</v>
      </c>
      <c r="B64" s="16" t="s">
        <v>21</v>
      </c>
      <c r="C64" s="348"/>
      <c r="D64" s="49" t="e">
        <f>C64/C12</f>
        <v>#DIV/0!</v>
      </c>
      <c r="E64" s="348"/>
      <c r="F64" s="49" t="e">
        <f>E64/E12</f>
        <v>#DIV/0!</v>
      </c>
      <c r="G64" s="348"/>
      <c r="H64" s="49" t="e">
        <f>G64/G12</f>
        <v>#DIV/0!</v>
      </c>
      <c r="I64" s="348"/>
      <c r="J64" s="49" t="e">
        <f>I64/I12</f>
        <v>#DIV/0!</v>
      </c>
      <c r="K64" s="348"/>
      <c r="L64" s="49" t="e">
        <f>K64/K12</f>
        <v>#DIV/0!</v>
      </c>
      <c r="M64" s="348"/>
      <c r="N64" s="49" t="e">
        <f>M64/M12</f>
        <v>#DIV/0!</v>
      </c>
      <c r="O64" s="348"/>
      <c r="P64" s="49" t="e">
        <f>O64/O12</f>
        <v>#DIV/0!</v>
      </c>
      <c r="Q64" s="348"/>
      <c r="R64" s="49" t="e">
        <f>Q64/Q12</f>
        <v>#DIV/0!</v>
      </c>
      <c r="S64" s="348"/>
      <c r="T64" s="49" t="e">
        <f>S64/S12</f>
        <v>#DIV/0!</v>
      </c>
      <c r="U64" s="348"/>
      <c r="V64" s="49" t="e">
        <f>U64/U12</f>
        <v>#DIV/0!</v>
      </c>
      <c r="W64" s="348"/>
      <c r="X64" s="49" t="e">
        <f>W64/W12</f>
        <v>#DIV/0!</v>
      </c>
      <c r="Y64" s="43"/>
      <c r="Z64" s="165" t="e">
        <f>Y64/Y12</f>
        <v>#DIV/0!</v>
      </c>
      <c r="AA64" s="262">
        <f t="shared" si="25"/>
        <v>0</v>
      </c>
      <c r="AB64" s="190" t="e">
        <f>AA64/AA12</f>
        <v>#DIV/0!</v>
      </c>
      <c r="AC64" s="181">
        <f t="shared" si="17"/>
        <v>0</v>
      </c>
      <c r="AD64" s="190" t="e">
        <f>AC64/AC12</f>
        <v>#DIV/0!</v>
      </c>
      <c r="AE64" s="75"/>
      <c r="AF64" s="156"/>
      <c r="AG64" s="75"/>
      <c r="AH64" s="181">
        <v>0</v>
      </c>
      <c r="AI64" s="231">
        <f>AH64/AH12</f>
        <v>0</v>
      </c>
      <c r="AJ64" s="269">
        <f t="shared" si="3"/>
        <v>0</v>
      </c>
      <c r="AK64" s="53">
        <f t="shared" si="4"/>
        <v>0</v>
      </c>
      <c r="AL64" s="53">
        <f t="shared" si="20"/>
        <v>0</v>
      </c>
      <c r="AM64" s="53">
        <f t="shared" si="23"/>
        <v>0</v>
      </c>
      <c r="AN64" s="53" t="e">
        <f>#REF!-AM64</f>
        <v>#REF!</v>
      </c>
      <c r="AO64" s="53"/>
      <c r="AS64" s="53">
        <f t="shared" si="21"/>
        <v>0</v>
      </c>
    </row>
    <row r="65" spans="1:45">
      <c r="A65" s="98">
        <v>6124</v>
      </c>
      <c r="B65" s="16" t="s">
        <v>22</v>
      </c>
      <c r="C65" s="346"/>
      <c r="D65" s="49" t="e">
        <f>C65/C12</f>
        <v>#DIV/0!</v>
      </c>
      <c r="E65" s="346"/>
      <c r="F65" s="49" t="e">
        <f>E65/E12</f>
        <v>#DIV/0!</v>
      </c>
      <c r="G65" s="346"/>
      <c r="H65" s="49" t="e">
        <f>G65/G12</f>
        <v>#DIV/0!</v>
      </c>
      <c r="I65" s="346"/>
      <c r="J65" s="49" t="e">
        <f>I65/I12</f>
        <v>#DIV/0!</v>
      </c>
      <c r="K65" s="346"/>
      <c r="L65" s="49" t="e">
        <f>K65/K12</f>
        <v>#DIV/0!</v>
      </c>
      <c r="M65" s="346"/>
      <c r="N65" s="49" t="e">
        <f>M65/M12</f>
        <v>#DIV/0!</v>
      </c>
      <c r="O65" s="346"/>
      <c r="P65" s="49" t="e">
        <f>O65/O12</f>
        <v>#DIV/0!</v>
      </c>
      <c r="Q65" s="346"/>
      <c r="R65" s="49" t="e">
        <f>Q65/Q12</f>
        <v>#DIV/0!</v>
      </c>
      <c r="S65" s="346"/>
      <c r="T65" s="49" t="e">
        <f>S65/S12</f>
        <v>#DIV/0!</v>
      </c>
      <c r="U65" s="346"/>
      <c r="V65" s="49" t="e">
        <f>U65/U12</f>
        <v>#DIV/0!</v>
      </c>
      <c r="W65" s="346"/>
      <c r="X65" s="49" t="e">
        <f>W65/W12</f>
        <v>#DIV/0!</v>
      </c>
      <c r="Y65" s="18"/>
      <c r="Z65" s="165" t="e">
        <f>Y65/Y12</f>
        <v>#DIV/0!</v>
      </c>
      <c r="AA65" s="262">
        <f t="shared" si="25"/>
        <v>0</v>
      </c>
      <c r="AB65" s="190" t="e">
        <f>AA65/AA12</f>
        <v>#DIV/0!</v>
      </c>
      <c r="AC65" s="181">
        <f t="shared" si="17"/>
        <v>0</v>
      </c>
      <c r="AD65" s="190" t="e">
        <f>AC65/AC12</f>
        <v>#DIV/0!</v>
      </c>
      <c r="AE65" s="75"/>
      <c r="AF65" s="156"/>
      <c r="AG65" s="75"/>
      <c r="AH65" s="181">
        <v>1200</v>
      </c>
      <c r="AI65" s="231">
        <f>AH65/AH12</f>
        <v>1.4902571643647471E-3</v>
      </c>
      <c r="AJ65" s="269">
        <f t="shared" si="3"/>
        <v>1200</v>
      </c>
      <c r="AK65" s="53">
        <f t="shared" si="4"/>
        <v>0</v>
      </c>
      <c r="AL65" s="53">
        <f t="shared" si="20"/>
        <v>0</v>
      </c>
      <c r="AM65" s="53">
        <f t="shared" si="23"/>
        <v>0</v>
      </c>
      <c r="AN65" s="53" t="e">
        <f>#REF!-AM65</f>
        <v>#REF!</v>
      </c>
      <c r="AO65" s="53" t="s">
        <v>199</v>
      </c>
      <c r="AS65" s="53">
        <f t="shared" si="21"/>
        <v>0</v>
      </c>
    </row>
    <row r="66" spans="1:45">
      <c r="A66" s="98">
        <v>6125</v>
      </c>
      <c r="B66" s="16" t="s">
        <v>75</v>
      </c>
      <c r="C66" s="346"/>
      <c r="D66" s="49" t="e">
        <f>C66/C12</f>
        <v>#DIV/0!</v>
      </c>
      <c r="E66" s="346"/>
      <c r="F66" s="49" t="e">
        <f>E66/E12</f>
        <v>#DIV/0!</v>
      </c>
      <c r="G66" s="346"/>
      <c r="H66" s="49" t="e">
        <f>G66/G12</f>
        <v>#DIV/0!</v>
      </c>
      <c r="I66" s="346"/>
      <c r="J66" s="49" t="e">
        <f>I66/I12</f>
        <v>#DIV/0!</v>
      </c>
      <c r="K66" s="346"/>
      <c r="L66" s="49" t="e">
        <f>K66/K12</f>
        <v>#DIV/0!</v>
      </c>
      <c r="M66" s="346"/>
      <c r="N66" s="49" t="e">
        <f>M66/M12</f>
        <v>#DIV/0!</v>
      </c>
      <c r="O66" s="346"/>
      <c r="P66" s="49" t="e">
        <f>O66/O12</f>
        <v>#DIV/0!</v>
      </c>
      <c r="Q66" s="346"/>
      <c r="R66" s="49" t="e">
        <f>Q66/Q12</f>
        <v>#DIV/0!</v>
      </c>
      <c r="S66" s="346"/>
      <c r="T66" s="49" t="e">
        <f>S66/S12</f>
        <v>#DIV/0!</v>
      </c>
      <c r="U66" s="346"/>
      <c r="V66" s="49" t="e">
        <f>U66/U12</f>
        <v>#DIV/0!</v>
      </c>
      <c r="W66" s="346"/>
      <c r="X66" s="49" t="e">
        <f>W66/W12</f>
        <v>#DIV/0!</v>
      </c>
      <c r="Y66" s="18"/>
      <c r="Z66" s="165" t="e">
        <f>Y66/Y12</f>
        <v>#DIV/0!</v>
      </c>
      <c r="AA66" s="262">
        <f t="shared" si="25"/>
        <v>0</v>
      </c>
      <c r="AB66" s="190" t="e">
        <f>AA66/AA12</f>
        <v>#DIV/0!</v>
      </c>
      <c r="AC66" s="181">
        <f t="shared" si="17"/>
        <v>0</v>
      </c>
      <c r="AD66" s="190" t="e">
        <f>AC66/AC12</f>
        <v>#DIV/0!</v>
      </c>
      <c r="AE66" s="75"/>
      <c r="AF66" s="156"/>
      <c r="AG66" s="75"/>
      <c r="AH66" s="181">
        <v>1375</v>
      </c>
      <c r="AI66" s="231">
        <f>AH66/AH12</f>
        <v>1.7075863341679393E-3</v>
      </c>
      <c r="AJ66" s="269">
        <f t="shared" si="3"/>
        <v>1375</v>
      </c>
      <c r="AK66" s="53">
        <f t="shared" si="4"/>
        <v>0</v>
      </c>
      <c r="AL66" s="53">
        <f t="shared" si="20"/>
        <v>0</v>
      </c>
      <c r="AM66" s="53">
        <f t="shared" si="23"/>
        <v>0</v>
      </c>
      <c r="AN66" s="53" t="e">
        <f>#REF!-AM66</f>
        <v>#REF!</v>
      </c>
      <c r="AO66" s="53">
        <v>72.849999999999994</v>
      </c>
      <c r="AS66" s="53">
        <f t="shared" si="21"/>
        <v>0</v>
      </c>
    </row>
    <row r="67" spans="1:45">
      <c r="A67" s="2">
        <v>6126</v>
      </c>
      <c r="B67" s="16" t="s">
        <v>99</v>
      </c>
      <c r="C67" s="348"/>
      <c r="D67" s="49" t="e">
        <f>C67/C12</f>
        <v>#DIV/0!</v>
      </c>
      <c r="E67" s="348"/>
      <c r="F67" s="49" t="e">
        <f>E67/E12</f>
        <v>#DIV/0!</v>
      </c>
      <c r="G67" s="348"/>
      <c r="H67" s="49" t="e">
        <f>G67/G12</f>
        <v>#DIV/0!</v>
      </c>
      <c r="I67" s="348"/>
      <c r="J67" s="49" t="e">
        <f>I67/I12</f>
        <v>#DIV/0!</v>
      </c>
      <c r="K67" s="348"/>
      <c r="L67" s="49" t="e">
        <f>K67/K12</f>
        <v>#DIV/0!</v>
      </c>
      <c r="M67" s="348"/>
      <c r="N67" s="49" t="e">
        <f>M67/M12</f>
        <v>#DIV/0!</v>
      </c>
      <c r="O67" s="348"/>
      <c r="P67" s="49" t="e">
        <f>O67/O12</f>
        <v>#DIV/0!</v>
      </c>
      <c r="Q67" s="348"/>
      <c r="R67" s="49" t="e">
        <f>Q67/Q12</f>
        <v>#DIV/0!</v>
      </c>
      <c r="S67" s="348"/>
      <c r="T67" s="49" t="e">
        <f>S67/S12</f>
        <v>#DIV/0!</v>
      </c>
      <c r="U67" s="348"/>
      <c r="V67" s="49" t="e">
        <f>U67/U12</f>
        <v>#DIV/0!</v>
      </c>
      <c r="W67" s="348"/>
      <c r="X67" s="49" t="e">
        <f>W67/W12</f>
        <v>#DIV/0!</v>
      </c>
      <c r="Y67" s="43"/>
      <c r="Z67" s="165" t="e">
        <f>Y67/Y12</f>
        <v>#DIV/0!</v>
      </c>
      <c r="AA67" s="262">
        <f t="shared" si="25"/>
        <v>0</v>
      </c>
      <c r="AB67" s="190" t="e">
        <f>AA67/AA12</f>
        <v>#DIV/0!</v>
      </c>
      <c r="AC67" s="181">
        <f t="shared" si="17"/>
        <v>0</v>
      </c>
      <c r="AD67" s="190" t="e">
        <f>AC67/AC12</f>
        <v>#DIV/0!</v>
      </c>
      <c r="AE67" s="75"/>
      <c r="AF67" s="156"/>
      <c r="AG67" s="75"/>
      <c r="AH67" s="181">
        <v>0</v>
      </c>
      <c r="AI67" s="231">
        <f>AH67/AH12</f>
        <v>0</v>
      </c>
      <c r="AJ67" s="269">
        <f t="shared" si="3"/>
        <v>0</v>
      </c>
      <c r="AK67" s="53">
        <f t="shared" si="4"/>
        <v>0</v>
      </c>
      <c r="AL67" s="53">
        <f t="shared" si="20"/>
        <v>0</v>
      </c>
      <c r="AM67" s="53">
        <f t="shared" si="23"/>
        <v>0</v>
      </c>
      <c r="AN67" s="53" t="e">
        <f>#REF!-AM67</f>
        <v>#REF!</v>
      </c>
      <c r="AO67" s="53"/>
      <c r="AS67" s="53">
        <f t="shared" si="21"/>
        <v>0</v>
      </c>
    </row>
    <row r="68" spans="1:45">
      <c r="A68" s="98">
        <v>6127</v>
      </c>
      <c r="B68" s="16" t="s">
        <v>73</v>
      </c>
      <c r="C68" s="346"/>
      <c r="D68" s="49" t="e">
        <f>C68/C$12</f>
        <v>#DIV/0!</v>
      </c>
      <c r="E68" s="346"/>
      <c r="F68" s="49" t="e">
        <f>E68/E12</f>
        <v>#DIV/0!</v>
      </c>
      <c r="G68" s="346"/>
      <c r="H68" s="49" t="e">
        <f>G68/G12</f>
        <v>#DIV/0!</v>
      </c>
      <c r="I68" s="346"/>
      <c r="J68" s="49" t="e">
        <f>I68/I12</f>
        <v>#DIV/0!</v>
      </c>
      <c r="K68" s="346"/>
      <c r="L68" s="49" t="e">
        <f>K68/K12</f>
        <v>#DIV/0!</v>
      </c>
      <c r="M68" s="346"/>
      <c r="N68" s="49" t="e">
        <f>M68/M12</f>
        <v>#DIV/0!</v>
      </c>
      <c r="O68" s="346"/>
      <c r="P68" s="49" t="e">
        <f>O68/O12</f>
        <v>#DIV/0!</v>
      </c>
      <c r="Q68" s="346"/>
      <c r="R68" s="49" t="e">
        <f>Q68/Q12</f>
        <v>#DIV/0!</v>
      </c>
      <c r="S68" s="346"/>
      <c r="T68" s="49" t="e">
        <f>S68/S12</f>
        <v>#DIV/0!</v>
      </c>
      <c r="U68" s="346"/>
      <c r="V68" s="49" t="e">
        <f>U68/U12</f>
        <v>#DIV/0!</v>
      </c>
      <c r="W68" s="346"/>
      <c r="X68" s="49" t="e">
        <f>W68/W12</f>
        <v>#DIV/0!</v>
      </c>
      <c r="Y68" s="18"/>
      <c r="Z68" s="165" t="e">
        <f>Y68/Y12</f>
        <v>#DIV/0!</v>
      </c>
      <c r="AA68" s="262">
        <f t="shared" si="25"/>
        <v>0</v>
      </c>
      <c r="AB68" s="190" t="e">
        <f>AA68/AA12</f>
        <v>#DIV/0!</v>
      </c>
      <c r="AC68" s="181">
        <f t="shared" si="17"/>
        <v>0</v>
      </c>
      <c r="AD68" s="190" t="e">
        <f>AC68/AC12</f>
        <v>#DIV/0!</v>
      </c>
      <c r="AE68" s="75"/>
      <c r="AF68" s="156"/>
      <c r="AG68" s="75"/>
      <c r="AH68" s="181">
        <v>6000</v>
      </c>
      <c r="AI68" s="231">
        <f>AH68/AH12</f>
        <v>7.4512858218237351E-3</v>
      </c>
      <c r="AJ68" s="269">
        <f t="shared" si="3"/>
        <v>6000</v>
      </c>
      <c r="AK68" s="53">
        <f t="shared" si="4"/>
        <v>0</v>
      </c>
      <c r="AL68" s="53">
        <f t="shared" si="20"/>
        <v>0</v>
      </c>
      <c r="AM68" s="53">
        <f t="shared" si="23"/>
        <v>0</v>
      </c>
      <c r="AN68" s="53" t="e">
        <f>#REF!-AM68</f>
        <v>#REF!</v>
      </c>
      <c r="AO68" s="53"/>
      <c r="AP68" s="298"/>
      <c r="AQ68" s="298"/>
      <c r="AS68" s="53">
        <f t="shared" si="21"/>
        <v>0</v>
      </c>
    </row>
    <row r="69" spans="1:45">
      <c r="A69" s="2">
        <v>6128</v>
      </c>
      <c r="B69" s="16" t="s">
        <v>175</v>
      </c>
      <c r="C69" s="185"/>
      <c r="D69" s="49" t="e">
        <f>C69/C$12</f>
        <v>#DIV/0!</v>
      </c>
      <c r="E69" s="289"/>
      <c r="F69" s="49" t="e">
        <f>E69/E$12</f>
        <v>#DIV/0!</v>
      </c>
      <c r="G69" s="289"/>
      <c r="H69" s="49" t="e">
        <f>G69/G$12</f>
        <v>#DIV/0!</v>
      </c>
      <c r="I69" s="185"/>
      <c r="J69" s="49" t="e">
        <f>I69/I$12</f>
        <v>#DIV/0!</v>
      </c>
      <c r="K69" s="289"/>
      <c r="L69" s="49" t="e">
        <f>K69/K$12</f>
        <v>#DIV/0!</v>
      </c>
      <c r="M69" s="185"/>
      <c r="N69" s="49" t="e">
        <f>M69/M$12</f>
        <v>#DIV/0!</v>
      </c>
      <c r="O69" s="289"/>
      <c r="P69" s="49" t="e">
        <f>O69/O$12</f>
        <v>#DIV/0!</v>
      </c>
      <c r="Q69" s="185"/>
      <c r="R69" s="49" t="e">
        <f>Q69/Q$12</f>
        <v>#DIV/0!</v>
      </c>
      <c r="S69" s="185"/>
      <c r="T69" s="49" t="e">
        <f>S69/S$12</f>
        <v>#DIV/0!</v>
      </c>
      <c r="U69" s="289"/>
      <c r="V69" s="49" t="e">
        <f>U69/U$12</f>
        <v>#DIV/0!</v>
      </c>
      <c r="W69" s="289"/>
      <c r="X69" s="49" t="e">
        <f>W69/W$12</f>
        <v>#DIV/0!</v>
      </c>
      <c r="Y69" s="289"/>
      <c r="Z69" s="49" t="e">
        <f>Y69/Y$12</f>
        <v>#DIV/0!</v>
      </c>
      <c r="AA69" s="262">
        <f t="shared" si="25"/>
        <v>0</v>
      </c>
      <c r="AB69" s="49" t="e">
        <f>AA69/AA$12</f>
        <v>#DIV/0!</v>
      </c>
      <c r="AC69" s="181">
        <f t="shared" si="17"/>
        <v>0</v>
      </c>
      <c r="AD69" s="49" t="e">
        <f>AC69/AC$12</f>
        <v>#DIV/0!</v>
      </c>
      <c r="AE69" s="75"/>
      <c r="AF69" s="156"/>
      <c r="AG69" s="75"/>
      <c r="AH69" s="181">
        <v>0</v>
      </c>
      <c r="AI69" s="231"/>
      <c r="AJ69" s="269">
        <f t="shared" ref="AJ69:AJ115" si="26">SUM(AA69+AC69+AH69)</f>
        <v>0</v>
      </c>
      <c r="AK69" s="53">
        <f t="shared" ref="AK69:AK146" si="27">AA69-AL69</f>
        <v>0</v>
      </c>
      <c r="AL69" s="53">
        <f t="shared" si="20"/>
        <v>0</v>
      </c>
      <c r="AM69" s="53">
        <f t="shared" si="23"/>
        <v>0</v>
      </c>
      <c r="AN69" s="53" t="e">
        <f>#REF!-AM69</f>
        <v>#REF!</v>
      </c>
      <c r="AO69" s="53"/>
      <c r="AR69" s="140"/>
      <c r="AS69" s="53">
        <f t="shared" si="21"/>
        <v>0</v>
      </c>
    </row>
    <row r="70" spans="1:45">
      <c r="A70" s="2">
        <v>6131</v>
      </c>
      <c r="B70" s="16" t="s">
        <v>207</v>
      </c>
      <c r="C70" s="167"/>
      <c r="D70" s="349" t="e">
        <f t="shared" ref="D70:F75" si="28">C70/C$12</f>
        <v>#DIV/0!</v>
      </c>
      <c r="E70" s="167"/>
      <c r="F70" s="349" t="e">
        <f t="shared" si="28"/>
        <v>#DIV/0!</v>
      </c>
      <c r="G70" s="167"/>
      <c r="H70" s="349" t="e">
        <f t="shared" ref="H70" si="29">G70/G$12</f>
        <v>#DIV/0!</v>
      </c>
      <c r="I70" s="167"/>
      <c r="J70" s="349" t="e">
        <f t="shared" ref="J70" si="30">I70/I$12</f>
        <v>#DIV/0!</v>
      </c>
      <c r="K70" s="167"/>
      <c r="L70" s="349" t="e">
        <f t="shared" ref="L70" si="31">K70/K$12</f>
        <v>#DIV/0!</v>
      </c>
      <c r="M70" s="167"/>
      <c r="N70" s="349" t="e">
        <f t="shared" ref="N70" si="32">M70/M$12</f>
        <v>#DIV/0!</v>
      </c>
      <c r="O70" s="167"/>
      <c r="P70" s="349" t="e">
        <f t="shared" ref="P70" si="33">O70/O$12</f>
        <v>#DIV/0!</v>
      </c>
      <c r="Q70" s="167"/>
      <c r="R70" s="349" t="e">
        <f t="shared" ref="R70" si="34">Q70/Q$12</f>
        <v>#DIV/0!</v>
      </c>
      <c r="S70" s="167"/>
      <c r="T70" s="349" t="e">
        <f t="shared" ref="T70" si="35">S70/S$12</f>
        <v>#DIV/0!</v>
      </c>
      <c r="U70" s="167"/>
      <c r="V70" s="349" t="e">
        <f t="shared" ref="V70" si="36">U70/U$12</f>
        <v>#DIV/0!</v>
      </c>
      <c r="W70" s="167"/>
      <c r="X70" s="349" t="e">
        <f t="shared" ref="X70" si="37">W70/W$12</f>
        <v>#DIV/0!</v>
      </c>
      <c r="Y70" s="167"/>
      <c r="Z70" s="349" t="e">
        <f t="shared" ref="Z70" si="38">Y70/Y$12</f>
        <v>#DIV/0!</v>
      </c>
      <c r="AA70" s="167"/>
      <c r="AB70" s="349" t="e">
        <f t="shared" ref="AB70" si="39">AA70/AA$12</f>
        <v>#DIV/0!</v>
      </c>
      <c r="AC70" s="167"/>
      <c r="AD70" s="349" t="e">
        <f t="shared" ref="AD70" si="40">AC70/AC$12</f>
        <v>#DIV/0!</v>
      </c>
      <c r="AE70" s="75"/>
      <c r="AF70" s="156"/>
      <c r="AG70" s="75"/>
      <c r="AH70" s="359"/>
      <c r="AI70" s="231"/>
      <c r="AJ70" s="269"/>
      <c r="AK70" s="53"/>
      <c r="AL70" s="53"/>
      <c r="AM70" s="53"/>
      <c r="AN70" s="53"/>
      <c r="AO70" s="53"/>
      <c r="AR70" s="140"/>
      <c r="AS70" s="53"/>
    </row>
    <row r="71" spans="1:45">
      <c r="A71" s="2">
        <v>6132</v>
      </c>
      <c r="B71" s="16" t="s">
        <v>208</v>
      </c>
      <c r="C71" s="167"/>
      <c r="D71" s="349" t="e">
        <f t="shared" si="28"/>
        <v>#DIV/0!</v>
      </c>
      <c r="E71" s="167"/>
      <c r="F71" s="349" t="e">
        <f t="shared" si="28"/>
        <v>#DIV/0!</v>
      </c>
      <c r="G71" s="167"/>
      <c r="H71" s="349" t="e">
        <f t="shared" ref="H71" si="41">G71/G$12</f>
        <v>#DIV/0!</v>
      </c>
      <c r="I71" s="167"/>
      <c r="J71" s="349" t="e">
        <f t="shared" ref="J71" si="42">I71/I$12</f>
        <v>#DIV/0!</v>
      </c>
      <c r="K71" s="167"/>
      <c r="L71" s="349" t="e">
        <f t="shared" ref="L71" si="43">K71/K$12</f>
        <v>#DIV/0!</v>
      </c>
      <c r="M71" s="167"/>
      <c r="N71" s="349" t="e">
        <f t="shared" ref="N71" si="44">M71/M$12</f>
        <v>#DIV/0!</v>
      </c>
      <c r="O71" s="167"/>
      <c r="P71" s="349" t="e">
        <f t="shared" ref="P71" si="45">O71/O$12</f>
        <v>#DIV/0!</v>
      </c>
      <c r="Q71" s="167"/>
      <c r="R71" s="349" t="e">
        <f t="shared" ref="R71" si="46">Q71/Q$12</f>
        <v>#DIV/0!</v>
      </c>
      <c r="S71" s="167"/>
      <c r="T71" s="349" t="e">
        <f t="shared" ref="T71" si="47">S71/S$12</f>
        <v>#DIV/0!</v>
      </c>
      <c r="U71" s="167"/>
      <c r="V71" s="349" t="e">
        <f t="shared" ref="V71" si="48">U71/U$12</f>
        <v>#DIV/0!</v>
      </c>
      <c r="W71" s="167"/>
      <c r="X71" s="349" t="e">
        <f t="shared" ref="X71" si="49">W71/W$12</f>
        <v>#DIV/0!</v>
      </c>
      <c r="Y71" s="167"/>
      <c r="Z71" s="349" t="e">
        <f t="shared" ref="Z71" si="50">Y71/Y$12</f>
        <v>#DIV/0!</v>
      </c>
      <c r="AA71" s="167"/>
      <c r="AB71" s="349" t="e">
        <f t="shared" ref="AB71" si="51">AA71/AA$12</f>
        <v>#DIV/0!</v>
      </c>
      <c r="AC71" s="167"/>
      <c r="AD71" s="349" t="e">
        <f t="shared" ref="AD71" si="52">AC71/AC$12</f>
        <v>#DIV/0!</v>
      </c>
      <c r="AE71" s="75"/>
      <c r="AF71" s="156"/>
      <c r="AG71" s="75"/>
      <c r="AH71" s="359"/>
      <c r="AI71" s="231"/>
      <c r="AJ71" s="269"/>
      <c r="AK71" s="53"/>
      <c r="AL71" s="53"/>
      <c r="AM71" s="53"/>
      <c r="AN71" s="53"/>
      <c r="AO71" s="53"/>
      <c r="AR71" s="140"/>
      <c r="AS71" s="53"/>
    </row>
    <row r="72" spans="1:45">
      <c r="A72" s="2">
        <v>6133</v>
      </c>
      <c r="B72" s="16" t="s">
        <v>209</v>
      </c>
      <c r="C72" s="167"/>
      <c r="D72" s="349" t="e">
        <f t="shared" si="28"/>
        <v>#DIV/0!</v>
      </c>
      <c r="E72" s="167"/>
      <c r="F72" s="349" t="e">
        <f t="shared" si="28"/>
        <v>#DIV/0!</v>
      </c>
      <c r="G72" s="167"/>
      <c r="H72" s="349" t="e">
        <f t="shared" ref="H72" si="53">G72/G$12</f>
        <v>#DIV/0!</v>
      </c>
      <c r="I72" s="167"/>
      <c r="J72" s="349" t="e">
        <f t="shared" ref="J72" si="54">I72/I$12</f>
        <v>#DIV/0!</v>
      </c>
      <c r="K72" s="167"/>
      <c r="L72" s="349" t="e">
        <f t="shared" ref="L72" si="55">K72/K$12</f>
        <v>#DIV/0!</v>
      </c>
      <c r="M72" s="167"/>
      <c r="N72" s="349" t="e">
        <f t="shared" ref="N72" si="56">M72/M$12</f>
        <v>#DIV/0!</v>
      </c>
      <c r="O72" s="167"/>
      <c r="P72" s="349" t="e">
        <f t="shared" ref="P72" si="57">O72/O$12</f>
        <v>#DIV/0!</v>
      </c>
      <c r="Q72" s="167"/>
      <c r="R72" s="349" t="e">
        <f t="shared" ref="R72" si="58">Q72/Q$12</f>
        <v>#DIV/0!</v>
      </c>
      <c r="S72" s="167"/>
      <c r="T72" s="349" t="e">
        <f t="shared" ref="T72" si="59">S72/S$12</f>
        <v>#DIV/0!</v>
      </c>
      <c r="U72" s="167"/>
      <c r="V72" s="349" t="e">
        <f t="shared" ref="V72" si="60">U72/U$12</f>
        <v>#DIV/0!</v>
      </c>
      <c r="W72" s="167"/>
      <c r="X72" s="349" t="e">
        <f t="shared" ref="X72" si="61">W72/W$12</f>
        <v>#DIV/0!</v>
      </c>
      <c r="Y72" s="167"/>
      <c r="Z72" s="349" t="e">
        <f t="shared" ref="Z72" si="62">Y72/Y$12</f>
        <v>#DIV/0!</v>
      </c>
      <c r="AA72" s="167"/>
      <c r="AB72" s="349" t="e">
        <f t="shared" ref="AB72" si="63">AA72/AA$12</f>
        <v>#DIV/0!</v>
      </c>
      <c r="AC72" s="167"/>
      <c r="AD72" s="349" t="e">
        <f t="shared" ref="AD72" si="64">AC72/AC$12</f>
        <v>#DIV/0!</v>
      </c>
      <c r="AE72" s="75"/>
      <c r="AF72" s="156"/>
      <c r="AG72" s="75"/>
      <c r="AH72" s="359"/>
      <c r="AI72" s="231"/>
      <c r="AJ72" s="269"/>
      <c r="AK72" s="53"/>
      <c r="AL72" s="53"/>
      <c r="AM72" s="53"/>
      <c r="AN72" s="53"/>
      <c r="AO72" s="53"/>
      <c r="AR72" s="140"/>
      <c r="AS72" s="53"/>
    </row>
    <row r="73" spans="1:45">
      <c r="A73" s="2">
        <v>6134</v>
      </c>
      <c r="B73" s="16" t="s">
        <v>210</v>
      </c>
      <c r="C73" s="167"/>
      <c r="D73" s="349" t="e">
        <f t="shared" si="28"/>
        <v>#DIV/0!</v>
      </c>
      <c r="E73" s="167"/>
      <c r="F73" s="349" t="e">
        <f t="shared" si="28"/>
        <v>#DIV/0!</v>
      </c>
      <c r="G73" s="167"/>
      <c r="H73" s="349" t="e">
        <f t="shared" ref="H73" si="65">G73/G$12</f>
        <v>#DIV/0!</v>
      </c>
      <c r="I73" s="167"/>
      <c r="J73" s="349" t="e">
        <f t="shared" ref="J73" si="66">I73/I$12</f>
        <v>#DIV/0!</v>
      </c>
      <c r="K73" s="167"/>
      <c r="L73" s="349" t="e">
        <f t="shared" ref="L73" si="67">K73/K$12</f>
        <v>#DIV/0!</v>
      </c>
      <c r="M73" s="167"/>
      <c r="N73" s="349" t="e">
        <f t="shared" ref="N73" si="68">M73/M$12</f>
        <v>#DIV/0!</v>
      </c>
      <c r="O73" s="167"/>
      <c r="P73" s="349" t="e">
        <f t="shared" ref="P73" si="69">O73/O$12</f>
        <v>#DIV/0!</v>
      </c>
      <c r="Q73" s="167"/>
      <c r="R73" s="349" t="e">
        <f t="shared" ref="R73" si="70">Q73/Q$12</f>
        <v>#DIV/0!</v>
      </c>
      <c r="S73" s="167"/>
      <c r="T73" s="349" t="e">
        <f t="shared" ref="T73" si="71">S73/S$12</f>
        <v>#DIV/0!</v>
      </c>
      <c r="U73" s="167"/>
      <c r="V73" s="349" t="e">
        <f t="shared" ref="V73" si="72">U73/U$12</f>
        <v>#DIV/0!</v>
      </c>
      <c r="W73" s="167"/>
      <c r="X73" s="349" t="e">
        <f t="shared" ref="X73" si="73">W73/W$12</f>
        <v>#DIV/0!</v>
      </c>
      <c r="Y73" s="167"/>
      <c r="Z73" s="349" t="e">
        <f t="shared" ref="Z73" si="74">Y73/Y$12</f>
        <v>#DIV/0!</v>
      </c>
      <c r="AA73" s="167"/>
      <c r="AB73" s="349" t="e">
        <f t="shared" ref="AB73" si="75">AA73/AA$12</f>
        <v>#DIV/0!</v>
      </c>
      <c r="AC73" s="167"/>
      <c r="AD73" s="349" t="e">
        <f t="shared" ref="AD73" si="76">AC73/AC$12</f>
        <v>#DIV/0!</v>
      </c>
      <c r="AE73" s="75"/>
      <c r="AF73" s="156"/>
      <c r="AG73" s="75"/>
      <c r="AH73" s="359"/>
      <c r="AI73" s="231"/>
      <c r="AJ73" s="269"/>
      <c r="AK73" s="53"/>
      <c r="AL73" s="53"/>
      <c r="AM73" s="53"/>
      <c r="AN73" s="53"/>
      <c r="AO73" s="53"/>
      <c r="AR73" s="140"/>
      <c r="AS73" s="53"/>
    </row>
    <row r="74" spans="1:45">
      <c r="A74" s="2">
        <v>6135</v>
      </c>
      <c r="B74" s="16" t="s">
        <v>211</v>
      </c>
      <c r="C74" s="167"/>
      <c r="D74" s="349"/>
      <c r="E74" s="167"/>
      <c r="F74" s="349"/>
      <c r="G74" s="167"/>
      <c r="H74" s="349"/>
      <c r="I74" s="167"/>
      <c r="J74" s="349"/>
      <c r="K74" s="167"/>
      <c r="L74" s="349"/>
      <c r="M74" s="167"/>
      <c r="N74" s="349"/>
      <c r="O74" s="167"/>
      <c r="P74" s="349"/>
      <c r="Q74" s="167"/>
      <c r="R74" s="349"/>
      <c r="S74" s="167"/>
      <c r="T74" s="349"/>
      <c r="U74" s="167"/>
      <c r="V74" s="349"/>
      <c r="W74" s="167"/>
      <c r="X74" s="349"/>
      <c r="Y74" s="167"/>
      <c r="Z74" s="349"/>
      <c r="AA74" s="167"/>
      <c r="AB74" s="349"/>
      <c r="AC74" s="167"/>
      <c r="AD74" s="349"/>
      <c r="AE74" s="75"/>
      <c r="AF74" s="156"/>
      <c r="AG74" s="75"/>
      <c r="AH74" s="359"/>
      <c r="AI74" s="231"/>
      <c r="AJ74" s="269"/>
      <c r="AK74" s="53"/>
      <c r="AL74" s="53"/>
      <c r="AM74" s="53"/>
      <c r="AN74" s="53"/>
      <c r="AO74" s="53"/>
      <c r="AR74" s="140"/>
      <c r="AS74" s="53"/>
    </row>
    <row r="75" spans="1:45">
      <c r="A75" s="2">
        <v>6136</v>
      </c>
      <c r="B75" s="16" t="s">
        <v>222</v>
      </c>
      <c r="C75" s="167"/>
      <c r="D75" s="349" t="e">
        <f t="shared" si="28"/>
        <v>#DIV/0!</v>
      </c>
      <c r="E75" s="167"/>
      <c r="F75" s="349" t="e">
        <f t="shared" si="28"/>
        <v>#DIV/0!</v>
      </c>
      <c r="G75" s="167"/>
      <c r="H75" s="349" t="e">
        <f t="shared" ref="H75" si="77">G75/G$12</f>
        <v>#DIV/0!</v>
      </c>
      <c r="I75" s="167"/>
      <c r="J75" s="349" t="e">
        <f t="shared" ref="J75" si="78">I75/I$12</f>
        <v>#DIV/0!</v>
      </c>
      <c r="K75" s="167"/>
      <c r="L75" s="349" t="e">
        <f t="shared" ref="L75" si="79">K75/K$12</f>
        <v>#DIV/0!</v>
      </c>
      <c r="M75" s="167"/>
      <c r="N75" s="349" t="e">
        <f t="shared" ref="N75" si="80">M75/M$12</f>
        <v>#DIV/0!</v>
      </c>
      <c r="O75" s="167"/>
      <c r="P75" s="349" t="e">
        <f t="shared" ref="P75" si="81">O75/O$12</f>
        <v>#DIV/0!</v>
      </c>
      <c r="Q75" s="167"/>
      <c r="R75" s="349" t="e">
        <f t="shared" ref="R75" si="82">Q75/Q$12</f>
        <v>#DIV/0!</v>
      </c>
      <c r="S75" s="167"/>
      <c r="T75" s="349" t="e">
        <f t="shared" ref="T75" si="83">S75/S$12</f>
        <v>#DIV/0!</v>
      </c>
      <c r="U75" s="167"/>
      <c r="V75" s="349" t="e">
        <f t="shared" ref="V75" si="84">U75/U$12</f>
        <v>#DIV/0!</v>
      </c>
      <c r="W75" s="167"/>
      <c r="X75" s="349" t="e">
        <f t="shared" ref="X75" si="85">W75/W$12</f>
        <v>#DIV/0!</v>
      </c>
      <c r="Y75" s="167"/>
      <c r="Z75" s="349" t="e">
        <f t="shared" ref="Z75" si="86">Y75/Y$12</f>
        <v>#DIV/0!</v>
      </c>
      <c r="AA75" s="167"/>
      <c r="AB75" s="349" t="e">
        <f t="shared" ref="AB75" si="87">AA75/AA$12</f>
        <v>#DIV/0!</v>
      </c>
      <c r="AC75" s="167"/>
      <c r="AD75" s="349" t="e">
        <f t="shared" ref="AD75" si="88">AC75/AC$12</f>
        <v>#DIV/0!</v>
      </c>
      <c r="AE75" s="75"/>
      <c r="AF75" s="156"/>
      <c r="AG75" s="75"/>
      <c r="AH75" s="359"/>
      <c r="AI75" s="231"/>
      <c r="AJ75" s="269"/>
      <c r="AK75" s="53"/>
      <c r="AL75" s="53"/>
      <c r="AM75" s="53"/>
      <c r="AN75" s="53"/>
      <c r="AO75" s="53"/>
      <c r="AR75" s="140"/>
      <c r="AS75" s="53"/>
    </row>
    <row r="76" spans="1:45" ht="15.75" thickBot="1">
      <c r="A76" s="4">
        <v>6199</v>
      </c>
      <c r="B76" s="108" t="s">
        <v>23</v>
      </c>
      <c r="C76" s="27">
        <f>SUM(C42:C75)</f>
        <v>0</v>
      </c>
      <c r="D76" s="68" t="e">
        <f>C76/C12</f>
        <v>#DIV/0!</v>
      </c>
      <c r="E76" s="27">
        <f>SUM(E42:E75)</f>
        <v>0</v>
      </c>
      <c r="F76" s="68" t="e">
        <f>E76/E12</f>
        <v>#DIV/0!</v>
      </c>
      <c r="G76" s="27">
        <f>SUM(G42:G75)</f>
        <v>0</v>
      </c>
      <c r="H76" s="68" t="e">
        <f>G76/G12</f>
        <v>#DIV/0!</v>
      </c>
      <c r="I76" s="27">
        <f>SUM(I42:I75)</f>
        <v>0</v>
      </c>
      <c r="J76" s="68" t="e">
        <f>I76/I12</f>
        <v>#DIV/0!</v>
      </c>
      <c r="K76" s="27">
        <f>SUM(K42:K75)</f>
        <v>0</v>
      </c>
      <c r="L76" s="68" t="e">
        <f>K76/K12</f>
        <v>#DIV/0!</v>
      </c>
      <c r="M76" s="27">
        <f>SUM(M42:M75)</f>
        <v>0</v>
      </c>
      <c r="N76" s="68" t="e">
        <f>M76/M12</f>
        <v>#DIV/0!</v>
      </c>
      <c r="O76" s="27">
        <f>SUM(O42:O75)</f>
        <v>0</v>
      </c>
      <c r="P76" s="68" t="e">
        <f>O76/O12</f>
        <v>#DIV/0!</v>
      </c>
      <c r="Q76" s="27">
        <f>SUM(Q42:Q75)</f>
        <v>0</v>
      </c>
      <c r="R76" s="68" t="e">
        <f>Q76/Q12</f>
        <v>#DIV/0!</v>
      </c>
      <c r="S76" s="27">
        <f>SUM(S42:S75)</f>
        <v>0</v>
      </c>
      <c r="T76" s="68" t="e">
        <f>S76/S12</f>
        <v>#DIV/0!</v>
      </c>
      <c r="U76" s="27">
        <f>SUM(U42:U75)</f>
        <v>0</v>
      </c>
      <c r="V76" s="68" t="e">
        <f>U76/U12</f>
        <v>#DIV/0!</v>
      </c>
      <c r="W76" s="27">
        <f>SUM(W42:W75)</f>
        <v>0</v>
      </c>
      <c r="X76" s="68" t="e">
        <f>W76/W12</f>
        <v>#DIV/0!</v>
      </c>
      <c r="Y76" s="27">
        <f>SUM(Y42:Y75)</f>
        <v>0</v>
      </c>
      <c r="Z76" s="68" t="e">
        <f>Y76/Y12</f>
        <v>#DIV/0!</v>
      </c>
      <c r="AA76" s="27">
        <f>SUM(AA42:AA75)</f>
        <v>0</v>
      </c>
      <c r="AB76" s="68" t="e">
        <f>AA76/AA12</f>
        <v>#DIV/0!</v>
      </c>
      <c r="AC76" s="27">
        <f>SUM(AC42:AC75)</f>
        <v>0</v>
      </c>
      <c r="AD76" s="68" t="e">
        <f>AC76/AC12</f>
        <v>#DIV/0!</v>
      </c>
      <c r="AE76" s="75"/>
      <c r="AF76" s="156"/>
      <c r="AG76" s="75"/>
      <c r="AH76" s="187">
        <f>SUM(AH42:AH69)</f>
        <v>135144.62900000002</v>
      </c>
      <c r="AI76" s="235">
        <f>AH76/AH12</f>
        <v>0.16783354299388817</v>
      </c>
      <c r="AJ76" s="272">
        <f t="shared" si="26"/>
        <v>135144.62900000002</v>
      </c>
      <c r="AK76" s="53">
        <f t="shared" si="27"/>
        <v>0</v>
      </c>
      <c r="AL76" s="53">
        <f t="shared" ref="AL76:AL148" si="89">C76+E76+G76+I76+K76+M76+O76+Q76+S76+U76+W76+Y76</f>
        <v>0</v>
      </c>
      <c r="AM76" s="53">
        <f t="shared" si="23"/>
        <v>0</v>
      </c>
      <c r="AN76" s="53" t="e">
        <f>#REF!-AM76</f>
        <v>#REF!</v>
      </c>
      <c r="AO76" s="53"/>
      <c r="AS76" s="53">
        <f t="shared" ref="AS76:AS147" si="90">Q76*9.4</f>
        <v>0</v>
      </c>
    </row>
    <row r="77" spans="1:45" ht="15.75" thickTop="1">
      <c r="A77" s="98">
        <v>6201</v>
      </c>
      <c r="B77" s="107" t="s">
        <v>24</v>
      </c>
      <c r="C77" s="351"/>
      <c r="D77" s="49" t="e">
        <f>C77/C12</f>
        <v>#DIV/0!</v>
      </c>
      <c r="E77" s="351"/>
      <c r="F77" s="49" t="e">
        <f>E77/E12</f>
        <v>#DIV/0!</v>
      </c>
      <c r="G77" s="351"/>
      <c r="H77" s="49" t="e">
        <f>G77/G12</f>
        <v>#DIV/0!</v>
      </c>
      <c r="I77" s="351"/>
      <c r="J77" s="49" t="e">
        <f>I77/I12</f>
        <v>#DIV/0!</v>
      </c>
      <c r="K77" s="351"/>
      <c r="L77" s="49" t="e">
        <f>K77/K12</f>
        <v>#DIV/0!</v>
      </c>
      <c r="M77" s="351"/>
      <c r="N77" s="49" t="e">
        <f>M77/M12</f>
        <v>#DIV/0!</v>
      </c>
      <c r="O77" s="351"/>
      <c r="P77" s="49" t="e">
        <f>O77/O12</f>
        <v>#DIV/0!</v>
      </c>
      <c r="Q77" s="351"/>
      <c r="R77" s="49" t="e">
        <f>Q77/Q12</f>
        <v>#DIV/0!</v>
      </c>
      <c r="S77" s="351"/>
      <c r="T77" s="49" t="e">
        <f>S77/S12</f>
        <v>#DIV/0!</v>
      </c>
      <c r="U77" s="351"/>
      <c r="V77" s="49" t="e">
        <f>U77/U12</f>
        <v>#DIV/0!</v>
      </c>
      <c r="W77" s="351"/>
      <c r="X77" s="49" t="e">
        <f>W77/W12</f>
        <v>#DIV/0!</v>
      </c>
      <c r="Y77" s="80"/>
      <c r="Z77" s="165" t="e">
        <f>Y77/Y12</f>
        <v>#DIV/0!</v>
      </c>
      <c r="AA77" s="262">
        <f t="shared" ref="AA77:AA92" si="91">C77+E77+G77+I77+K77+M77+O77+Q77+S77+U77+W77+Y77</f>
        <v>0</v>
      </c>
      <c r="AB77" s="190" t="e">
        <f>AA77/AA12</f>
        <v>#DIV/0!</v>
      </c>
      <c r="AC77" s="184">
        <f t="shared" ref="AC77:AC148" si="92">AA77/12</f>
        <v>0</v>
      </c>
      <c r="AD77" s="190" t="e">
        <f>AC77/AC12</f>
        <v>#DIV/0!</v>
      </c>
      <c r="AE77" s="75"/>
      <c r="AF77" s="156"/>
      <c r="AG77" s="75"/>
      <c r="AH77" s="184">
        <v>84307.301999999996</v>
      </c>
      <c r="AI77" s="231">
        <f>AH77/AH12</f>
        <v>0.10469963401146865</v>
      </c>
      <c r="AJ77" s="269">
        <f t="shared" si="26"/>
        <v>84307.301999999996</v>
      </c>
      <c r="AK77" s="53">
        <f t="shared" si="27"/>
        <v>0</v>
      </c>
      <c r="AL77" s="53">
        <f t="shared" si="89"/>
        <v>0</v>
      </c>
      <c r="AM77" s="53">
        <f t="shared" si="23"/>
        <v>0</v>
      </c>
      <c r="AN77" s="53" t="e">
        <f>#REF!-AM77</f>
        <v>#REF!</v>
      </c>
      <c r="AO77" s="53"/>
      <c r="AS77" s="53">
        <f t="shared" si="90"/>
        <v>0</v>
      </c>
    </row>
    <row r="78" spans="1:45">
      <c r="A78" s="2">
        <v>6202</v>
      </c>
      <c r="B78" s="107" t="s">
        <v>25</v>
      </c>
      <c r="C78" s="351"/>
      <c r="D78" s="49" t="e">
        <f>C78/C12</f>
        <v>#DIV/0!</v>
      </c>
      <c r="E78" s="351"/>
      <c r="F78" s="49" t="e">
        <f>E78/E12</f>
        <v>#DIV/0!</v>
      </c>
      <c r="G78" s="351"/>
      <c r="H78" s="49" t="e">
        <f>G78/G12</f>
        <v>#DIV/0!</v>
      </c>
      <c r="I78" s="351"/>
      <c r="J78" s="49" t="e">
        <f>I78/I12</f>
        <v>#DIV/0!</v>
      </c>
      <c r="K78" s="351"/>
      <c r="L78" s="49" t="e">
        <f>K78/K12</f>
        <v>#DIV/0!</v>
      </c>
      <c r="M78" s="351"/>
      <c r="N78" s="49" t="e">
        <f>M78/M12</f>
        <v>#DIV/0!</v>
      </c>
      <c r="O78" s="351"/>
      <c r="P78" s="49" t="e">
        <f>O78/O12</f>
        <v>#DIV/0!</v>
      </c>
      <c r="Q78" s="351"/>
      <c r="R78" s="49" t="e">
        <f>Q78/Q12</f>
        <v>#DIV/0!</v>
      </c>
      <c r="S78" s="351"/>
      <c r="T78" s="49" t="e">
        <f>S78/S12</f>
        <v>#DIV/0!</v>
      </c>
      <c r="U78" s="351"/>
      <c r="V78" s="49" t="e">
        <f>U78/U12</f>
        <v>#DIV/0!</v>
      </c>
      <c r="W78" s="351"/>
      <c r="X78" s="49" t="e">
        <f>W78/W12</f>
        <v>#DIV/0!</v>
      </c>
      <c r="Y78" s="80"/>
      <c r="Z78" s="165" t="e">
        <f>Y78/Y12</f>
        <v>#DIV/0!</v>
      </c>
      <c r="AA78" s="262">
        <f t="shared" si="91"/>
        <v>0</v>
      </c>
      <c r="AB78" s="190" t="e">
        <f>AA78/AA12</f>
        <v>#DIV/0!</v>
      </c>
      <c r="AC78" s="184">
        <f t="shared" si="92"/>
        <v>0</v>
      </c>
      <c r="AD78" s="190" t="e">
        <f>AC78/AC12</f>
        <v>#DIV/0!</v>
      </c>
      <c r="AE78" s="75"/>
      <c r="AF78" s="156"/>
      <c r="AG78" s="75"/>
      <c r="AH78" s="184">
        <v>24087.8</v>
      </c>
      <c r="AI78" s="231">
        <f>AH78/AH12</f>
        <v>2.9914180436487629E-2</v>
      </c>
      <c r="AJ78" s="269">
        <f t="shared" si="26"/>
        <v>24087.8</v>
      </c>
      <c r="AK78" s="53">
        <f t="shared" si="27"/>
        <v>0</v>
      </c>
      <c r="AL78" s="53">
        <f t="shared" si="89"/>
        <v>0</v>
      </c>
      <c r="AM78" s="53">
        <f t="shared" si="23"/>
        <v>0</v>
      </c>
      <c r="AN78" s="53" t="e">
        <f>#REF!-AM78</f>
        <v>#REF!</v>
      </c>
      <c r="AO78" s="53"/>
      <c r="AS78" s="53">
        <f t="shared" si="90"/>
        <v>0</v>
      </c>
    </row>
    <row r="79" spans="1:45">
      <c r="A79" s="2">
        <v>6203</v>
      </c>
      <c r="B79" s="107" t="s">
        <v>26</v>
      </c>
      <c r="C79" s="351"/>
      <c r="D79" s="49" t="e">
        <f>C79/C12</f>
        <v>#DIV/0!</v>
      </c>
      <c r="E79" s="351"/>
      <c r="F79" s="49" t="e">
        <f>E79/E12</f>
        <v>#DIV/0!</v>
      </c>
      <c r="G79" s="351"/>
      <c r="H79" s="49" t="e">
        <f>G79/G12</f>
        <v>#DIV/0!</v>
      </c>
      <c r="I79" s="351"/>
      <c r="J79" s="49" t="e">
        <f>I79/I12</f>
        <v>#DIV/0!</v>
      </c>
      <c r="K79" s="351"/>
      <c r="L79" s="49" t="e">
        <f>K79/K12</f>
        <v>#DIV/0!</v>
      </c>
      <c r="M79" s="351"/>
      <c r="N79" s="49" t="e">
        <f>M79/M12</f>
        <v>#DIV/0!</v>
      </c>
      <c r="O79" s="351"/>
      <c r="P79" s="49" t="e">
        <f>O79/O12</f>
        <v>#DIV/0!</v>
      </c>
      <c r="Q79" s="351"/>
      <c r="R79" s="49" t="e">
        <f>Q79/Q12</f>
        <v>#DIV/0!</v>
      </c>
      <c r="S79" s="351"/>
      <c r="T79" s="49" t="e">
        <f>S79/S12</f>
        <v>#DIV/0!</v>
      </c>
      <c r="U79" s="351"/>
      <c r="V79" s="49" t="e">
        <f>U79/U12</f>
        <v>#DIV/0!</v>
      </c>
      <c r="W79" s="351"/>
      <c r="X79" s="49" t="e">
        <f>W79/W12</f>
        <v>#DIV/0!</v>
      </c>
      <c r="Y79" s="80"/>
      <c r="Z79" s="165" t="e">
        <f>Y79/Y12</f>
        <v>#DIV/0!</v>
      </c>
      <c r="AA79" s="262">
        <f t="shared" si="91"/>
        <v>0</v>
      </c>
      <c r="AB79" s="190" t="e">
        <f>AA79/AA12</f>
        <v>#DIV/0!</v>
      </c>
      <c r="AC79" s="184">
        <f t="shared" si="92"/>
        <v>0</v>
      </c>
      <c r="AD79" s="190" t="e">
        <f>AC79/AC12</f>
        <v>#DIV/0!</v>
      </c>
      <c r="AE79" s="75"/>
      <c r="AF79" s="156"/>
      <c r="AG79" s="75"/>
      <c r="AH79" s="184">
        <v>12043.9</v>
      </c>
      <c r="AI79" s="231">
        <f>AH79/AH12</f>
        <v>1.4957090218243815E-2</v>
      </c>
      <c r="AJ79" s="269">
        <f t="shared" si="26"/>
        <v>12043.9</v>
      </c>
      <c r="AK79" s="53">
        <f t="shared" si="27"/>
        <v>0</v>
      </c>
      <c r="AL79" s="53">
        <f t="shared" si="89"/>
        <v>0</v>
      </c>
      <c r="AM79" s="53">
        <f t="shared" si="23"/>
        <v>0</v>
      </c>
      <c r="AN79" s="53" t="e">
        <f>#REF!-AM79</f>
        <v>#REF!</v>
      </c>
      <c r="AO79" s="53"/>
      <c r="AS79" s="53">
        <f t="shared" si="90"/>
        <v>0</v>
      </c>
    </row>
    <row r="80" spans="1:45">
      <c r="A80" s="2">
        <v>6204</v>
      </c>
      <c r="B80" s="107" t="s">
        <v>27</v>
      </c>
      <c r="C80" s="352"/>
      <c r="D80" s="49" t="e">
        <f>C80/C12</f>
        <v>#DIV/0!</v>
      </c>
      <c r="E80" s="352"/>
      <c r="F80" s="49" t="e">
        <f>E80/E12</f>
        <v>#DIV/0!</v>
      </c>
      <c r="G80" s="352"/>
      <c r="H80" s="49" t="e">
        <f>G80/G12</f>
        <v>#DIV/0!</v>
      </c>
      <c r="I80" s="352"/>
      <c r="J80" s="49" t="e">
        <f>I80/I12</f>
        <v>#DIV/0!</v>
      </c>
      <c r="K80" s="352"/>
      <c r="L80" s="49" t="e">
        <f>K80/K12</f>
        <v>#DIV/0!</v>
      </c>
      <c r="M80" s="352"/>
      <c r="N80" s="49" t="e">
        <f>M80/M12</f>
        <v>#DIV/0!</v>
      </c>
      <c r="O80" s="352"/>
      <c r="P80" s="49" t="e">
        <f>O80/O12</f>
        <v>#DIV/0!</v>
      </c>
      <c r="Q80" s="352"/>
      <c r="R80" s="49" t="e">
        <f>Q80/Q12</f>
        <v>#DIV/0!</v>
      </c>
      <c r="S80" s="352"/>
      <c r="T80" s="49" t="e">
        <f>S80/S12</f>
        <v>#DIV/0!</v>
      </c>
      <c r="U80" s="352"/>
      <c r="V80" s="49" t="e">
        <f>U80/U12</f>
        <v>#DIV/0!</v>
      </c>
      <c r="W80" s="352"/>
      <c r="X80" s="49" t="e">
        <f>W80/W12</f>
        <v>#DIV/0!</v>
      </c>
      <c r="Y80" s="129"/>
      <c r="Z80" s="165" t="e">
        <f>Y80/Y12</f>
        <v>#DIV/0!</v>
      </c>
      <c r="AA80" s="262">
        <f t="shared" si="91"/>
        <v>0</v>
      </c>
      <c r="AB80" s="190" t="e">
        <f>AA80/AA12</f>
        <v>#DIV/0!</v>
      </c>
      <c r="AC80" s="181">
        <f t="shared" si="92"/>
        <v>0</v>
      </c>
      <c r="AD80" s="190" t="e">
        <f>AC80/AC12</f>
        <v>#DIV/0!</v>
      </c>
      <c r="AE80" s="75"/>
      <c r="AF80" s="156"/>
      <c r="AG80" s="75"/>
      <c r="AH80" s="181">
        <v>0</v>
      </c>
      <c r="AI80" s="231">
        <f>AH80/AH12</f>
        <v>0</v>
      </c>
      <c r="AJ80" s="269">
        <f t="shared" si="26"/>
        <v>0</v>
      </c>
      <c r="AK80" s="53">
        <f t="shared" si="27"/>
        <v>0</v>
      </c>
      <c r="AL80" s="53">
        <f t="shared" si="89"/>
        <v>0</v>
      </c>
      <c r="AM80" s="53">
        <f t="shared" si="23"/>
        <v>0</v>
      </c>
      <c r="AN80" s="53" t="e">
        <f>#REF!-AM80</f>
        <v>#REF!</v>
      </c>
      <c r="AO80" s="53"/>
      <c r="AS80" s="53">
        <f t="shared" si="90"/>
        <v>0</v>
      </c>
    </row>
    <row r="81" spans="1:45">
      <c r="A81" s="2">
        <v>6205</v>
      </c>
      <c r="B81" s="107" t="s">
        <v>28</v>
      </c>
      <c r="C81" s="352"/>
      <c r="D81" s="49" t="e">
        <f>C81/C12</f>
        <v>#DIV/0!</v>
      </c>
      <c r="E81" s="352"/>
      <c r="F81" s="49" t="e">
        <f>E81/E12</f>
        <v>#DIV/0!</v>
      </c>
      <c r="G81" s="352"/>
      <c r="H81" s="49" t="e">
        <f>G81/G12</f>
        <v>#DIV/0!</v>
      </c>
      <c r="I81" s="352"/>
      <c r="J81" s="49" t="e">
        <f>I81/I12</f>
        <v>#DIV/0!</v>
      </c>
      <c r="K81" s="352"/>
      <c r="L81" s="49" t="e">
        <f>K81/K12</f>
        <v>#DIV/0!</v>
      </c>
      <c r="M81" s="352"/>
      <c r="N81" s="49" t="e">
        <f>M81/M12</f>
        <v>#DIV/0!</v>
      </c>
      <c r="O81" s="352"/>
      <c r="P81" s="49" t="e">
        <f>O81/O12</f>
        <v>#DIV/0!</v>
      </c>
      <c r="Q81" s="352"/>
      <c r="R81" s="49" t="e">
        <f>Q81/Q12</f>
        <v>#DIV/0!</v>
      </c>
      <c r="S81" s="352"/>
      <c r="T81" s="49" t="e">
        <f>S81/S12</f>
        <v>#DIV/0!</v>
      </c>
      <c r="U81" s="352"/>
      <c r="V81" s="49" t="e">
        <f>U81/U12</f>
        <v>#DIV/0!</v>
      </c>
      <c r="W81" s="352"/>
      <c r="X81" s="49" t="e">
        <f>W81/W12</f>
        <v>#DIV/0!</v>
      </c>
      <c r="Y81" s="129"/>
      <c r="Z81" s="165" t="e">
        <f>Y81/Y12</f>
        <v>#DIV/0!</v>
      </c>
      <c r="AA81" s="262">
        <f t="shared" si="91"/>
        <v>0</v>
      </c>
      <c r="AB81" s="190" t="e">
        <f>AA81/AA12</f>
        <v>#DIV/0!</v>
      </c>
      <c r="AC81" s="181">
        <f t="shared" si="92"/>
        <v>0</v>
      </c>
      <c r="AD81" s="190" t="e">
        <f>AC81/AC12</f>
        <v>#DIV/0!</v>
      </c>
      <c r="AE81" s="75"/>
      <c r="AF81" s="156"/>
      <c r="AG81" s="75"/>
      <c r="AH81" s="181">
        <v>0</v>
      </c>
      <c r="AI81" s="231">
        <f>AH81/AH12</f>
        <v>0</v>
      </c>
      <c r="AJ81" s="269">
        <f t="shared" si="26"/>
        <v>0</v>
      </c>
      <c r="AK81" s="53">
        <f t="shared" si="27"/>
        <v>0</v>
      </c>
      <c r="AL81" s="53">
        <f t="shared" si="89"/>
        <v>0</v>
      </c>
      <c r="AM81" s="53">
        <f t="shared" ref="AM81:AM146" si="93">G81*9.4+I81*9.4+K81*9.4+M81*9.4+O81*9.4+Q81*9.4+S81*9.4+U81*9.4+W81*9.4+Y81*9.4</f>
        <v>0</v>
      </c>
      <c r="AN81" s="53" t="e">
        <f>#REF!-AM81</f>
        <v>#REF!</v>
      </c>
      <c r="AO81" s="53"/>
      <c r="AS81" s="53">
        <f t="shared" si="90"/>
        <v>0</v>
      </c>
    </row>
    <row r="82" spans="1:45">
      <c r="A82" s="2">
        <v>6206</v>
      </c>
      <c r="B82" s="2" t="s">
        <v>169</v>
      </c>
      <c r="C82" s="352"/>
      <c r="D82" s="49" t="e">
        <f>C82/C12</f>
        <v>#DIV/0!</v>
      </c>
      <c r="E82" s="352"/>
      <c r="F82" s="49" t="e">
        <f>E82/E12</f>
        <v>#DIV/0!</v>
      </c>
      <c r="G82" s="352"/>
      <c r="H82" s="49" t="e">
        <f>G82/G12</f>
        <v>#DIV/0!</v>
      </c>
      <c r="I82" s="352"/>
      <c r="J82" s="49" t="e">
        <f>I82/I12</f>
        <v>#DIV/0!</v>
      </c>
      <c r="K82" s="352"/>
      <c r="L82" s="49" t="e">
        <f>K82/K12</f>
        <v>#DIV/0!</v>
      </c>
      <c r="M82" s="352"/>
      <c r="N82" s="49" t="e">
        <f>M82/M12</f>
        <v>#DIV/0!</v>
      </c>
      <c r="O82" s="352"/>
      <c r="P82" s="49" t="e">
        <f>O82/O12</f>
        <v>#DIV/0!</v>
      </c>
      <c r="Q82" s="352"/>
      <c r="R82" s="49" t="e">
        <f>Q82/Q12</f>
        <v>#DIV/0!</v>
      </c>
      <c r="S82" s="352"/>
      <c r="T82" s="49" t="e">
        <f>S82/S12</f>
        <v>#DIV/0!</v>
      </c>
      <c r="U82" s="352"/>
      <c r="V82" s="49" t="e">
        <f>U82/U12</f>
        <v>#DIV/0!</v>
      </c>
      <c r="W82" s="352"/>
      <c r="X82" s="49" t="e">
        <f>W82/W12</f>
        <v>#DIV/0!</v>
      </c>
      <c r="Y82" s="129"/>
      <c r="Z82" s="165" t="e">
        <f>Y82/Y12</f>
        <v>#DIV/0!</v>
      </c>
      <c r="AA82" s="262">
        <f>C82+E82+G82+I82+K82+M82+O82+Q82+S82+U82+W82+Y82</f>
        <v>0</v>
      </c>
      <c r="AB82" s="190" t="e">
        <f>AA82/AA12</f>
        <v>#DIV/0!</v>
      </c>
      <c r="AC82" s="181">
        <f t="shared" si="92"/>
        <v>0</v>
      </c>
      <c r="AD82" s="190" t="e">
        <f>AC82/AC12</f>
        <v>#DIV/0!</v>
      </c>
      <c r="AE82" s="75"/>
      <c r="AF82" s="156"/>
      <c r="AG82" s="75"/>
      <c r="AH82" s="181">
        <v>0</v>
      </c>
      <c r="AI82" s="231">
        <f>AH82/AH12</f>
        <v>0</v>
      </c>
      <c r="AJ82" s="269">
        <f t="shared" si="26"/>
        <v>0</v>
      </c>
      <c r="AK82" s="53">
        <f t="shared" si="27"/>
        <v>0</v>
      </c>
      <c r="AL82" s="53">
        <f>C82+E82+G82+I82+K82+M82+O82+Q82+S82+U82+W82+Y82</f>
        <v>0</v>
      </c>
      <c r="AM82" s="53">
        <f>G82*9.4+I82*9.4+K82*9.4+M82*9.4+O82*9.4+Q82*9.4+S82*9.4+U82*9.4+W82*9.4+Y82*9.4</f>
        <v>0</v>
      </c>
      <c r="AN82" s="53" t="e">
        <f>#REF!-AM82</f>
        <v>#REF!</v>
      </c>
      <c r="AO82" s="53" t="s">
        <v>194</v>
      </c>
      <c r="AS82" s="53">
        <f t="shared" si="90"/>
        <v>0</v>
      </c>
    </row>
    <row r="83" spans="1:45">
      <c r="A83" s="2">
        <v>6207</v>
      </c>
      <c r="B83" s="2" t="s">
        <v>170</v>
      </c>
      <c r="C83" s="352"/>
      <c r="D83" s="49" t="e">
        <f>C83/C12</f>
        <v>#DIV/0!</v>
      </c>
      <c r="E83" s="352"/>
      <c r="F83" s="49" t="e">
        <f>E83/E12</f>
        <v>#DIV/0!</v>
      </c>
      <c r="G83" s="352"/>
      <c r="H83" s="49" t="e">
        <f>G83/G12</f>
        <v>#DIV/0!</v>
      </c>
      <c r="I83" s="352"/>
      <c r="J83" s="49" t="e">
        <f>I83/I12</f>
        <v>#DIV/0!</v>
      </c>
      <c r="K83" s="352"/>
      <c r="L83" s="49" t="e">
        <f>K83/K12</f>
        <v>#DIV/0!</v>
      </c>
      <c r="M83" s="352"/>
      <c r="N83" s="49" t="e">
        <f>M83/M12</f>
        <v>#DIV/0!</v>
      </c>
      <c r="O83" s="352"/>
      <c r="P83" s="49" t="e">
        <f>O83/O12</f>
        <v>#DIV/0!</v>
      </c>
      <c r="Q83" s="352"/>
      <c r="R83" s="49" t="e">
        <f>Q83/Q12</f>
        <v>#DIV/0!</v>
      </c>
      <c r="S83" s="352"/>
      <c r="T83" s="49" t="e">
        <f>S83/S12</f>
        <v>#DIV/0!</v>
      </c>
      <c r="U83" s="352"/>
      <c r="V83" s="49" t="e">
        <f>U83/U12</f>
        <v>#DIV/0!</v>
      </c>
      <c r="W83" s="352"/>
      <c r="X83" s="49" t="e">
        <f>W83/W12</f>
        <v>#DIV/0!</v>
      </c>
      <c r="Y83" s="129"/>
      <c r="Z83" s="165" t="e">
        <f>Y83/Y12</f>
        <v>#DIV/0!</v>
      </c>
      <c r="AA83" s="262">
        <f t="shared" si="91"/>
        <v>0</v>
      </c>
      <c r="AB83" s="190" t="e">
        <f>AA83/AA12</f>
        <v>#DIV/0!</v>
      </c>
      <c r="AC83" s="181">
        <f>AA83/12</f>
        <v>0</v>
      </c>
      <c r="AD83" s="190" t="e">
        <f>AC83/AC12</f>
        <v>#DIV/0!</v>
      </c>
      <c r="AE83" s="75"/>
      <c r="AF83" s="156"/>
      <c r="AG83" s="75"/>
      <c r="AH83" s="181">
        <v>1135.0999999999999</v>
      </c>
      <c r="AI83" s="231">
        <f>AH83/AH12</f>
        <v>1.4096590893920202E-3</v>
      </c>
      <c r="AJ83" s="269">
        <f t="shared" si="26"/>
        <v>1135.0999999999999</v>
      </c>
      <c r="AK83" s="53">
        <f t="shared" si="27"/>
        <v>0</v>
      </c>
      <c r="AL83" s="53">
        <f t="shared" si="89"/>
        <v>0</v>
      </c>
      <c r="AM83" s="53">
        <f t="shared" si="93"/>
        <v>0</v>
      </c>
      <c r="AN83" s="53" t="e">
        <f>#REF!-AM83</f>
        <v>#REF!</v>
      </c>
      <c r="AO83" s="53">
        <v>42.86</v>
      </c>
      <c r="AS83" s="53">
        <f t="shared" si="90"/>
        <v>0</v>
      </c>
    </row>
    <row r="84" spans="1:45">
      <c r="A84" s="2">
        <v>6208</v>
      </c>
      <c r="B84" s="2" t="s">
        <v>171</v>
      </c>
      <c r="C84" s="352"/>
      <c r="D84" s="49" t="e">
        <f>C84/C12</f>
        <v>#DIV/0!</v>
      </c>
      <c r="E84" s="352"/>
      <c r="F84" s="49" t="e">
        <f>E84/E12</f>
        <v>#DIV/0!</v>
      </c>
      <c r="G84" s="352"/>
      <c r="H84" s="49" t="e">
        <f>G84/G12</f>
        <v>#DIV/0!</v>
      </c>
      <c r="I84" s="352"/>
      <c r="J84" s="49" t="e">
        <f>I84/I12</f>
        <v>#DIV/0!</v>
      </c>
      <c r="K84" s="352"/>
      <c r="L84" s="49" t="e">
        <f>K84/K12</f>
        <v>#DIV/0!</v>
      </c>
      <c r="M84" s="352"/>
      <c r="N84" s="49" t="e">
        <f>M84/M12</f>
        <v>#DIV/0!</v>
      </c>
      <c r="O84" s="352"/>
      <c r="P84" s="49" t="e">
        <f>O84/O12</f>
        <v>#DIV/0!</v>
      </c>
      <c r="Q84" s="352"/>
      <c r="R84" s="49" t="e">
        <f>Q84/Q12</f>
        <v>#DIV/0!</v>
      </c>
      <c r="S84" s="352"/>
      <c r="T84" s="49" t="e">
        <f>S84/S12</f>
        <v>#DIV/0!</v>
      </c>
      <c r="U84" s="352"/>
      <c r="V84" s="49" t="e">
        <f>U84/U12</f>
        <v>#DIV/0!</v>
      </c>
      <c r="W84" s="352"/>
      <c r="X84" s="49" t="e">
        <f>W84/W12</f>
        <v>#DIV/0!</v>
      </c>
      <c r="Y84" s="129"/>
      <c r="Z84" s="165" t="e">
        <f>Y84/Y12</f>
        <v>#DIV/0!</v>
      </c>
      <c r="AA84" s="262">
        <f t="shared" si="91"/>
        <v>0</v>
      </c>
      <c r="AB84" s="190" t="e">
        <f>AA84/AA12</f>
        <v>#DIV/0!</v>
      </c>
      <c r="AC84" s="181">
        <f t="shared" si="92"/>
        <v>0</v>
      </c>
      <c r="AD84" s="190" t="e">
        <f>AC84/AC12</f>
        <v>#DIV/0!</v>
      </c>
      <c r="AE84" s="75"/>
      <c r="AF84" s="156"/>
      <c r="AG84" s="75"/>
      <c r="AH84" s="181">
        <v>0</v>
      </c>
      <c r="AI84" s="231">
        <f>AH84/AH12</f>
        <v>0</v>
      </c>
      <c r="AJ84" s="269">
        <f t="shared" si="26"/>
        <v>0</v>
      </c>
      <c r="AK84" s="53">
        <f t="shared" si="27"/>
        <v>0</v>
      </c>
      <c r="AL84" s="53">
        <f t="shared" si="89"/>
        <v>0</v>
      </c>
      <c r="AM84" s="53">
        <f t="shared" si="93"/>
        <v>0</v>
      </c>
      <c r="AN84" s="53" t="e">
        <f>#REF!-AM84</f>
        <v>#REF!</v>
      </c>
      <c r="AO84" s="53"/>
      <c r="AS84" s="53">
        <f t="shared" si="90"/>
        <v>0</v>
      </c>
    </row>
    <row r="85" spans="1:45">
      <c r="A85" s="2">
        <v>6209</v>
      </c>
      <c r="B85" s="107" t="s">
        <v>29</v>
      </c>
      <c r="C85" s="352"/>
      <c r="D85" s="49" t="e">
        <f>C85/C12</f>
        <v>#DIV/0!</v>
      </c>
      <c r="E85" s="352"/>
      <c r="F85" s="49" t="e">
        <f>E85/E12</f>
        <v>#DIV/0!</v>
      </c>
      <c r="G85" s="352"/>
      <c r="H85" s="49" t="e">
        <f>G85/G12</f>
        <v>#DIV/0!</v>
      </c>
      <c r="I85" s="352"/>
      <c r="J85" s="49" t="e">
        <f>I85/I12</f>
        <v>#DIV/0!</v>
      </c>
      <c r="K85" s="352"/>
      <c r="L85" s="49" t="e">
        <f>K85/K12</f>
        <v>#DIV/0!</v>
      </c>
      <c r="M85" s="352"/>
      <c r="N85" s="49" t="e">
        <f>M85/M12</f>
        <v>#DIV/0!</v>
      </c>
      <c r="O85" s="352"/>
      <c r="P85" s="49" t="e">
        <f>O85/O12</f>
        <v>#DIV/0!</v>
      </c>
      <c r="Q85" s="352"/>
      <c r="R85" s="49" t="e">
        <f>Q85/Q12</f>
        <v>#DIV/0!</v>
      </c>
      <c r="S85" s="352"/>
      <c r="T85" s="49" t="e">
        <f>S85/S12</f>
        <v>#DIV/0!</v>
      </c>
      <c r="U85" s="352"/>
      <c r="V85" s="49" t="e">
        <f>U85/U12</f>
        <v>#DIV/0!</v>
      </c>
      <c r="W85" s="352"/>
      <c r="X85" s="49" t="e">
        <f>W85/W12</f>
        <v>#DIV/0!</v>
      </c>
      <c r="Y85" s="129"/>
      <c r="Z85" s="165" t="e">
        <f>Y85/Y12</f>
        <v>#DIV/0!</v>
      </c>
      <c r="AA85" s="262">
        <f t="shared" si="91"/>
        <v>0</v>
      </c>
      <c r="AB85" s="190" t="e">
        <f>AA85/AA12</f>
        <v>#DIV/0!</v>
      </c>
      <c r="AC85" s="181">
        <f t="shared" si="92"/>
        <v>0</v>
      </c>
      <c r="AD85" s="190" t="e">
        <f>AC85/AC12</f>
        <v>#DIV/0!</v>
      </c>
      <c r="AE85" s="75"/>
      <c r="AF85" s="156"/>
      <c r="AG85" s="75"/>
      <c r="AH85" s="181">
        <v>7806.3899999999994</v>
      </c>
      <c r="AI85" s="231">
        <f>AH85/AH12</f>
        <v>9.6946071877710982E-3</v>
      </c>
      <c r="AJ85" s="269">
        <f t="shared" si="26"/>
        <v>7806.3899999999994</v>
      </c>
      <c r="AK85" s="53">
        <f t="shared" si="27"/>
        <v>0</v>
      </c>
      <c r="AL85" s="53">
        <f t="shared" si="89"/>
        <v>0</v>
      </c>
      <c r="AM85" s="53">
        <f t="shared" si="93"/>
        <v>0</v>
      </c>
      <c r="AN85" s="53" t="e">
        <f>#REF!-AM85</f>
        <v>#REF!</v>
      </c>
      <c r="AO85" s="53"/>
      <c r="AS85" s="53">
        <f t="shared" si="90"/>
        <v>0</v>
      </c>
    </row>
    <row r="86" spans="1:45">
      <c r="A86" s="2">
        <v>6210</v>
      </c>
      <c r="B86" s="107" t="s">
        <v>30</v>
      </c>
      <c r="C86" s="352"/>
      <c r="D86" s="49" t="e">
        <f>C86/C12</f>
        <v>#DIV/0!</v>
      </c>
      <c r="E86" s="352"/>
      <c r="F86" s="49" t="e">
        <f>E86/E12</f>
        <v>#DIV/0!</v>
      </c>
      <c r="G86" s="352"/>
      <c r="H86" s="49" t="e">
        <f>G86/G12</f>
        <v>#DIV/0!</v>
      </c>
      <c r="I86" s="352"/>
      <c r="J86" s="49" t="e">
        <f>I86/I12</f>
        <v>#DIV/0!</v>
      </c>
      <c r="K86" s="352"/>
      <c r="L86" s="49" t="e">
        <f>K86/K12</f>
        <v>#DIV/0!</v>
      </c>
      <c r="M86" s="352"/>
      <c r="N86" s="49" t="e">
        <f>M86/M12</f>
        <v>#DIV/0!</v>
      </c>
      <c r="O86" s="352"/>
      <c r="P86" s="49" t="e">
        <f>O86/O12</f>
        <v>#DIV/0!</v>
      </c>
      <c r="Q86" s="352"/>
      <c r="R86" s="49" t="e">
        <f>Q86/Q12</f>
        <v>#DIV/0!</v>
      </c>
      <c r="S86" s="352"/>
      <c r="T86" s="49" t="e">
        <f>S86/S12</f>
        <v>#DIV/0!</v>
      </c>
      <c r="U86" s="352"/>
      <c r="V86" s="49" t="e">
        <f>U86/U12</f>
        <v>#DIV/0!</v>
      </c>
      <c r="W86" s="352"/>
      <c r="X86" s="49" t="e">
        <f>W86/W12</f>
        <v>#DIV/0!</v>
      </c>
      <c r="Y86" s="129"/>
      <c r="Z86" s="165" t="e">
        <f>Y86/Y12</f>
        <v>#DIV/0!</v>
      </c>
      <c r="AA86" s="262">
        <f t="shared" si="91"/>
        <v>0</v>
      </c>
      <c r="AB86" s="190" t="e">
        <f>AA86/AA12</f>
        <v>#DIV/0!</v>
      </c>
      <c r="AC86" s="181">
        <f t="shared" si="92"/>
        <v>0</v>
      </c>
      <c r="AD86" s="190" t="e">
        <f>AC86/AC12</f>
        <v>#DIV/0!</v>
      </c>
      <c r="AE86" s="75"/>
      <c r="AF86" s="156"/>
      <c r="AG86" s="75"/>
      <c r="AH86" s="181">
        <v>2100.39</v>
      </c>
      <c r="AI86" s="231">
        <f>AH86/AH12</f>
        <v>2.6084343712167259E-3</v>
      </c>
      <c r="AJ86" s="269">
        <f t="shared" si="26"/>
        <v>2100.39</v>
      </c>
      <c r="AK86" s="53">
        <f t="shared" si="27"/>
        <v>0</v>
      </c>
      <c r="AL86" s="53">
        <f t="shared" si="89"/>
        <v>0</v>
      </c>
      <c r="AM86" s="53">
        <f t="shared" si="93"/>
        <v>0</v>
      </c>
      <c r="AN86" s="53" t="e">
        <f>#REF!-AM86</f>
        <v>#REF!</v>
      </c>
      <c r="AO86" s="53"/>
      <c r="AS86" s="53">
        <f t="shared" si="90"/>
        <v>0</v>
      </c>
    </row>
    <row r="87" spans="1:45">
      <c r="A87" s="2">
        <v>6211</v>
      </c>
      <c r="B87" s="107" t="s">
        <v>31</v>
      </c>
      <c r="C87" s="352"/>
      <c r="D87" s="49" t="e">
        <f>C87/C12</f>
        <v>#DIV/0!</v>
      </c>
      <c r="E87" s="352"/>
      <c r="F87" s="49" t="e">
        <f>E87/E12</f>
        <v>#DIV/0!</v>
      </c>
      <c r="G87" s="352"/>
      <c r="H87" s="49" t="e">
        <f>G87/G12</f>
        <v>#DIV/0!</v>
      </c>
      <c r="I87" s="352"/>
      <c r="J87" s="49" t="e">
        <f>I87/I12</f>
        <v>#DIV/0!</v>
      </c>
      <c r="K87" s="352"/>
      <c r="L87" s="49" t="e">
        <f>K87/K12</f>
        <v>#DIV/0!</v>
      </c>
      <c r="M87" s="352"/>
      <c r="N87" s="49" t="e">
        <f>M87/M12</f>
        <v>#DIV/0!</v>
      </c>
      <c r="O87" s="352"/>
      <c r="P87" s="49" t="e">
        <f>O87/O12</f>
        <v>#DIV/0!</v>
      </c>
      <c r="Q87" s="352"/>
      <c r="R87" s="49" t="e">
        <f>Q87/Q12</f>
        <v>#DIV/0!</v>
      </c>
      <c r="S87" s="352"/>
      <c r="T87" s="49" t="e">
        <f>S87/S12</f>
        <v>#DIV/0!</v>
      </c>
      <c r="U87" s="352"/>
      <c r="V87" s="49" t="e">
        <f>U87/U12</f>
        <v>#DIV/0!</v>
      </c>
      <c r="W87" s="352"/>
      <c r="X87" s="49" t="e">
        <f>W87/W12</f>
        <v>#DIV/0!</v>
      </c>
      <c r="Y87" s="129"/>
      <c r="Z87" s="165" t="e">
        <f>Y87/Y12</f>
        <v>#DIV/0!</v>
      </c>
      <c r="AA87" s="262">
        <f t="shared" si="91"/>
        <v>0</v>
      </c>
      <c r="AB87" s="190" t="e">
        <f>AA87/AA12</f>
        <v>#DIV/0!</v>
      </c>
      <c r="AC87" s="181">
        <f t="shared" si="92"/>
        <v>0</v>
      </c>
      <c r="AD87" s="190" t="e">
        <f>AC87/AC12</f>
        <v>#DIV/0!</v>
      </c>
      <c r="AE87" s="75"/>
      <c r="AF87" s="156"/>
      <c r="AG87" s="75"/>
      <c r="AH87" s="181">
        <v>2377.6</v>
      </c>
      <c r="AI87" s="231">
        <f>AH87/AH12</f>
        <v>2.9526961949946856E-3</v>
      </c>
      <c r="AJ87" s="269">
        <f t="shared" si="26"/>
        <v>2377.6</v>
      </c>
      <c r="AK87" s="53">
        <f t="shared" si="27"/>
        <v>0</v>
      </c>
      <c r="AL87" s="53">
        <f t="shared" si="89"/>
        <v>0</v>
      </c>
      <c r="AM87" s="53">
        <f t="shared" si="93"/>
        <v>0</v>
      </c>
      <c r="AN87" s="53" t="e">
        <f>#REF!-AM87</f>
        <v>#REF!</v>
      </c>
      <c r="AO87" s="53"/>
      <c r="AS87" s="53">
        <f t="shared" si="90"/>
        <v>0</v>
      </c>
    </row>
    <row r="88" spans="1:45">
      <c r="A88" s="98">
        <v>6212</v>
      </c>
      <c r="B88" s="107" t="s">
        <v>32</v>
      </c>
      <c r="C88" s="347"/>
      <c r="D88" s="49" t="e">
        <f>C88/C12</f>
        <v>#DIV/0!</v>
      </c>
      <c r="E88" s="347"/>
      <c r="F88" s="49" t="e">
        <f>E88/E12</f>
        <v>#DIV/0!</v>
      </c>
      <c r="G88" s="347"/>
      <c r="H88" s="49" t="e">
        <f>G88/G12</f>
        <v>#DIV/0!</v>
      </c>
      <c r="I88" s="347"/>
      <c r="J88" s="49" t="e">
        <f>I88/I12</f>
        <v>#DIV/0!</v>
      </c>
      <c r="K88" s="347"/>
      <c r="L88" s="49" t="e">
        <f>K88/K12</f>
        <v>#DIV/0!</v>
      </c>
      <c r="M88" s="347"/>
      <c r="N88" s="49" t="e">
        <f>M88/M12</f>
        <v>#DIV/0!</v>
      </c>
      <c r="O88" s="347"/>
      <c r="P88" s="49" t="e">
        <f>O88/O12</f>
        <v>#DIV/0!</v>
      </c>
      <c r="Q88" s="347"/>
      <c r="R88" s="49" t="e">
        <f>Q88/Q12</f>
        <v>#DIV/0!</v>
      </c>
      <c r="S88" s="347"/>
      <c r="T88" s="49" t="e">
        <f>S88/S12</f>
        <v>#DIV/0!</v>
      </c>
      <c r="U88" s="347"/>
      <c r="V88" s="49" t="e">
        <f>U88/U12</f>
        <v>#DIV/0!</v>
      </c>
      <c r="W88" s="347"/>
      <c r="X88" s="49" t="e">
        <f>W88/W12</f>
        <v>#DIV/0!</v>
      </c>
      <c r="Y88" s="23"/>
      <c r="Z88" s="165" t="e">
        <f>Y88/Y12</f>
        <v>#DIV/0!</v>
      </c>
      <c r="AA88" s="262">
        <f t="shared" si="91"/>
        <v>0</v>
      </c>
      <c r="AB88" s="190" t="e">
        <f>AA88/AA12</f>
        <v>#DIV/0!</v>
      </c>
      <c r="AC88" s="183">
        <f t="shared" si="92"/>
        <v>0</v>
      </c>
      <c r="AD88" s="190" t="e">
        <f>AC88/AC12</f>
        <v>#DIV/0!</v>
      </c>
      <c r="AE88" s="75"/>
      <c r="AF88" s="156"/>
      <c r="AG88" s="75"/>
      <c r="AH88" s="183">
        <v>0</v>
      </c>
      <c r="AI88" s="231">
        <f>AH88/AH12</f>
        <v>0</v>
      </c>
      <c r="AJ88" s="269">
        <f t="shared" si="26"/>
        <v>0</v>
      </c>
      <c r="AK88" s="53">
        <f t="shared" si="27"/>
        <v>0</v>
      </c>
      <c r="AL88" s="53">
        <f t="shared" si="89"/>
        <v>0</v>
      </c>
      <c r="AM88" s="53">
        <f t="shared" si="93"/>
        <v>0</v>
      </c>
      <c r="AN88" s="53" t="e">
        <f>#REF!-AM88</f>
        <v>#REF!</v>
      </c>
      <c r="AO88" s="53"/>
      <c r="AS88" s="53">
        <f t="shared" si="90"/>
        <v>0</v>
      </c>
    </row>
    <row r="89" spans="1:45">
      <c r="A89" s="98">
        <v>6213</v>
      </c>
      <c r="B89" s="107" t="s">
        <v>33</v>
      </c>
      <c r="C89" s="353"/>
      <c r="D89" s="49" t="e">
        <f>C89/C12</f>
        <v>#DIV/0!</v>
      </c>
      <c r="E89" s="353"/>
      <c r="F89" s="49" t="e">
        <f>E89/E12</f>
        <v>#DIV/0!</v>
      </c>
      <c r="G89" s="353"/>
      <c r="H89" s="49" t="e">
        <f>G89/G12</f>
        <v>#DIV/0!</v>
      </c>
      <c r="I89" s="353"/>
      <c r="J89" s="49" t="e">
        <f>I89/I12</f>
        <v>#DIV/0!</v>
      </c>
      <c r="K89" s="353"/>
      <c r="L89" s="49" t="e">
        <f>K89/K12</f>
        <v>#DIV/0!</v>
      </c>
      <c r="M89" s="353"/>
      <c r="N89" s="49" t="e">
        <f>M89/M12</f>
        <v>#DIV/0!</v>
      </c>
      <c r="O89" s="353"/>
      <c r="P89" s="49" t="e">
        <f>O89/O12</f>
        <v>#DIV/0!</v>
      </c>
      <c r="Q89" s="353"/>
      <c r="R89" s="49" t="e">
        <f>Q89/Q12</f>
        <v>#DIV/0!</v>
      </c>
      <c r="S89" s="353"/>
      <c r="T89" s="49" t="e">
        <f>S89/S12</f>
        <v>#DIV/0!</v>
      </c>
      <c r="U89" s="353"/>
      <c r="V89" s="49" t="e">
        <f>U89/U12</f>
        <v>#DIV/0!</v>
      </c>
      <c r="W89" s="353"/>
      <c r="X89" s="49" t="e">
        <f>W89/W12</f>
        <v>#DIV/0!</v>
      </c>
      <c r="Y89" s="133"/>
      <c r="Z89" s="165" t="e">
        <f>Y89/Y12</f>
        <v>#DIV/0!</v>
      </c>
      <c r="AA89" s="262">
        <f t="shared" si="91"/>
        <v>0</v>
      </c>
      <c r="AB89" s="190" t="e">
        <f>AA89/AA12</f>
        <v>#DIV/0!</v>
      </c>
      <c r="AC89" s="183">
        <f t="shared" si="92"/>
        <v>0</v>
      </c>
      <c r="AD89" s="190" t="e">
        <f>AC89/AC12</f>
        <v>#DIV/0!</v>
      </c>
      <c r="AE89" s="75"/>
      <c r="AF89" s="156"/>
      <c r="AG89" s="75"/>
      <c r="AH89" s="183">
        <v>4000</v>
      </c>
      <c r="AI89" s="231">
        <f>AH89/AH12</f>
        <v>4.967523881215824E-3</v>
      </c>
      <c r="AJ89" s="269">
        <f t="shared" si="26"/>
        <v>4000</v>
      </c>
      <c r="AK89" s="53">
        <f t="shared" si="27"/>
        <v>0</v>
      </c>
      <c r="AL89" s="53">
        <f t="shared" si="89"/>
        <v>0</v>
      </c>
      <c r="AM89" s="53">
        <f t="shared" si="93"/>
        <v>0</v>
      </c>
      <c r="AN89" s="53" t="e">
        <f>#REF!-AM89</f>
        <v>#REF!</v>
      </c>
      <c r="AO89" s="53"/>
      <c r="AS89" s="53">
        <f t="shared" si="90"/>
        <v>0</v>
      </c>
    </row>
    <row r="90" spans="1:45">
      <c r="A90" s="2">
        <v>6214</v>
      </c>
      <c r="B90" s="107" t="s">
        <v>34</v>
      </c>
      <c r="C90" s="353"/>
      <c r="D90" s="49" t="e">
        <f>C90/C12</f>
        <v>#DIV/0!</v>
      </c>
      <c r="E90" s="353"/>
      <c r="F90" s="49" t="e">
        <f>E90/E12</f>
        <v>#DIV/0!</v>
      </c>
      <c r="G90" s="353"/>
      <c r="H90" s="49" t="e">
        <f>G90/G12</f>
        <v>#DIV/0!</v>
      </c>
      <c r="I90" s="353"/>
      <c r="J90" s="49" t="e">
        <f>I90/I12</f>
        <v>#DIV/0!</v>
      </c>
      <c r="K90" s="353"/>
      <c r="L90" s="49" t="e">
        <f>K90/K12</f>
        <v>#DIV/0!</v>
      </c>
      <c r="M90" s="353"/>
      <c r="N90" s="49" t="e">
        <f>M90/M12</f>
        <v>#DIV/0!</v>
      </c>
      <c r="O90" s="353"/>
      <c r="P90" s="49" t="e">
        <f>O90/O12</f>
        <v>#DIV/0!</v>
      </c>
      <c r="Q90" s="353"/>
      <c r="R90" s="49" t="e">
        <f>Q90/Q12</f>
        <v>#DIV/0!</v>
      </c>
      <c r="S90" s="353"/>
      <c r="T90" s="49" t="e">
        <f>S90/S12</f>
        <v>#DIV/0!</v>
      </c>
      <c r="U90" s="353"/>
      <c r="V90" s="49" t="e">
        <f>U90/U12</f>
        <v>#DIV/0!</v>
      </c>
      <c r="W90" s="353"/>
      <c r="X90" s="49" t="e">
        <f>W90/W12</f>
        <v>#DIV/0!</v>
      </c>
      <c r="Y90" s="133"/>
      <c r="Z90" s="165" t="e">
        <f>Y90/Y12</f>
        <v>#DIV/0!</v>
      </c>
      <c r="AA90" s="262">
        <f t="shared" si="91"/>
        <v>0</v>
      </c>
      <c r="AB90" s="190" t="e">
        <f>AA90/AA12</f>
        <v>#DIV/0!</v>
      </c>
      <c r="AC90" s="183">
        <f t="shared" si="92"/>
        <v>0</v>
      </c>
      <c r="AD90" s="190" t="e">
        <f>AC90/AC12</f>
        <v>#DIV/0!</v>
      </c>
      <c r="AE90" s="75"/>
      <c r="AF90" s="156"/>
      <c r="AG90" s="75"/>
      <c r="AH90" s="183">
        <v>8819.9520000000011</v>
      </c>
      <c r="AI90" s="231">
        <f>AH90/AH12</f>
        <v>1.0953330547794318E-2</v>
      </c>
      <c r="AJ90" s="269">
        <f t="shared" si="26"/>
        <v>8819.9520000000011</v>
      </c>
      <c r="AK90" s="53">
        <f t="shared" si="27"/>
        <v>0</v>
      </c>
      <c r="AL90" s="53">
        <f t="shared" si="89"/>
        <v>0</v>
      </c>
      <c r="AM90" s="53">
        <f t="shared" si="93"/>
        <v>0</v>
      </c>
      <c r="AN90" s="53" t="e">
        <f>#REF!-AM90</f>
        <v>#REF!</v>
      </c>
      <c r="AO90" s="53"/>
      <c r="AS90" s="53">
        <f t="shared" si="90"/>
        <v>0</v>
      </c>
    </row>
    <row r="91" spans="1:45">
      <c r="A91" s="2">
        <v>6215</v>
      </c>
      <c r="B91" s="107" t="s">
        <v>190</v>
      </c>
      <c r="C91" s="352"/>
      <c r="D91" s="49" t="e">
        <f>C91/C12</f>
        <v>#DIV/0!</v>
      </c>
      <c r="E91" s="352"/>
      <c r="F91" s="49" t="e">
        <f>E91/E12</f>
        <v>#DIV/0!</v>
      </c>
      <c r="G91" s="352"/>
      <c r="H91" s="49" t="e">
        <f>G91/G12</f>
        <v>#DIV/0!</v>
      </c>
      <c r="I91" s="352"/>
      <c r="J91" s="49" t="e">
        <f>I91/I12</f>
        <v>#DIV/0!</v>
      </c>
      <c r="K91" s="352"/>
      <c r="L91" s="49" t="e">
        <f>K91/K12</f>
        <v>#DIV/0!</v>
      </c>
      <c r="M91" s="352"/>
      <c r="N91" s="49" t="e">
        <f>M91/M12</f>
        <v>#DIV/0!</v>
      </c>
      <c r="O91" s="352"/>
      <c r="P91" s="49" t="e">
        <f>O91/O12</f>
        <v>#DIV/0!</v>
      </c>
      <c r="Q91" s="352"/>
      <c r="R91" s="49" t="e">
        <f>Q91/Q12</f>
        <v>#DIV/0!</v>
      </c>
      <c r="S91" s="352"/>
      <c r="T91" s="49" t="e">
        <f>S91/S12</f>
        <v>#DIV/0!</v>
      </c>
      <c r="U91" s="352"/>
      <c r="V91" s="49" t="e">
        <f>U91/U12</f>
        <v>#DIV/0!</v>
      </c>
      <c r="W91" s="352"/>
      <c r="X91" s="49" t="e">
        <f>W91/W12</f>
        <v>#DIV/0!</v>
      </c>
      <c r="Y91" s="129"/>
      <c r="Z91" s="165" t="e">
        <f>Y91/Y12</f>
        <v>#DIV/0!</v>
      </c>
      <c r="AA91" s="262">
        <f t="shared" si="91"/>
        <v>0</v>
      </c>
      <c r="AB91" s="190" t="e">
        <f>AA91/AA12</f>
        <v>#DIV/0!</v>
      </c>
      <c r="AC91" s="181">
        <f t="shared" si="92"/>
        <v>0</v>
      </c>
      <c r="AD91" s="190" t="e">
        <f>AC91/AC12</f>
        <v>#DIV/0!</v>
      </c>
      <c r="AE91" s="75"/>
      <c r="AF91" s="156"/>
      <c r="AG91" s="75"/>
      <c r="AH91" s="181">
        <v>3581.308</v>
      </c>
      <c r="AI91" s="231">
        <f>AH91/AH12</f>
        <v>4.4475582539973196E-3</v>
      </c>
      <c r="AJ91" s="269">
        <f t="shared" si="26"/>
        <v>3581.308</v>
      </c>
      <c r="AK91" s="53">
        <f t="shared" si="27"/>
        <v>0</v>
      </c>
      <c r="AL91" s="53">
        <f t="shared" si="89"/>
        <v>0</v>
      </c>
      <c r="AM91" s="53">
        <f t="shared" si="93"/>
        <v>0</v>
      </c>
      <c r="AN91" s="53" t="e">
        <f>#REF!-AM91</f>
        <v>#REF!</v>
      </c>
      <c r="AO91" s="53"/>
      <c r="AS91" s="53">
        <f t="shared" si="90"/>
        <v>0</v>
      </c>
    </row>
    <row r="92" spans="1:45">
      <c r="A92" s="2">
        <v>6216</v>
      </c>
      <c r="B92" s="107" t="s">
        <v>106</v>
      </c>
      <c r="C92" s="129"/>
      <c r="D92" s="49" t="e">
        <f>C92/C12</f>
        <v>#DIV/0!</v>
      </c>
      <c r="E92" s="129">
        <v>0</v>
      </c>
      <c r="F92" s="49" t="e">
        <f>E92/E12</f>
        <v>#DIV/0!</v>
      </c>
      <c r="G92" s="129"/>
      <c r="H92" s="49" t="e">
        <f>G92/G12</f>
        <v>#DIV/0!</v>
      </c>
      <c r="I92" s="129">
        <v>0</v>
      </c>
      <c r="J92" s="49" t="e">
        <f>I92/I12</f>
        <v>#DIV/0!</v>
      </c>
      <c r="K92" s="129">
        <v>0</v>
      </c>
      <c r="L92" s="49" t="e">
        <f>K92/K12</f>
        <v>#DIV/0!</v>
      </c>
      <c r="M92" s="129">
        <v>0</v>
      </c>
      <c r="N92" s="49" t="e">
        <f>M92/M12</f>
        <v>#DIV/0!</v>
      </c>
      <c r="O92" s="129"/>
      <c r="P92" s="49" t="e">
        <f>O92/O12</f>
        <v>#DIV/0!</v>
      </c>
      <c r="Q92" s="129">
        <v>0</v>
      </c>
      <c r="R92" s="49" t="e">
        <f>Q92/Q12</f>
        <v>#DIV/0!</v>
      </c>
      <c r="S92" s="129"/>
      <c r="T92" s="49" t="e">
        <f>S92/S12</f>
        <v>#DIV/0!</v>
      </c>
      <c r="U92" s="129">
        <v>0</v>
      </c>
      <c r="V92" s="49" t="e">
        <f>U92/U12</f>
        <v>#DIV/0!</v>
      </c>
      <c r="W92" s="129">
        <v>0</v>
      </c>
      <c r="X92" s="49" t="e">
        <f>W92/W12</f>
        <v>#DIV/0!</v>
      </c>
      <c r="Y92" s="129"/>
      <c r="Z92" s="165" t="e">
        <f>Y92/Y12</f>
        <v>#DIV/0!</v>
      </c>
      <c r="AA92" s="262">
        <f t="shared" si="91"/>
        <v>0</v>
      </c>
      <c r="AB92" s="190" t="e">
        <f>AA92/AA12</f>
        <v>#DIV/0!</v>
      </c>
      <c r="AC92" s="181">
        <f t="shared" si="92"/>
        <v>0</v>
      </c>
      <c r="AD92" s="190" t="e">
        <f>AC92/AC12</f>
        <v>#DIV/0!</v>
      </c>
      <c r="AE92" s="75"/>
      <c r="AF92" s="156"/>
      <c r="AG92" s="75"/>
      <c r="AH92" s="181">
        <v>0</v>
      </c>
      <c r="AI92" s="231">
        <f>AH92/AH12</f>
        <v>0</v>
      </c>
      <c r="AJ92" s="269">
        <f t="shared" si="26"/>
        <v>0</v>
      </c>
      <c r="AK92" s="53">
        <f t="shared" si="27"/>
        <v>0</v>
      </c>
      <c r="AL92" s="53">
        <f t="shared" si="89"/>
        <v>0</v>
      </c>
      <c r="AM92" s="53">
        <f t="shared" si="93"/>
        <v>0</v>
      </c>
      <c r="AN92" s="53" t="e">
        <f>#REF!-AM92</f>
        <v>#REF!</v>
      </c>
      <c r="AO92" s="53"/>
      <c r="AS92" s="53">
        <f t="shared" si="90"/>
        <v>0</v>
      </c>
    </row>
    <row r="93" spans="1:45" ht="15.75" thickBot="1">
      <c r="A93" s="4">
        <v>6299</v>
      </c>
      <c r="B93" s="108" t="s">
        <v>96</v>
      </c>
      <c r="C93" s="29">
        <f>SUM(C77:C92)</f>
        <v>0</v>
      </c>
      <c r="D93" s="66" t="e">
        <f>C93/C12</f>
        <v>#DIV/0!</v>
      </c>
      <c r="E93" s="58">
        <f>SUM(E77:E92)</f>
        <v>0</v>
      </c>
      <c r="F93" s="66" t="e">
        <f>E93/E12</f>
        <v>#DIV/0!</v>
      </c>
      <c r="G93" s="85">
        <f>SUM(G77:G92)</f>
        <v>0</v>
      </c>
      <c r="H93" s="66" t="e">
        <f>G93/G12</f>
        <v>#DIV/0!</v>
      </c>
      <c r="I93" s="277">
        <f>SUM(I77:I92)</f>
        <v>0</v>
      </c>
      <c r="J93" s="66" t="e">
        <f>I93/I12</f>
        <v>#DIV/0!</v>
      </c>
      <c r="K93" s="58">
        <f>SUM(K77:K92)</f>
        <v>0</v>
      </c>
      <c r="L93" s="66" t="e">
        <f>K93/K12</f>
        <v>#DIV/0!</v>
      </c>
      <c r="M93" s="21">
        <f>SUM(M77:M92)</f>
        <v>0</v>
      </c>
      <c r="N93" s="66" t="e">
        <f>M93/M12</f>
        <v>#DIV/0!</v>
      </c>
      <c r="O93" s="21">
        <f>SUM(O77:O92)</f>
        <v>0</v>
      </c>
      <c r="P93" s="66" t="e">
        <f>O93/O12</f>
        <v>#DIV/0!</v>
      </c>
      <c r="Q93" s="21">
        <f>SUM(Q77:Q92)</f>
        <v>0</v>
      </c>
      <c r="R93" s="66" t="e">
        <f>Q93/Q12</f>
        <v>#DIV/0!</v>
      </c>
      <c r="S93" s="21">
        <f>SUM(S77:S92)</f>
        <v>0</v>
      </c>
      <c r="T93" s="66" t="e">
        <f>S93/S12</f>
        <v>#DIV/0!</v>
      </c>
      <c r="U93" s="58">
        <f>SUM(U77:U92)</f>
        <v>0</v>
      </c>
      <c r="V93" s="66" t="e">
        <f>U93/U12</f>
        <v>#DIV/0!</v>
      </c>
      <c r="W93" s="40">
        <f>SUM(W77:W92)</f>
        <v>0</v>
      </c>
      <c r="X93" s="66" t="e">
        <f>W93/W12</f>
        <v>#DIV/0!</v>
      </c>
      <c r="Y93" s="58">
        <f>SUM(Y77:Y92)</f>
        <v>0</v>
      </c>
      <c r="Z93" s="200" t="e">
        <f>Y93/Y12</f>
        <v>#DIV/0!</v>
      </c>
      <c r="AA93" s="187">
        <f>SUM(AA77:AA92)</f>
        <v>0</v>
      </c>
      <c r="AB93" s="221" t="e">
        <f>AA93/AA12</f>
        <v>#DIV/0!</v>
      </c>
      <c r="AC93" s="186">
        <f t="shared" si="92"/>
        <v>0</v>
      </c>
      <c r="AD93" s="221" t="e">
        <f>AC93/AC12</f>
        <v>#DIV/0!</v>
      </c>
      <c r="AE93" s="75"/>
      <c r="AF93" s="224"/>
      <c r="AG93" s="75" t="s">
        <v>166</v>
      </c>
      <c r="AH93" s="186">
        <f>SUM(AH77:AH92)</f>
        <v>150259.742</v>
      </c>
      <c r="AI93" s="235">
        <f>AH93/AH12</f>
        <v>0.18660471419258207</v>
      </c>
      <c r="AJ93" s="272">
        <f t="shared" si="26"/>
        <v>150259.742</v>
      </c>
      <c r="AK93" s="53">
        <f t="shared" si="27"/>
        <v>0</v>
      </c>
      <c r="AL93" s="53">
        <f t="shared" si="89"/>
        <v>0</v>
      </c>
      <c r="AM93" s="53">
        <f t="shared" si="93"/>
        <v>0</v>
      </c>
      <c r="AN93" s="53" t="e">
        <f>#REF!-AM93</f>
        <v>#REF!</v>
      </c>
      <c r="AO93" s="53"/>
      <c r="AS93" s="53">
        <f t="shared" si="90"/>
        <v>0</v>
      </c>
    </row>
    <row r="94" spans="1:45" ht="15.75" thickTop="1">
      <c r="A94" s="98">
        <v>6301</v>
      </c>
      <c r="B94" s="110" t="s">
        <v>35</v>
      </c>
      <c r="C94" s="290"/>
      <c r="D94" s="170" t="e">
        <f>C94/C12</f>
        <v>#DIV/0!</v>
      </c>
      <c r="E94" s="290"/>
      <c r="F94" s="170" t="e">
        <f>E94/E12</f>
        <v>#DIV/0!</v>
      </c>
      <c r="G94" s="167"/>
      <c r="H94" s="168" t="e">
        <f>G94/G12</f>
        <v>#DIV/0!</v>
      </c>
      <c r="I94" s="171"/>
      <c r="J94" s="170" t="e">
        <f>I94/I12</f>
        <v>#DIV/0!</v>
      </c>
      <c r="K94" s="294"/>
      <c r="L94" s="168" t="e">
        <f>K94/K12</f>
        <v>#DIV/0!</v>
      </c>
      <c r="M94" s="294"/>
      <c r="N94" s="170" t="e">
        <f>M94/M12</f>
        <v>#DIV/0!</v>
      </c>
      <c r="O94" s="294"/>
      <c r="P94" s="168" t="e">
        <f>O94/O12</f>
        <v>#DIV/0!</v>
      </c>
      <c r="Q94" s="294"/>
      <c r="R94" s="170" t="e">
        <f>Q94/Q12</f>
        <v>#DIV/0!</v>
      </c>
      <c r="S94" s="294"/>
      <c r="T94" s="168" t="e">
        <f>S94/S12</f>
        <v>#DIV/0!</v>
      </c>
      <c r="U94" s="294"/>
      <c r="V94" s="170" t="e">
        <f>U94/U12</f>
        <v>#DIV/0!</v>
      </c>
      <c r="W94" s="294"/>
      <c r="X94" s="168" t="e">
        <f>W94/W12</f>
        <v>#DIV/0!</v>
      </c>
      <c r="Y94" s="171"/>
      <c r="Z94" s="170" t="e">
        <f>Y94/Y12</f>
        <v>#DIV/0!</v>
      </c>
      <c r="AA94" s="262">
        <f t="shared" ref="AA94:AA114" si="94">C94+E94+G94+I94+K94+M94+O94+Q94+S94+U94+W94+Y94</f>
        <v>0</v>
      </c>
      <c r="AB94" s="190" t="e">
        <f>AA94/AA12</f>
        <v>#DIV/0!</v>
      </c>
      <c r="AC94" s="185">
        <f t="shared" si="92"/>
        <v>0</v>
      </c>
      <c r="AD94" s="190" t="e">
        <f>AC94/AC12</f>
        <v>#DIV/0!</v>
      </c>
      <c r="AE94" s="75"/>
      <c r="AF94" s="156"/>
      <c r="AG94" s="75"/>
      <c r="AH94" s="185"/>
      <c r="AI94" s="231">
        <f>AH94/AH12</f>
        <v>0</v>
      </c>
      <c r="AJ94" s="269">
        <f t="shared" si="26"/>
        <v>0</v>
      </c>
      <c r="AK94" s="53">
        <f t="shared" si="27"/>
        <v>0</v>
      </c>
      <c r="AL94" s="53">
        <f t="shared" si="89"/>
        <v>0</v>
      </c>
      <c r="AM94" s="53">
        <f t="shared" si="93"/>
        <v>0</v>
      </c>
      <c r="AN94" s="53" t="e">
        <f>#REF!-AM94</f>
        <v>#REF!</v>
      </c>
      <c r="AO94" s="53"/>
      <c r="AS94" s="53">
        <f t="shared" si="90"/>
        <v>0</v>
      </c>
    </row>
    <row r="95" spans="1:45">
      <c r="A95" s="98">
        <v>6302</v>
      </c>
      <c r="B95" s="110" t="s">
        <v>36</v>
      </c>
      <c r="C95" s="291"/>
      <c r="D95" s="165" t="e">
        <f>C95/C12</f>
        <v>#DIV/0!</v>
      </c>
      <c r="E95" s="291"/>
      <c r="F95" s="165" t="e">
        <f>E95/E12</f>
        <v>#DIV/0!</v>
      </c>
      <c r="G95" s="169"/>
      <c r="H95" s="49" t="e">
        <f>G95/G12</f>
        <v>#DIV/0!</v>
      </c>
      <c r="I95" s="294"/>
      <c r="J95" s="165" t="e">
        <f>I95/I12</f>
        <v>#DIV/0!</v>
      </c>
      <c r="K95" s="294"/>
      <c r="L95" s="49" t="e">
        <f>K95/K12</f>
        <v>#DIV/0!</v>
      </c>
      <c r="M95" s="294"/>
      <c r="N95" s="165" t="e">
        <f>M95/M12</f>
        <v>#DIV/0!</v>
      </c>
      <c r="O95" s="294"/>
      <c r="P95" s="49" t="e">
        <f>O95/O12</f>
        <v>#DIV/0!</v>
      </c>
      <c r="Q95" s="294"/>
      <c r="R95" s="165" t="e">
        <f>Q95/Q12</f>
        <v>#DIV/0!</v>
      </c>
      <c r="S95" s="294"/>
      <c r="T95" s="49" t="e">
        <f>S95/S12</f>
        <v>#DIV/0!</v>
      </c>
      <c r="U95" s="294"/>
      <c r="V95" s="165" t="e">
        <f>U95/U12</f>
        <v>#DIV/0!</v>
      </c>
      <c r="W95" s="294"/>
      <c r="X95" s="49" t="e">
        <f>W95/W12</f>
        <v>#DIV/0!</v>
      </c>
      <c r="Y95" s="166"/>
      <c r="Z95" s="165" t="e">
        <f>Y95/Y12</f>
        <v>#DIV/0!</v>
      </c>
      <c r="AA95" s="262">
        <f t="shared" si="94"/>
        <v>0</v>
      </c>
      <c r="AB95" s="190" t="e">
        <f>AA95/AA12</f>
        <v>#DIV/0!</v>
      </c>
      <c r="AC95" s="185">
        <f t="shared" si="92"/>
        <v>0</v>
      </c>
      <c r="AD95" s="190" t="e">
        <f>AC95/AC12</f>
        <v>#DIV/0!</v>
      </c>
      <c r="AE95" s="75"/>
      <c r="AF95" s="156"/>
      <c r="AG95" s="75"/>
      <c r="AH95" s="185"/>
      <c r="AI95" s="231">
        <f>AH95/AH12</f>
        <v>0</v>
      </c>
      <c r="AJ95" s="269">
        <f t="shared" si="26"/>
        <v>0</v>
      </c>
      <c r="AK95" s="53">
        <f t="shared" si="27"/>
        <v>0</v>
      </c>
      <c r="AL95" s="53">
        <f t="shared" si="89"/>
        <v>0</v>
      </c>
      <c r="AM95" s="53">
        <f t="shared" si="93"/>
        <v>0</v>
      </c>
      <c r="AN95" s="53" t="e">
        <f>#REF!-AM95</f>
        <v>#REF!</v>
      </c>
      <c r="AO95" s="53"/>
      <c r="AS95" s="53">
        <f t="shared" si="90"/>
        <v>0</v>
      </c>
    </row>
    <row r="96" spans="1:45">
      <c r="A96" s="98">
        <v>6303</v>
      </c>
      <c r="B96" s="2" t="s">
        <v>107</v>
      </c>
      <c r="C96" s="291"/>
      <c r="D96" s="165" t="e">
        <f>C96/C12</f>
        <v>#DIV/0!</v>
      </c>
      <c r="E96" s="291"/>
      <c r="F96" s="165" t="e">
        <f>E96/E12</f>
        <v>#DIV/0!</v>
      </c>
      <c r="G96" s="169"/>
      <c r="H96" s="49" t="e">
        <f>G96/G12</f>
        <v>#DIV/0!</v>
      </c>
      <c r="I96" s="185"/>
      <c r="J96" s="165" t="e">
        <f>I96/I12</f>
        <v>#DIV/0!</v>
      </c>
      <c r="K96" s="185"/>
      <c r="L96" s="49" t="e">
        <f>K96/K12</f>
        <v>#DIV/0!</v>
      </c>
      <c r="M96" s="185"/>
      <c r="N96" s="165" t="e">
        <f>M96/M12</f>
        <v>#DIV/0!</v>
      </c>
      <c r="O96" s="185"/>
      <c r="P96" s="49" t="e">
        <f>O96/O12</f>
        <v>#DIV/0!</v>
      </c>
      <c r="Q96" s="185"/>
      <c r="R96" s="165" t="e">
        <f>Q96/Q12</f>
        <v>#DIV/0!</v>
      </c>
      <c r="S96" s="185"/>
      <c r="T96" s="49" t="e">
        <f>S96/S12</f>
        <v>#DIV/0!</v>
      </c>
      <c r="U96" s="185"/>
      <c r="V96" s="165" t="e">
        <f>U96/U12</f>
        <v>#DIV/0!</v>
      </c>
      <c r="W96" s="185"/>
      <c r="X96" s="49" t="e">
        <f>W96/W12</f>
        <v>#DIV/0!</v>
      </c>
      <c r="Y96" s="166"/>
      <c r="Z96" s="165" t="e">
        <f>Y96/Y12</f>
        <v>#DIV/0!</v>
      </c>
      <c r="AA96" s="262">
        <f t="shared" si="94"/>
        <v>0</v>
      </c>
      <c r="AB96" s="190" t="e">
        <f>AA96/AA12</f>
        <v>#DIV/0!</v>
      </c>
      <c r="AC96" s="185">
        <f t="shared" si="92"/>
        <v>0</v>
      </c>
      <c r="AD96" s="190" t="e">
        <f>AC96/AC12</f>
        <v>#DIV/0!</v>
      </c>
      <c r="AE96" s="75"/>
      <c r="AF96" s="156"/>
      <c r="AG96" s="75"/>
      <c r="AH96" s="185"/>
      <c r="AI96" s="231">
        <f>AH96/AH12</f>
        <v>0</v>
      </c>
      <c r="AJ96" s="269">
        <f t="shared" si="26"/>
        <v>0</v>
      </c>
      <c r="AK96" s="53">
        <f t="shared" si="27"/>
        <v>0</v>
      </c>
      <c r="AL96" s="53">
        <f t="shared" si="89"/>
        <v>0</v>
      </c>
      <c r="AM96" s="53">
        <f t="shared" si="93"/>
        <v>0</v>
      </c>
      <c r="AN96" s="53" t="e">
        <f>#REF!-AM96</f>
        <v>#REF!</v>
      </c>
      <c r="AO96" s="53"/>
      <c r="AS96" s="53">
        <f t="shared" si="90"/>
        <v>0</v>
      </c>
    </row>
    <row r="97" spans="1:45">
      <c r="A97" s="98">
        <v>6304</v>
      </c>
      <c r="B97" s="2" t="s">
        <v>37</v>
      </c>
      <c r="C97" s="354"/>
      <c r="D97" s="165" t="e">
        <f>C97/C12</f>
        <v>#DIV/0!</v>
      </c>
      <c r="E97" s="354"/>
      <c r="F97" s="165" t="e">
        <f>E97/E12</f>
        <v>#DIV/0!</v>
      </c>
      <c r="G97" s="354"/>
      <c r="H97" s="165" t="e">
        <f>G97/G12</f>
        <v>#DIV/0!</v>
      </c>
      <c r="I97" s="354"/>
      <c r="J97" s="165" t="e">
        <f>I97/I12</f>
        <v>#DIV/0!</v>
      </c>
      <c r="K97" s="354"/>
      <c r="L97" s="165" t="e">
        <f>K97/K12</f>
        <v>#DIV/0!</v>
      </c>
      <c r="M97" s="354"/>
      <c r="N97" s="165" t="e">
        <f>M97/M12</f>
        <v>#DIV/0!</v>
      </c>
      <c r="O97" s="354"/>
      <c r="P97" s="165" t="e">
        <f>O97/O12</f>
        <v>#DIV/0!</v>
      </c>
      <c r="Q97" s="354"/>
      <c r="R97" s="165" t="e">
        <f>Q97/Q12</f>
        <v>#DIV/0!</v>
      </c>
      <c r="S97" s="354"/>
      <c r="T97" s="165" t="e">
        <f>S97/S12</f>
        <v>#DIV/0!</v>
      </c>
      <c r="U97" s="354"/>
      <c r="V97" s="165" t="e">
        <f>U97/U12</f>
        <v>#DIV/0!</v>
      </c>
      <c r="W97" s="354"/>
      <c r="X97" s="165" t="e">
        <f>W97/W12</f>
        <v>#DIV/0!</v>
      </c>
      <c r="Y97" s="289"/>
      <c r="Z97" s="165" t="e">
        <f>Y97/Y12</f>
        <v>#DIV/0!</v>
      </c>
      <c r="AA97" s="262">
        <f t="shared" si="94"/>
        <v>0</v>
      </c>
      <c r="AB97" s="190" t="e">
        <f>AA97/AA12</f>
        <v>#DIV/0!</v>
      </c>
      <c r="AC97" s="185">
        <f t="shared" si="92"/>
        <v>0</v>
      </c>
      <c r="AD97" s="190" t="e">
        <f>AC97/AC12</f>
        <v>#DIV/0!</v>
      </c>
      <c r="AE97" s="75"/>
      <c r="AF97" s="156"/>
      <c r="AG97" s="75"/>
      <c r="AH97" s="185">
        <v>9593.5680851063844</v>
      </c>
      <c r="AI97" s="231">
        <f>AH97/AH12</f>
        <v>1.1914069642208982E-2</v>
      </c>
      <c r="AJ97" s="269">
        <f t="shared" si="26"/>
        <v>9593.5680851063844</v>
      </c>
      <c r="AK97" s="53">
        <f t="shared" si="27"/>
        <v>0</v>
      </c>
      <c r="AL97" s="53">
        <f t="shared" si="89"/>
        <v>0</v>
      </c>
      <c r="AM97" s="53">
        <f t="shared" si="93"/>
        <v>0</v>
      </c>
      <c r="AN97" s="53" t="e">
        <f>#REF!-AM97</f>
        <v>#REF!</v>
      </c>
      <c r="AO97" s="53"/>
      <c r="AS97" s="53">
        <f t="shared" si="90"/>
        <v>0</v>
      </c>
    </row>
    <row r="98" spans="1:45">
      <c r="A98" s="98">
        <v>6305</v>
      </c>
      <c r="B98" s="2" t="s">
        <v>38</v>
      </c>
      <c r="C98" s="354"/>
      <c r="D98" s="165" t="e">
        <f>C98/C12</f>
        <v>#DIV/0!</v>
      </c>
      <c r="E98" s="354"/>
      <c r="F98" s="165" t="e">
        <f>E98/E12</f>
        <v>#DIV/0!</v>
      </c>
      <c r="G98" s="354"/>
      <c r="H98" s="165" t="e">
        <f>G98/G12</f>
        <v>#DIV/0!</v>
      </c>
      <c r="I98" s="354"/>
      <c r="J98" s="165" t="e">
        <f>I98/I12</f>
        <v>#DIV/0!</v>
      </c>
      <c r="K98" s="354"/>
      <c r="L98" s="165" t="e">
        <f>K98/K12</f>
        <v>#DIV/0!</v>
      </c>
      <c r="M98" s="354"/>
      <c r="N98" s="165" t="e">
        <f>M98/M12</f>
        <v>#DIV/0!</v>
      </c>
      <c r="O98" s="354"/>
      <c r="P98" s="165" t="e">
        <f>O98/O12</f>
        <v>#DIV/0!</v>
      </c>
      <c r="Q98" s="354"/>
      <c r="R98" s="165" t="e">
        <f>Q98/Q12</f>
        <v>#DIV/0!</v>
      </c>
      <c r="S98" s="354"/>
      <c r="T98" s="165" t="e">
        <f>S98/S12</f>
        <v>#DIV/0!</v>
      </c>
      <c r="U98" s="354"/>
      <c r="V98" s="165" t="e">
        <f>U98/U12</f>
        <v>#DIV/0!</v>
      </c>
      <c r="W98" s="354"/>
      <c r="X98" s="165" t="e">
        <f>W98/W12</f>
        <v>#DIV/0!</v>
      </c>
      <c r="Y98" s="289"/>
      <c r="Z98" s="165" t="e">
        <f>Y98/Y12</f>
        <v>#DIV/0!</v>
      </c>
      <c r="AA98" s="262">
        <f t="shared" si="94"/>
        <v>0</v>
      </c>
      <c r="AB98" s="190" t="e">
        <f>AA98/AA12</f>
        <v>#DIV/0!</v>
      </c>
      <c r="AC98" s="185">
        <f t="shared" si="92"/>
        <v>0</v>
      </c>
      <c r="AD98" s="190" t="e">
        <f>AC98/AC12</f>
        <v>#DIV/0!</v>
      </c>
      <c r="AE98" s="75"/>
      <c r="AF98" s="156"/>
      <c r="AG98" s="75"/>
      <c r="AH98" s="185">
        <v>2468.3266990881457</v>
      </c>
      <c r="AI98" s="231">
        <f>AH98/AH12</f>
        <v>3.0653679560907472E-3</v>
      </c>
      <c r="AJ98" s="269">
        <f t="shared" si="26"/>
        <v>2468.3266990881457</v>
      </c>
      <c r="AK98" s="53">
        <f t="shared" si="27"/>
        <v>0</v>
      </c>
      <c r="AL98" s="53">
        <f t="shared" si="89"/>
        <v>0</v>
      </c>
      <c r="AM98" s="53">
        <f t="shared" si="93"/>
        <v>0</v>
      </c>
      <c r="AN98" s="53" t="e">
        <f>#REF!-AM98</f>
        <v>#REF!</v>
      </c>
      <c r="AO98" s="53"/>
      <c r="AS98" s="53">
        <f t="shared" si="90"/>
        <v>0</v>
      </c>
    </row>
    <row r="99" spans="1:45">
      <c r="A99" s="98">
        <v>6306</v>
      </c>
      <c r="B99" s="2" t="s">
        <v>39</v>
      </c>
      <c r="C99" s="354"/>
      <c r="D99" s="165" t="e">
        <f>C99/C12</f>
        <v>#DIV/0!</v>
      </c>
      <c r="E99" s="354"/>
      <c r="F99" s="165" t="e">
        <f>E99/E12</f>
        <v>#DIV/0!</v>
      </c>
      <c r="G99" s="354"/>
      <c r="H99" s="165" t="e">
        <f>G99/G12</f>
        <v>#DIV/0!</v>
      </c>
      <c r="I99" s="354"/>
      <c r="J99" s="165" t="e">
        <f>I99/I12</f>
        <v>#DIV/0!</v>
      </c>
      <c r="K99" s="354"/>
      <c r="L99" s="165" t="e">
        <f>K99/K12</f>
        <v>#DIV/0!</v>
      </c>
      <c r="M99" s="354"/>
      <c r="N99" s="165" t="e">
        <f>M99/M12</f>
        <v>#DIV/0!</v>
      </c>
      <c r="O99" s="354"/>
      <c r="P99" s="165" t="e">
        <f>O99/O12</f>
        <v>#DIV/0!</v>
      </c>
      <c r="Q99" s="354"/>
      <c r="R99" s="165" t="e">
        <f>Q99/Q12</f>
        <v>#DIV/0!</v>
      </c>
      <c r="S99" s="354"/>
      <c r="T99" s="165" t="e">
        <f>S99/S12</f>
        <v>#DIV/0!</v>
      </c>
      <c r="U99" s="354"/>
      <c r="V99" s="165" t="e">
        <f>U99/U12</f>
        <v>#DIV/0!</v>
      </c>
      <c r="W99" s="354"/>
      <c r="X99" s="165" t="e">
        <f>W99/W12</f>
        <v>#DIV/0!</v>
      </c>
      <c r="Y99" s="289"/>
      <c r="Z99" s="165" t="e">
        <f>Y99/Y12</f>
        <v>#DIV/0!</v>
      </c>
      <c r="AA99" s="262">
        <f t="shared" si="94"/>
        <v>0</v>
      </c>
      <c r="AB99" s="190" t="e">
        <f>AA99/AA12</f>
        <v>#DIV/0!</v>
      </c>
      <c r="AC99" s="185">
        <f t="shared" si="92"/>
        <v>0</v>
      </c>
      <c r="AD99" s="190" t="e">
        <f>AC99/AC12</f>
        <v>#DIV/0!</v>
      </c>
      <c r="AE99" s="75"/>
      <c r="AF99" s="156"/>
      <c r="AG99" s="75"/>
      <c r="AH99" s="185">
        <v>0</v>
      </c>
      <c r="AI99" s="231">
        <f>AH99/AH12</f>
        <v>0</v>
      </c>
      <c r="AJ99" s="269">
        <f t="shared" si="26"/>
        <v>0</v>
      </c>
      <c r="AK99" s="53">
        <f t="shared" si="27"/>
        <v>0</v>
      </c>
      <c r="AL99" s="53">
        <f t="shared" si="89"/>
        <v>0</v>
      </c>
      <c r="AM99" s="53">
        <f t="shared" si="93"/>
        <v>0</v>
      </c>
      <c r="AN99" s="53" t="e">
        <f>#REF!-AM99</f>
        <v>#REF!</v>
      </c>
      <c r="AO99" s="53"/>
      <c r="AS99" s="53">
        <f t="shared" si="90"/>
        <v>0</v>
      </c>
    </row>
    <row r="100" spans="1:45">
      <c r="A100" s="98">
        <v>6307</v>
      </c>
      <c r="B100" s="2" t="s">
        <v>214</v>
      </c>
      <c r="C100" s="354"/>
      <c r="D100" s="165" t="e">
        <f>C100/C12</f>
        <v>#DIV/0!</v>
      </c>
      <c r="E100" s="354"/>
      <c r="F100" s="165" t="e">
        <f>E100/E12</f>
        <v>#DIV/0!</v>
      </c>
      <c r="G100" s="354"/>
      <c r="H100" s="165" t="e">
        <f>G100/G12</f>
        <v>#DIV/0!</v>
      </c>
      <c r="I100" s="354"/>
      <c r="J100" s="165" t="e">
        <f>I100/I12</f>
        <v>#DIV/0!</v>
      </c>
      <c r="K100" s="354"/>
      <c r="L100" s="165" t="e">
        <f>K100/K12</f>
        <v>#DIV/0!</v>
      </c>
      <c r="M100" s="354"/>
      <c r="N100" s="165" t="e">
        <f>M100/M12</f>
        <v>#DIV/0!</v>
      </c>
      <c r="O100" s="354"/>
      <c r="P100" s="165" t="e">
        <f>O100/O12</f>
        <v>#DIV/0!</v>
      </c>
      <c r="Q100" s="354"/>
      <c r="R100" s="165" t="e">
        <f>Q100/Q12</f>
        <v>#DIV/0!</v>
      </c>
      <c r="S100" s="354"/>
      <c r="T100" s="165" t="e">
        <f>S100/S12</f>
        <v>#DIV/0!</v>
      </c>
      <c r="U100" s="354"/>
      <c r="V100" s="165" t="e">
        <f>U100/U12</f>
        <v>#DIV/0!</v>
      </c>
      <c r="W100" s="354"/>
      <c r="X100" s="165" t="e">
        <f>W100/W12</f>
        <v>#DIV/0!</v>
      </c>
      <c r="Y100" s="289"/>
      <c r="Z100" s="165" t="e">
        <f>Y100/Y12</f>
        <v>#DIV/0!</v>
      </c>
      <c r="AA100" s="262">
        <f t="shared" si="94"/>
        <v>0</v>
      </c>
      <c r="AB100" s="190" t="e">
        <f>AA100/AA12</f>
        <v>#DIV/0!</v>
      </c>
      <c r="AC100" s="185">
        <f t="shared" si="92"/>
        <v>0</v>
      </c>
      <c r="AD100" s="190" t="e">
        <f>AC100/AC12</f>
        <v>#DIV/0!</v>
      </c>
      <c r="AE100" s="75"/>
      <c r="AF100" s="156"/>
      <c r="AG100" s="75"/>
      <c r="AH100" s="185">
        <v>0</v>
      </c>
      <c r="AI100" s="231">
        <f>AH100/AH12</f>
        <v>0</v>
      </c>
      <c r="AJ100" s="269">
        <f t="shared" si="26"/>
        <v>0</v>
      </c>
      <c r="AK100" s="53">
        <f t="shared" si="27"/>
        <v>0</v>
      </c>
      <c r="AL100" s="53">
        <f t="shared" si="89"/>
        <v>0</v>
      </c>
      <c r="AM100" s="53">
        <f t="shared" si="93"/>
        <v>0</v>
      </c>
      <c r="AN100" s="53" t="e">
        <f>#REF!-AM100</f>
        <v>#REF!</v>
      </c>
      <c r="AO100" s="53"/>
      <c r="AS100" s="53">
        <f t="shared" si="90"/>
        <v>0</v>
      </c>
    </row>
    <row r="101" spans="1:45">
      <c r="A101" s="2">
        <v>6308</v>
      </c>
      <c r="B101" s="2" t="s">
        <v>120</v>
      </c>
      <c r="C101" s="357"/>
      <c r="D101" s="165" t="e">
        <f>C101/C$12</f>
        <v>#DIV/0!</v>
      </c>
      <c r="E101" s="357"/>
      <c r="F101" s="165" t="e">
        <f>E101/E12</f>
        <v>#DIV/0!</v>
      </c>
      <c r="G101" s="357"/>
      <c r="H101" s="165" t="e">
        <f>G101/G12</f>
        <v>#DIV/0!</v>
      </c>
      <c r="I101" s="357"/>
      <c r="J101" s="165" t="e">
        <f>I101/I12</f>
        <v>#DIV/0!</v>
      </c>
      <c r="K101" s="357"/>
      <c r="L101" s="165" t="e">
        <f>K101/K12</f>
        <v>#DIV/0!</v>
      </c>
      <c r="M101" s="357"/>
      <c r="N101" s="165" t="e">
        <f>M101/M12</f>
        <v>#DIV/0!</v>
      </c>
      <c r="O101" s="357"/>
      <c r="P101" s="165" t="e">
        <f>O101/O12</f>
        <v>#DIV/0!</v>
      </c>
      <c r="Q101" s="357"/>
      <c r="R101" s="165" t="e">
        <f>Q101/Q12</f>
        <v>#DIV/0!</v>
      </c>
      <c r="S101" s="357"/>
      <c r="T101" s="165" t="e">
        <f>S101/S12</f>
        <v>#DIV/0!</v>
      </c>
      <c r="U101" s="357"/>
      <c r="V101" s="165" t="e">
        <f>U101/U12</f>
        <v>#DIV/0!</v>
      </c>
      <c r="W101" s="357"/>
      <c r="X101" s="165" t="e">
        <f>W101/W12</f>
        <v>#DIV/0!</v>
      </c>
      <c r="Y101" s="288"/>
      <c r="Z101" s="165" t="e">
        <f>Y101/Y12</f>
        <v>#DIV/0!</v>
      </c>
      <c r="AA101" s="262">
        <f t="shared" si="94"/>
        <v>0</v>
      </c>
      <c r="AB101" s="190" t="e">
        <f>AA101/AA12</f>
        <v>#DIV/0!</v>
      </c>
      <c r="AC101" s="185">
        <f t="shared" si="92"/>
        <v>0</v>
      </c>
      <c r="AD101" s="190" t="e">
        <f>AC101/AC12</f>
        <v>#DIV/0!</v>
      </c>
      <c r="AE101" s="75"/>
      <c r="AF101" s="156"/>
      <c r="AG101" s="75"/>
      <c r="AH101" s="185">
        <v>5263.5292553191493</v>
      </c>
      <c r="AI101" s="231">
        <f>AH101/AH12</f>
        <v>6.5366768188190039E-3</v>
      </c>
      <c r="AJ101" s="269">
        <f t="shared" si="26"/>
        <v>5263.5292553191493</v>
      </c>
      <c r="AK101" s="53">
        <f t="shared" si="27"/>
        <v>0</v>
      </c>
      <c r="AL101" s="53">
        <f t="shared" si="89"/>
        <v>0</v>
      </c>
      <c r="AM101" s="53">
        <f t="shared" si="93"/>
        <v>0</v>
      </c>
      <c r="AN101" s="53" t="e">
        <f>#REF!-AM101</f>
        <v>#REF!</v>
      </c>
      <c r="AO101" s="53"/>
      <c r="AS101" s="53">
        <f t="shared" si="90"/>
        <v>0</v>
      </c>
    </row>
    <row r="102" spans="1:45">
      <c r="A102" s="2">
        <v>6309</v>
      </c>
      <c r="B102" s="2" t="s">
        <v>121</v>
      </c>
      <c r="C102" s="356"/>
      <c r="D102" s="165" t="e">
        <f>C102/C$12</f>
        <v>#DIV/0!</v>
      </c>
      <c r="E102" s="356"/>
      <c r="F102" s="165" t="e">
        <f>E102/E$12</f>
        <v>#DIV/0!</v>
      </c>
      <c r="G102" s="356"/>
      <c r="H102" s="165" t="e">
        <f>G102/G$12</f>
        <v>#DIV/0!</v>
      </c>
      <c r="I102" s="356"/>
      <c r="J102" s="165" t="e">
        <f>I102/I$12</f>
        <v>#DIV/0!</v>
      </c>
      <c r="K102" s="356"/>
      <c r="L102" s="165" t="e">
        <f>K102/K$12</f>
        <v>#DIV/0!</v>
      </c>
      <c r="M102" s="356"/>
      <c r="N102" s="165" t="e">
        <f>M102/M$12</f>
        <v>#DIV/0!</v>
      </c>
      <c r="O102" s="356"/>
      <c r="P102" s="165" t="e">
        <f>O102/O$12</f>
        <v>#DIV/0!</v>
      </c>
      <c r="Q102" s="356"/>
      <c r="R102" s="165" t="e">
        <f>Q102/Q$12</f>
        <v>#DIV/0!</v>
      </c>
      <c r="S102" s="356"/>
      <c r="T102" s="165" t="e">
        <f>S102/S$12</f>
        <v>#DIV/0!</v>
      </c>
      <c r="U102" s="356"/>
      <c r="V102" s="165" t="e">
        <f>U102/U$12</f>
        <v>#DIV/0!</v>
      </c>
      <c r="W102" s="356"/>
      <c r="X102" s="165" t="e">
        <f>W102/W$12</f>
        <v>#DIV/0!</v>
      </c>
      <c r="Y102" s="185"/>
      <c r="Z102" s="165" t="e">
        <f>Y102/Y$12</f>
        <v>#DIV/0!</v>
      </c>
      <c r="AA102" s="262">
        <f t="shared" si="94"/>
        <v>0</v>
      </c>
      <c r="AB102" s="190" t="e">
        <f>AA102/AA$12</f>
        <v>#DIV/0!</v>
      </c>
      <c r="AC102" s="185">
        <f t="shared" si="92"/>
        <v>0</v>
      </c>
      <c r="AD102" s="190" t="e">
        <f>AC102/AC$12</f>
        <v>#DIV/0!</v>
      </c>
      <c r="AE102" s="75"/>
      <c r="AF102" s="156"/>
      <c r="AG102" s="75"/>
      <c r="AH102" s="185">
        <v>2500</v>
      </c>
      <c r="AI102" s="231">
        <f>AH102/AH12</f>
        <v>3.10470242575989E-3</v>
      </c>
      <c r="AJ102" s="269">
        <f t="shared" si="26"/>
        <v>2500</v>
      </c>
      <c r="AK102" s="53">
        <f t="shared" si="27"/>
        <v>0</v>
      </c>
      <c r="AL102" s="53">
        <f t="shared" si="89"/>
        <v>0</v>
      </c>
      <c r="AM102" s="53">
        <f t="shared" si="93"/>
        <v>0</v>
      </c>
      <c r="AN102" s="53" t="e">
        <f>#REF!-AM102</f>
        <v>#REF!</v>
      </c>
      <c r="AO102" s="53"/>
      <c r="AS102" s="53">
        <f t="shared" si="90"/>
        <v>0</v>
      </c>
    </row>
    <row r="103" spans="1:45">
      <c r="A103" s="2">
        <v>6310</v>
      </c>
      <c r="B103" s="2" t="s">
        <v>122</v>
      </c>
      <c r="C103" s="356"/>
      <c r="D103" s="165" t="e">
        <f>C103/C$12</f>
        <v>#DIV/0!</v>
      </c>
      <c r="E103" s="356"/>
      <c r="F103" s="165" t="e">
        <f>E103/E$12</f>
        <v>#DIV/0!</v>
      </c>
      <c r="G103" s="356"/>
      <c r="H103" s="165" t="e">
        <f>G103/G$12</f>
        <v>#DIV/0!</v>
      </c>
      <c r="I103" s="356"/>
      <c r="J103" s="165" t="e">
        <f>I103/I$12</f>
        <v>#DIV/0!</v>
      </c>
      <c r="K103" s="356"/>
      <c r="L103" s="165" t="e">
        <f>K103/K$12</f>
        <v>#DIV/0!</v>
      </c>
      <c r="M103" s="356"/>
      <c r="N103" s="165" t="e">
        <f>M103/M$12</f>
        <v>#DIV/0!</v>
      </c>
      <c r="O103" s="356"/>
      <c r="P103" s="165" t="e">
        <f>O103/O$12</f>
        <v>#DIV/0!</v>
      </c>
      <c r="Q103" s="356"/>
      <c r="R103" s="165" t="e">
        <f>Q103/Q$12</f>
        <v>#DIV/0!</v>
      </c>
      <c r="S103" s="356"/>
      <c r="T103" s="165" t="e">
        <f>S103/S$12</f>
        <v>#DIV/0!</v>
      </c>
      <c r="U103" s="356"/>
      <c r="V103" s="165" t="e">
        <f>U103/U$12</f>
        <v>#DIV/0!</v>
      </c>
      <c r="W103" s="356"/>
      <c r="X103" s="165" t="e">
        <f>W103/W$12</f>
        <v>#DIV/0!</v>
      </c>
      <c r="Y103" s="185"/>
      <c r="Z103" s="165" t="e">
        <f>Y103/Y$12</f>
        <v>#DIV/0!</v>
      </c>
      <c r="AA103" s="262">
        <f t="shared" si="94"/>
        <v>0</v>
      </c>
      <c r="AB103" s="190" t="e">
        <f>AA103/AA$12</f>
        <v>#DIV/0!</v>
      </c>
      <c r="AC103" s="185">
        <f t="shared" si="92"/>
        <v>0</v>
      </c>
      <c r="AD103" s="190" t="e">
        <f>AC103/AC$12</f>
        <v>#DIV/0!</v>
      </c>
      <c r="AE103" s="75"/>
      <c r="AF103" s="156"/>
      <c r="AG103" s="75"/>
      <c r="AH103" s="185">
        <v>4644.4148936170222</v>
      </c>
      <c r="AI103" s="231">
        <f>AH103/AH12</f>
        <v>5.7678104745792517E-3</v>
      </c>
      <c r="AJ103" s="269">
        <f t="shared" si="26"/>
        <v>4644.4148936170222</v>
      </c>
      <c r="AK103" s="53">
        <f t="shared" si="27"/>
        <v>0</v>
      </c>
      <c r="AL103" s="53">
        <f t="shared" si="89"/>
        <v>0</v>
      </c>
      <c r="AM103" s="53">
        <f t="shared" si="93"/>
        <v>0</v>
      </c>
      <c r="AN103" s="53" t="e">
        <f>#REF!-AM103</f>
        <v>#REF!</v>
      </c>
      <c r="AO103" s="53"/>
      <c r="AS103" s="53">
        <f t="shared" si="90"/>
        <v>0</v>
      </c>
    </row>
    <row r="104" spans="1:45">
      <c r="A104" s="2">
        <v>6311</v>
      </c>
      <c r="B104" s="2" t="s">
        <v>123</v>
      </c>
      <c r="C104" s="356"/>
      <c r="D104" s="165" t="e">
        <f>C104/C$12</f>
        <v>#DIV/0!</v>
      </c>
      <c r="E104" s="356"/>
      <c r="F104" s="165" t="e">
        <f>E104/E$12</f>
        <v>#DIV/0!</v>
      </c>
      <c r="G104" s="356"/>
      <c r="H104" s="165" t="e">
        <f>G104/G$12</f>
        <v>#DIV/0!</v>
      </c>
      <c r="I104" s="356"/>
      <c r="J104" s="165" t="e">
        <f>I104/I$12</f>
        <v>#DIV/0!</v>
      </c>
      <c r="K104" s="356"/>
      <c r="L104" s="165" t="e">
        <f>K104/K$12</f>
        <v>#DIV/0!</v>
      </c>
      <c r="M104" s="356"/>
      <c r="N104" s="165" t="e">
        <f>M104/M$12</f>
        <v>#DIV/0!</v>
      </c>
      <c r="O104" s="356"/>
      <c r="P104" s="165" t="e">
        <f>O104/O$12</f>
        <v>#DIV/0!</v>
      </c>
      <c r="Q104" s="356"/>
      <c r="R104" s="165" t="e">
        <f>Q104/Q$12</f>
        <v>#DIV/0!</v>
      </c>
      <c r="S104" s="356"/>
      <c r="T104" s="165" t="e">
        <f>S104/S$12</f>
        <v>#DIV/0!</v>
      </c>
      <c r="U104" s="356"/>
      <c r="V104" s="165" t="e">
        <f>U104/U$12</f>
        <v>#DIV/0!</v>
      </c>
      <c r="W104" s="356"/>
      <c r="X104" s="165" t="e">
        <f>W104/W$12</f>
        <v>#DIV/0!</v>
      </c>
      <c r="Y104" s="185"/>
      <c r="Z104" s="165" t="e">
        <f>Y104/Y$12</f>
        <v>#DIV/0!</v>
      </c>
      <c r="AA104" s="262">
        <f t="shared" si="94"/>
        <v>0</v>
      </c>
      <c r="AB104" s="190" t="e">
        <f>AA104/AA$12</f>
        <v>#DIV/0!</v>
      </c>
      <c r="AC104" s="185">
        <f t="shared" si="92"/>
        <v>0</v>
      </c>
      <c r="AD104" s="190" t="e">
        <f>AC104/AC$12</f>
        <v>#DIV/0!</v>
      </c>
      <c r="AE104" s="75"/>
      <c r="AF104" s="156"/>
      <c r="AG104" s="75"/>
      <c r="AH104" s="185">
        <v>12000</v>
      </c>
      <c r="AI104" s="231">
        <f>AH104/AH12</f>
        <v>1.490257164364747E-2</v>
      </c>
      <c r="AJ104" s="269">
        <f t="shared" si="26"/>
        <v>12000</v>
      </c>
      <c r="AK104" s="53">
        <f t="shared" si="27"/>
        <v>0</v>
      </c>
      <c r="AL104" s="53">
        <f t="shared" si="89"/>
        <v>0</v>
      </c>
      <c r="AM104" s="53">
        <f t="shared" si="93"/>
        <v>0</v>
      </c>
      <c r="AN104" s="53" t="e">
        <f>#REF!-AM104</f>
        <v>#REF!</v>
      </c>
      <c r="AO104" s="53"/>
      <c r="AS104" s="53">
        <f t="shared" si="90"/>
        <v>0</v>
      </c>
    </row>
    <row r="105" spans="1:45">
      <c r="A105" s="2">
        <v>6312</v>
      </c>
      <c r="B105" s="2" t="s">
        <v>124</v>
      </c>
      <c r="C105" s="358"/>
      <c r="D105" s="165" t="e">
        <f>C105/C$12</f>
        <v>#DIV/0!</v>
      </c>
      <c r="E105" s="358"/>
      <c r="F105" s="165" t="e">
        <f>E105/E$12</f>
        <v>#DIV/0!</v>
      </c>
      <c r="G105" s="358"/>
      <c r="H105" s="165" t="e">
        <f>G105/G$12</f>
        <v>#DIV/0!</v>
      </c>
      <c r="I105" s="358"/>
      <c r="J105" s="165" t="e">
        <f>I105/I$12</f>
        <v>#DIV/0!</v>
      </c>
      <c r="K105" s="358"/>
      <c r="L105" s="165" t="e">
        <f>K105/K$12</f>
        <v>#DIV/0!</v>
      </c>
      <c r="M105" s="358"/>
      <c r="N105" s="165" t="e">
        <f>M105/M$12</f>
        <v>#DIV/0!</v>
      </c>
      <c r="O105" s="358"/>
      <c r="P105" s="165" t="e">
        <f>O105/O$12</f>
        <v>#DIV/0!</v>
      </c>
      <c r="Q105" s="358"/>
      <c r="R105" s="165" t="e">
        <f>Q105/Q$12</f>
        <v>#DIV/0!</v>
      </c>
      <c r="S105" s="358"/>
      <c r="T105" s="165" t="e">
        <f>S105/S$12</f>
        <v>#DIV/0!</v>
      </c>
      <c r="U105" s="358"/>
      <c r="V105" s="165" t="e">
        <f>U105/U$12</f>
        <v>#DIV/0!</v>
      </c>
      <c r="W105" s="358"/>
      <c r="X105" s="165" t="e">
        <f>W105/W$12</f>
        <v>#DIV/0!</v>
      </c>
      <c r="Y105" s="290"/>
      <c r="Z105" s="165" t="e">
        <f>Y105/Y$12</f>
        <v>#DIV/0!</v>
      </c>
      <c r="AA105" s="262">
        <f t="shared" si="94"/>
        <v>0</v>
      </c>
      <c r="AB105" s="190" t="e">
        <f>AA105/AA$12</f>
        <v>#DIV/0!</v>
      </c>
      <c r="AC105" s="185">
        <f t="shared" si="92"/>
        <v>0</v>
      </c>
      <c r="AD105" s="190" t="e">
        <f>AC105/AC$12</f>
        <v>#DIV/0!</v>
      </c>
      <c r="AE105" s="75"/>
      <c r="AF105" s="156"/>
      <c r="AG105" s="75"/>
      <c r="AH105" s="185"/>
      <c r="AI105" s="231"/>
      <c r="AJ105" s="269"/>
      <c r="AK105" s="53"/>
      <c r="AL105" s="53"/>
      <c r="AM105" s="53"/>
      <c r="AN105" s="53"/>
      <c r="AO105" s="53"/>
      <c r="AS105" s="53">
        <f t="shared" si="90"/>
        <v>0</v>
      </c>
    </row>
    <row r="106" spans="1:45">
      <c r="A106" s="2">
        <v>6313</v>
      </c>
      <c r="B106" s="2" t="s">
        <v>125</v>
      </c>
      <c r="C106" s="312"/>
      <c r="D106" s="165"/>
      <c r="E106" s="312"/>
      <c r="F106" s="165"/>
      <c r="G106" s="354"/>
      <c r="H106" s="165"/>
      <c r="I106" s="358"/>
      <c r="J106" s="165"/>
      <c r="K106" s="358"/>
      <c r="L106" s="165"/>
      <c r="M106" s="358"/>
      <c r="N106" s="165"/>
      <c r="O106" s="358"/>
      <c r="P106" s="165"/>
      <c r="Q106" s="358"/>
      <c r="R106" s="165"/>
      <c r="S106" s="358"/>
      <c r="T106" s="165"/>
      <c r="U106" s="358"/>
      <c r="V106" s="165"/>
      <c r="W106" s="358"/>
      <c r="X106" s="165"/>
      <c r="Y106" s="358"/>
      <c r="Z106" s="165"/>
      <c r="AA106" s="326"/>
      <c r="AB106" s="190"/>
      <c r="AC106" s="356"/>
      <c r="AD106" s="190"/>
      <c r="AE106" s="75"/>
      <c r="AF106" s="156"/>
      <c r="AG106" s="75"/>
      <c r="AH106" s="356"/>
      <c r="AI106" s="231"/>
      <c r="AJ106" s="269"/>
      <c r="AK106" s="53"/>
      <c r="AL106" s="53"/>
      <c r="AM106" s="53"/>
      <c r="AN106" s="53"/>
      <c r="AO106" s="53"/>
      <c r="AS106" s="53"/>
    </row>
    <row r="107" spans="1:45">
      <c r="A107" s="2">
        <v>6314</v>
      </c>
      <c r="B107" s="2" t="s">
        <v>192</v>
      </c>
      <c r="C107" s="312"/>
      <c r="D107" s="165"/>
      <c r="E107" s="312"/>
      <c r="F107" s="165"/>
      <c r="G107" s="354"/>
      <c r="H107" s="165"/>
      <c r="I107" s="358"/>
      <c r="J107" s="165"/>
      <c r="K107" s="358"/>
      <c r="L107" s="165"/>
      <c r="M107" s="358"/>
      <c r="N107" s="165"/>
      <c r="O107" s="358"/>
      <c r="P107" s="165"/>
      <c r="Q107" s="358"/>
      <c r="R107" s="165"/>
      <c r="S107" s="358"/>
      <c r="T107" s="165"/>
      <c r="U107" s="358"/>
      <c r="V107" s="165"/>
      <c r="W107" s="358"/>
      <c r="X107" s="165"/>
      <c r="Y107" s="358"/>
      <c r="Z107" s="165"/>
      <c r="AA107" s="326"/>
      <c r="AB107" s="190"/>
      <c r="AC107" s="356"/>
      <c r="AD107" s="190"/>
      <c r="AE107" s="75"/>
      <c r="AF107" s="156"/>
      <c r="AG107" s="75"/>
      <c r="AH107" s="356"/>
      <c r="AI107" s="231"/>
      <c r="AJ107" s="269"/>
      <c r="AK107" s="53"/>
      <c r="AL107" s="53"/>
      <c r="AM107" s="53"/>
      <c r="AN107" s="53"/>
      <c r="AO107" s="53"/>
      <c r="AS107" s="53"/>
    </row>
    <row r="108" spans="1:45">
      <c r="A108" s="2">
        <v>6315</v>
      </c>
      <c r="B108" s="2" t="s">
        <v>215</v>
      </c>
      <c r="C108" s="312"/>
      <c r="D108" s="165"/>
      <c r="E108" s="312"/>
      <c r="F108" s="165"/>
      <c r="G108" s="354"/>
      <c r="H108" s="165"/>
      <c r="I108" s="358"/>
      <c r="J108" s="165"/>
      <c r="K108" s="358"/>
      <c r="L108" s="165"/>
      <c r="M108" s="358"/>
      <c r="N108" s="165"/>
      <c r="O108" s="358"/>
      <c r="P108" s="165"/>
      <c r="Q108" s="358"/>
      <c r="R108" s="165"/>
      <c r="S108" s="358"/>
      <c r="T108" s="165"/>
      <c r="U108" s="358"/>
      <c r="V108" s="165"/>
      <c r="W108" s="358"/>
      <c r="X108" s="165"/>
      <c r="Y108" s="358"/>
      <c r="Z108" s="165"/>
      <c r="AA108" s="326"/>
      <c r="AB108" s="190"/>
      <c r="AC108" s="356"/>
      <c r="AD108" s="190"/>
      <c r="AE108" s="75"/>
      <c r="AF108" s="156"/>
      <c r="AG108" s="75"/>
      <c r="AH108" s="356"/>
      <c r="AI108" s="231"/>
      <c r="AJ108" s="269"/>
      <c r="AK108" s="53"/>
      <c r="AL108" s="53"/>
      <c r="AM108" s="53"/>
      <c r="AN108" s="53"/>
      <c r="AO108" s="53"/>
      <c r="AS108" s="53"/>
    </row>
    <row r="109" spans="1:45">
      <c r="A109" s="2">
        <v>6316</v>
      </c>
      <c r="B109" s="2" t="s">
        <v>216</v>
      </c>
      <c r="C109" s="312"/>
      <c r="D109" s="165"/>
      <c r="E109" s="312"/>
      <c r="F109" s="165"/>
      <c r="G109" s="354"/>
      <c r="H109" s="165"/>
      <c r="I109" s="358"/>
      <c r="J109" s="165"/>
      <c r="K109" s="358"/>
      <c r="L109" s="165"/>
      <c r="M109" s="358"/>
      <c r="N109" s="165"/>
      <c r="O109" s="358"/>
      <c r="P109" s="165"/>
      <c r="Q109" s="358"/>
      <c r="R109" s="165"/>
      <c r="S109" s="358"/>
      <c r="T109" s="165"/>
      <c r="U109" s="358"/>
      <c r="V109" s="165"/>
      <c r="W109" s="358"/>
      <c r="X109" s="165"/>
      <c r="Y109" s="358"/>
      <c r="Z109" s="165"/>
      <c r="AA109" s="326"/>
      <c r="AB109" s="190"/>
      <c r="AC109" s="356"/>
      <c r="AD109" s="190"/>
      <c r="AE109" s="75"/>
      <c r="AF109" s="156"/>
      <c r="AG109" s="75"/>
      <c r="AH109" s="356"/>
      <c r="AI109" s="231"/>
      <c r="AJ109" s="269"/>
      <c r="AK109" s="53"/>
      <c r="AL109" s="53"/>
      <c r="AM109" s="53"/>
      <c r="AN109" s="53"/>
      <c r="AO109" s="53"/>
      <c r="AS109" s="53"/>
    </row>
    <row r="110" spans="1:45">
      <c r="A110" s="2">
        <v>6317</v>
      </c>
      <c r="B110" s="2" t="s">
        <v>217</v>
      </c>
      <c r="C110" s="312"/>
      <c r="D110" s="165"/>
      <c r="E110" s="312"/>
      <c r="F110" s="165"/>
      <c r="G110" s="354"/>
      <c r="H110" s="165"/>
      <c r="I110" s="358"/>
      <c r="J110" s="165"/>
      <c r="K110" s="358"/>
      <c r="L110" s="165"/>
      <c r="M110" s="358"/>
      <c r="N110" s="165"/>
      <c r="O110" s="358"/>
      <c r="P110" s="165"/>
      <c r="Q110" s="358"/>
      <c r="R110" s="165"/>
      <c r="S110" s="358"/>
      <c r="T110" s="165"/>
      <c r="U110" s="358"/>
      <c r="V110" s="165"/>
      <c r="W110" s="358"/>
      <c r="X110" s="165"/>
      <c r="Y110" s="358"/>
      <c r="Z110" s="165"/>
      <c r="AA110" s="326"/>
      <c r="AB110" s="190"/>
      <c r="AC110" s="356"/>
      <c r="AD110" s="190"/>
      <c r="AE110" s="75"/>
      <c r="AF110" s="156"/>
      <c r="AG110" s="75"/>
      <c r="AH110" s="356"/>
      <c r="AI110" s="231"/>
      <c r="AJ110" s="269"/>
      <c r="AK110" s="53"/>
      <c r="AL110" s="53"/>
      <c r="AM110" s="53"/>
      <c r="AN110" s="53"/>
      <c r="AO110" s="53"/>
      <c r="AS110" s="53"/>
    </row>
    <row r="111" spans="1:45">
      <c r="A111" s="2">
        <v>6318</v>
      </c>
      <c r="B111" s="2" t="s">
        <v>218</v>
      </c>
      <c r="C111" s="312"/>
      <c r="D111" s="165"/>
      <c r="E111" s="312"/>
      <c r="F111" s="165"/>
      <c r="G111" s="354"/>
      <c r="H111" s="165"/>
      <c r="I111" s="358"/>
      <c r="J111" s="165"/>
      <c r="K111" s="358"/>
      <c r="L111" s="165"/>
      <c r="M111" s="358"/>
      <c r="N111" s="165"/>
      <c r="O111" s="358"/>
      <c r="P111" s="165"/>
      <c r="Q111" s="358"/>
      <c r="R111" s="165"/>
      <c r="S111" s="358"/>
      <c r="T111" s="165"/>
      <c r="U111" s="358"/>
      <c r="V111" s="165"/>
      <c r="W111" s="358"/>
      <c r="X111" s="165"/>
      <c r="Y111" s="358"/>
      <c r="Z111" s="165"/>
      <c r="AA111" s="326"/>
      <c r="AB111" s="190"/>
      <c r="AC111" s="356"/>
      <c r="AD111" s="190"/>
      <c r="AE111" s="75"/>
      <c r="AF111" s="156"/>
      <c r="AG111" s="75"/>
      <c r="AH111" s="356"/>
      <c r="AI111" s="231"/>
      <c r="AJ111" s="269"/>
      <c r="AK111" s="53"/>
      <c r="AL111" s="53"/>
      <c r="AM111" s="53"/>
      <c r="AN111" s="53"/>
      <c r="AO111" s="53"/>
      <c r="AS111" s="53"/>
    </row>
    <row r="112" spans="1:45">
      <c r="A112" s="2">
        <v>6319</v>
      </c>
      <c r="B112" s="2" t="s">
        <v>219</v>
      </c>
      <c r="C112" s="312"/>
      <c r="D112" s="165"/>
      <c r="E112" s="312"/>
      <c r="F112" s="165"/>
      <c r="G112" s="354"/>
      <c r="H112" s="165"/>
      <c r="I112" s="358"/>
      <c r="J112" s="165"/>
      <c r="K112" s="358"/>
      <c r="L112" s="165"/>
      <c r="M112" s="358"/>
      <c r="N112" s="165"/>
      <c r="O112" s="358"/>
      <c r="P112" s="165"/>
      <c r="Q112" s="358"/>
      <c r="R112" s="165"/>
      <c r="S112" s="358"/>
      <c r="T112" s="165"/>
      <c r="U112" s="358"/>
      <c r="V112" s="165"/>
      <c r="W112" s="358"/>
      <c r="X112" s="165"/>
      <c r="Y112" s="358"/>
      <c r="Z112" s="165"/>
      <c r="AA112" s="326"/>
      <c r="AB112" s="190"/>
      <c r="AC112" s="356"/>
      <c r="AD112" s="190"/>
      <c r="AE112" s="75"/>
      <c r="AF112" s="156"/>
      <c r="AG112" s="75"/>
      <c r="AH112" s="356"/>
      <c r="AI112" s="231"/>
      <c r="AJ112" s="269"/>
      <c r="AK112" s="53"/>
      <c r="AL112" s="53"/>
      <c r="AM112" s="53"/>
      <c r="AN112" s="53"/>
      <c r="AO112" s="53"/>
      <c r="AS112" s="53"/>
    </row>
    <row r="113" spans="1:45">
      <c r="A113" s="2">
        <v>6320</v>
      </c>
      <c r="B113" s="2" t="s">
        <v>220</v>
      </c>
      <c r="C113" s="312"/>
      <c r="D113" s="165"/>
      <c r="E113" s="312"/>
      <c r="F113" s="165"/>
      <c r="G113" s="354"/>
      <c r="H113" s="165"/>
      <c r="I113" s="358"/>
      <c r="J113" s="165"/>
      <c r="K113" s="358"/>
      <c r="L113" s="165"/>
      <c r="M113" s="358"/>
      <c r="N113" s="165"/>
      <c r="O113" s="358"/>
      <c r="P113" s="165"/>
      <c r="Q113" s="358"/>
      <c r="R113" s="165"/>
      <c r="S113" s="358"/>
      <c r="T113" s="165"/>
      <c r="U113" s="358"/>
      <c r="V113" s="165"/>
      <c r="W113" s="358"/>
      <c r="X113" s="165"/>
      <c r="Y113" s="358"/>
      <c r="Z113" s="165"/>
      <c r="AA113" s="326"/>
      <c r="AB113" s="190"/>
      <c r="AC113" s="356"/>
      <c r="AD113" s="190"/>
      <c r="AE113" s="75"/>
      <c r="AF113" s="156"/>
      <c r="AG113" s="75"/>
      <c r="AH113" s="356"/>
      <c r="AI113" s="231"/>
      <c r="AJ113" s="269"/>
      <c r="AK113" s="53"/>
      <c r="AL113" s="53"/>
      <c r="AM113" s="53"/>
      <c r="AN113" s="53"/>
      <c r="AO113" s="53"/>
      <c r="AS113" s="53"/>
    </row>
    <row r="114" spans="1:45">
      <c r="A114" s="2">
        <v>6321</v>
      </c>
      <c r="B114" s="2" t="s">
        <v>221</v>
      </c>
      <c r="C114" s="294"/>
      <c r="D114" s="172" t="e">
        <f>C114/C12</f>
        <v>#DIV/0!</v>
      </c>
      <c r="E114" s="294"/>
      <c r="F114" s="172" t="e">
        <f>E114/E12</f>
        <v>#DIV/0!</v>
      </c>
      <c r="G114" s="289"/>
      <c r="H114" s="172" t="e">
        <f>G114/G12</f>
        <v>#DIV/0!</v>
      </c>
      <c r="I114" s="290"/>
      <c r="J114" s="172" t="e">
        <f>I114/I12</f>
        <v>#DIV/0!</v>
      </c>
      <c r="K114" s="290"/>
      <c r="L114" s="172" t="e">
        <f>K114/K12</f>
        <v>#DIV/0!</v>
      </c>
      <c r="M114" s="290"/>
      <c r="N114" s="172" t="e">
        <f>M114/M12</f>
        <v>#DIV/0!</v>
      </c>
      <c r="O114" s="290"/>
      <c r="P114" s="172" t="e">
        <f>O114/O12</f>
        <v>#DIV/0!</v>
      </c>
      <c r="Q114" s="290"/>
      <c r="R114" s="172" t="e">
        <f>Q114/Q12</f>
        <v>#DIV/0!</v>
      </c>
      <c r="S114" s="290"/>
      <c r="T114" s="172" t="e">
        <f>S114/S12</f>
        <v>#DIV/0!</v>
      </c>
      <c r="U114" s="290"/>
      <c r="V114" s="172" t="e">
        <f>U114/U12</f>
        <v>#DIV/0!</v>
      </c>
      <c r="W114" s="290"/>
      <c r="X114" s="172" t="e">
        <f>W114/W12</f>
        <v>#DIV/0!</v>
      </c>
      <c r="Y114" s="290"/>
      <c r="Z114" s="172" t="e">
        <f>Y114/Y12</f>
        <v>#DIV/0!</v>
      </c>
      <c r="AA114" s="262">
        <f t="shared" si="94"/>
        <v>0</v>
      </c>
      <c r="AB114" s="190" t="e">
        <f>AA114/AA$12</f>
        <v>#DIV/0!</v>
      </c>
      <c r="AC114" s="185">
        <f t="shared" si="92"/>
        <v>0</v>
      </c>
      <c r="AD114" s="190" t="e">
        <f>AC114/AC$12</f>
        <v>#DIV/0!</v>
      </c>
      <c r="AE114" s="75"/>
      <c r="AF114" s="156"/>
      <c r="AG114" s="75"/>
      <c r="AH114" s="185">
        <v>0</v>
      </c>
      <c r="AI114" s="231">
        <f>AH114/AH12</f>
        <v>0</v>
      </c>
      <c r="AJ114" s="269">
        <f t="shared" si="26"/>
        <v>0</v>
      </c>
      <c r="AK114" s="53">
        <f t="shared" si="27"/>
        <v>0</v>
      </c>
      <c r="AL114" s="53">
        <f t="shared" si="89"/>
        <v>0</v>
      </c>
      <c r="AM114" s="53">
        <f t="shared" si="93"/>
        <v>0</v>
      </c>
      <c r="AN114" s="53" t="e">
        <f>#REF!-AM114</f>
        <v>#REF!</v>
      </c>
      <c r="AO114" s="53"/>
      <c r="AS114" s="53">
        <f t="shared" si="90"/>
        <v>0</v>
      </c>
    </row>
    <row r="115" spans="1:45" ht="15.75" thickBot="1">
      <c r="A115" s="4">
        <v>6399</v>
      </c>
      <c r="B115" s="108" t="s">
        <v>97</v>
      </c>
      <c r="C115" s="159">
        <f>SUM(C94:C114)</f>
        <v>0</v>
      </c>
      <c r="D115" s="160" t="e">
        <f>C115/C12</f>
        <v>#DIV/0!</v>
      </c>
      <c r="E115" s="161">
        <f>SUM(E94:E114)</f>
        <v>0</v>
      </c>
      <c r="F115" s="160" t="e">
        <f>E115/E12</f>
        <v>#DIV/0!</v>
      </c>
      <c r="G115" s="162">
        <f>SUM(G94:G114)</f>
        <v>0</v>
      </c>
      <c r="H115" s="160" t="e">
        <f>G115/G12</f>
        <v>#DIV/0!</v>
      </c>
      <c r="I115" s="163">
        <f>SUM(I94:I114)</f>
        <v>0</v>
      </c>
      <c r="J115" s="160" t="e">
        <f>I115/I12</f>
        <v>#DIV/0!</v>
      </c>
      <c r="K115" s="161">
        <f>SUM(K94:K114)</f>
        <v>0</v>
      </c>
      <c r="L115" s="160" t="e">
        <f>K115/K12</f>
        <v>#DIV/0!</v>
      </c>
      <c r="M115" s="163">
        <f>SUM(M94:M114)</f>
        <v>0</v>
      </c>
      <c r="N115" s="160" t="e">
        <f>M115/M12</f>
        <v>#DIV/0!</v>
      </c>
      <c r="O115" s="163">
        <f>SUM(O94:O114)</f>
        <v>0</v>
      </c>
      <c r="P115" s="160" t="e">
        <f>O115/O12</f>
        <v>#DIV/0!</v>
      </c>
      <c r="Q115" s="163">
        <f>SUM(Q94:Q114)</f>
        <v>0</v>
      </c>
      <c r="R115" s="160" t="e">
        <f>Q115/Q12</f>
        <v>#DIV/0!</v>
      </c>
      <c r="S115" s="163">
        <f>SUM(S94:S114)</f>
        <v>0</v>
      </c>
      <c r="T115" s="160" t="e">
        <f>S115/S12</f>
        <v>#DIV/0!</v>
      </c>
      <c r="U115" s="161">
        <f>SUM(U94:U114)</f>
        <v>0</v>
      </c>
      <c r="V115" s="160" t="e">
        <f>U115/U12</f>
        <v>#DIV/0!</v>
      </c>
      <c r="W115" s="164">
        <f>SUM(W94:W114)</f>
        <v>0</v>
      </c>
      <c r="X115" s="160" t="e">
        <f>W115/W12</f>
        <v>#DIV/0!</v>
      </c>
      <c r="Y115" s="161">
        <f>SUM(Y94:Y114)</f>
        <v>0</v>
      </c>
      <c r="Z115" s="203" t="e">
        <f>Y115/Y12</f>
        <v>#DIV/0!</v>
      </c>
      <c r="AA115" s="187">
        <f>SUM(AA94:AA114)</f>
        <v>0</v>
      </c>
      <c r="AB115" s="221" t="e">
        <f>AA115/AA12</f>
        <v>#DIV/0!</v>
      </c>
      <c r="AC115" s="186">
        <f t="shared" si="92"/>
        <v>0</v>
      </c>
      <c r="AD115" s="221" t="e">
        <f>AC115/AC12</f>
        <v>#DIV/0!</v>
      </c>
      <c r="AE115" s="75"/>
      <c r="AF115" s="156"/>
      <c r="AG115" s="75"/>
      <c r="AH115" s="186">
        <f>SUM(AH94:AH114)</f>
        <v>36469.838933130704</v>
      </c>
      <c r="AI115" s="235">
        <f>AH115/AH12</f>
        <v>4.5291198961105346E-2</v>
      </c>
      <c r="AJ115" s="272">
        <f t="shared" si="26"/>
        <v>36469.838933130704</v>
      </c>
      <c r="AK115" s="53">
        <f t="shared" si="27"/>
        <v>0</v>
      </c>
      <c r="AL115" s="53">
        <f t="shared" si="89"/>
        <v>0</v>
      </c>
      <c r="AM115" s="53">
        <f t="shared" si="93"/>
        <v>0</v>
      </c>
      <c r="AN115" s="53" t="e">
        <f>#REF!-AM115</f>
        <v>#REF!</v>
      </c>
      <c r="AO115" s="53"/>
      <c r="AS115" s="53">
        <f t="shared" si="90"/>
        <v>0</v>
      </c>
    </row>
    <row r="116" spans="1:45" ht="15.75" thickTop="1">
      <c r="A116" s="16">
        <v>6401</v>
      </c>
      <c r="B116" s="106" t="s">
        <v>86</v>
      </c>
      <c r="C116" s="129"/>
      <c r="D116" s="49" t="e">
        <f>C116/C12</f>
        <v>#DIV/0!</v>
      </c>
      <c r="E116" s="61"/>
      <c r="F116" s="49" t="e">
        <f>E116/E12</f>
        <v>#DIV/0!</v>
      </c>
      <c r="G116" s="80"/>
      <c r="H116" s="49" t="e">
        <f>G116/G12</f>
        <v>#DIV/0!</v>
      </c>
      <c r="J116" s="49" t="e">
        <f>I116/I12</f>
        <v>#DIV/0!</v>
      </c>
      <c r="K116" s="61"/>
      <c r="L116" s="49" t="e">
        <f>K116/K12</f>
        <v>#DIV/0!</v>
      </c>
      <c r="N116" s="49" t="e">
        <f>M116/M12</f>
        <v>#DIV/0!</v>
      </c>
      <c r="P116" s="49" t="e">
        <f>O116/O12</f>
        <v>#DIV/0!</v>
      </c>
      <c r="R116" s="49" t="e">
        <f>Q116/Q12</f>
        <v>#DIV/0!</v>
      </c>
      <c r="T116" s="49" t="e">
        <f>S116/S12</f>
        <v>#DIV/0!</v>
      </c>
      <c r="U116" s="61"/>
      <c r="V116" s="49" t="e">
        <f>U116/U12</f>
        <v>#DIV/0!</v>
      </c>
      <c r="W116" s="42"/>
      <c r="X116" s="49" t="e">
        <f>W116/W12</f>
        <v>#DIV/0!</v>
      </c>
      <c r="Y116" s="61"/>
      <c r="Z116" s="165" t="e">
        <f>Y116/Y12</f>
        <v>#DIV/0!</v>
      </c>
      <c r="AA116" s="262">
        <f t="shared" ref="AA116:AA127" si="95">C116+E116+G116+I116+K116+M116+O116+Q116+S116+U116+W116+Y116</f>
        <v>0</v>
      </c>
      <c r="AB116" s="190" t="e">
        <f>AA116/AA12</f>
        <v>#DIV/0!</v>
      </c>
      <c r="AC116" s="181">
        <f t="shared" si="92"/>
        <v>0</v>
      </c>
      <c r="AD116" s="190" t="e">
        <f>AC116/AC12</f>
        <v>#DIV/0!</v>
      </c>
      <c r="AE116" s="75"/>
      <c r="AF116" s="156"/>
      <c r="AG116" s="75"/>
      <c r="AH116" s="181"/>
      <c r="AI116" s="231">
        <f>AH116/AH12</f>
        <v>0</v>
      </c>
      <c r="AJ116" s="269">
        <f t="shared" ref="AJ116:AJ151" si="96">SUM(AA116+AC116+AH116)</f>
        <v>0</v>
      </c>
      <c r="AK116" s="53">
        <f t="shared" si="27"/>
        <v>0</v>
      </c>
      <c r="AL116" s="53">
        <f t="shared" si="89"/>
        <v>0</v>
      </c>
      <c r="AM116" s="53">
        <f t="shared" si="93"/>
        <v>0</v>
      </c>
      <c r="AN116" s="53" t="e">
        <f>#REF!-AM116</f>
        <v>#REF!</v>
      </c>
      <c r="AO116" s="53"/>
      <c r="AS116" s="53">
        <f t="shared" si="90"/>
        <v>0</v>
      </c>
    </row>
    <row r="117" spans="1:45">
      <c r="A117" s="98">
        <v>6402</v>
      </c>
      <c r="B117" s="2" t="s">
        <v>72</v>
      </c>
      <c r="C117" s="347"/>
      <c r="D117" s="49" t="e">
        <f>C117/C12</f>
        <v>#DIV/0!</v>
      </c>
      <c r="E117" s="347"/>
      <c r="F117" s="49" t="e">
        <f>E117/E12</f>
        <v>#DIV/0!</v>
      </c>
      <c r="G117" s="347"/>
      <c r="H117" s="49" t="e">
        <f>G117/G12</f>
        <v>#DIV/0!</v>
      </c>
      <c r="I117" s="347"/>
      <c r="J117" s="49" t="e">
        <f>I117/I12</f>
        <v>#DIV/0!</v>
      </c>
      <c r="K117" s="347"/>
      <c r="L117" s="49" t="e">
        <f>K117/K12</f>
        <v>#DIV/0!</v>
      </c>
      <c r="M117" s="347"/>
      <c r="N117" s="49" t="e">
        <f>M117/M12</f>
        <v>#DIV/0!</v>
      </c>
      <c r="O117" s="347"/>
      <c r="P117" s="49" t="e">
        <f>O117/O12</f>
        <v>#DIV/0!</v>
      </c>
      <c r="Q117" s="347"/>
      <c r="R117" s="49" t="e">
        <f>Q117/Q12</f>
        <v>#DIV/0!</v>
      </c>
      <c r="S117" s="347"/>
      <c r="T117" s="49" t="e">
        <f>S117/S12</f>
        <v>#DIV/0!</v>
      </c>
      <c r="U117" s="347"/>
      <c r="V117" s="49" t="e">
        <f>U117/U12</f>
        <v>#DIV/0!</v>
      </c>
      <c r="W117" s="347"/>
      <c r="X117" s="49" t="e">
        <f>W117/W12</f>
        <v>#DIV/0!</v>
      </c>
      <c r="Y117" s="23"/>
      <c r="Z117" s="165" t="e">
        <f>Y117/Y12</f>
        <v>#DIV/0!</v>
      </c>
      <c r="AA117" s="262">
        <f t="shared" si="95"/>
        <v>0</v>
      </c>
      <c r="AB117" s="190" t="e">
        <f>AA117/AA12</f>
        <v>#DIV/0!</v>
      </c>
      <c r="AC117" s="183">
        <f t="shared" si="92"/>
        <v>0</v>
      </c>
      <c r="AD117" s="190" t="e">
        <f>AC117/AC12</f>
        <v>#DIV/0!</v>
      </c>
      <c r="AE117" s="157"/>
      <c r="AF117" s="214"/>
      <c r="AG117" s="75"/>
      <c r="AH117" s="183">
        <v>1100.269</v>
      </c>
      <c r="AI117" s="231">
        <f>AH117/AH12</f>
        <v>1.3664031333153633E-3</v>
      </c>
      <c r="AJ117" s="269">
        <f t="shared" si="96"/>
        <v>1100.269</v>
      </c>
      <c r="AK117" s="53">
        <f t="shared" si="27"/>
        <v>0</v>
      </c>
      <c r="AL117" s="53">
        <f t="shared" si="89"/>
        <v>0</v>
      </c>
      <c r="AM117" s="53">
        <f t="shared" si="93"/>
        <v>0</v>
      </c>
      <c r="AN117" s="53" t="e">
        <f>#REF!-AM117</f>
        <v>#REF!</v>
      </c>
      <c r="AO117" s="53"/>
      <c r="AS117" s="53">
        <f t="shared" si="90"/>
        <v>0</v>
      </c>
    </row>
    <row r="118" spans="1:45">
      <c r="A118" s="98">
        <v>6404</v>
      </c>
      <c r="B118" s="2" t="s">
        <v>88</v>
      </c>
      <c r="C118" s="347"/>
      <c r="D118" s="49" t="e">
        <f>C118/C12</f>
        <v>#DIV/0!</v>
      </c>
      <c r="E118" s="347"/>
      <c r="F118" s="49" t="e">
        <f>E118/E12</f>
        <v>#DIV/0!</v>
      </c>
      <c r="G118" s="347"/>
      <c r="H118" s="49" t="e">
        <f>G118/G12</f>
        <v>#DIV/0!</v>
      </c>
      <c r="I118" s="347"/>
      <c r="J118" s="49" t="e">
        <f>I118/I12</f>
        <v>#DIV/0!</v>
      </c>
      <c r="K118" s="347"/>
      <c r="L118" s="49" t="e">
        <f>K118/K12</f>
        <v>#DIV/0!</v>
      </c>
      <c r="M118" s="347"/>
      <c r="N118" s="49" t="e">
        <f>M118/M12</f>
        <v>#DIV/0!</v>
      </c>
      <c r="O118" s="347"/>
      <c r="P118" s="49" t="e">
        <f>O118/O12</f>
        <v>#DIV/0!</v>
      </c>
      <c r="Q118" s="347"/>
      <c r="R118" s="49" t="e">
        <f>Q118/Q12</f>
        <v>#DIV/0!</v>
      </c>
      <c r="S118" s="347"/>
      <c r="T118" s="49" t="e">
        <f>S118/S12</f>
        <v>#DIV/0!</v>
      </c>
      <c r="U118" s="347"/>
      <c r="V118" s="49" t="e">
        <f>U118/U12</f>
        <v>#DIV/0!</v>
      </c>
      <c r="W118" s="347"/>
      <c r="X118" s="49" t="e">
        <f>W118/W12</f>
        <v>#DIV/0!</v>
      </c>
      <c r="Y118" s="23"/>
      <c r="Z118" s="165" t="e">
        <f>Y118/Y12</f>
        <v>#DIV/0!</v>
      </c>
      <c r="AA118" s="262">
        <f t="shared" si="95"/>
        <v>0</v>
      </c>
      <c r="AB118" s="190" t="e">
        <f>AA118/AA12</f>
        <v>#DIV/0!</v>
      </c>
      <c r="AC118" s="183">
        <f t="shared" si="92"/>
        <v>0</v>
      </c>
      <c r="AD118" s="190" t="e">
        <f>AC118/AC12</f>
        <v>#DIV/0!</v>
      </c>
      <c r="AE118" s="157"/>
      <c r="AF118" s="214"/>
      <c r="AG118" s="75"/>
      <c r="AH118" s="183">
        <v>0</v>
      </c>
      <c r="AI118" s="231">
        <f>AH118/AH12</f>
        <v>0</v>
      </c>
      <c r="AJ118" s="269">
        <f t="shared" si="96"/>
        <v>0</v>
      </c>
      <c r="AK118" s="53">
        <f t="shared" si="27"/>
        <v>0</v>
      </c>
      <c r="AL118" s="53">
        <f t="shared" si="89"/>
        <v>0</v>
      </c>
      <c r="AM118" s="53">
        <f t="shared" si="93"/>
        <v>0</v>
      </c>
      <c r="AN118" s="53" t="e">
        <f>#REF!-AM118</f>
        <v>#REF!</v>
      </c>
      <c r="AO118" s="53"/>
      <c r="AS118" s="53">
        <f t="shared" si="90"/>
        <v>0</v>
      </c>
    </row>
    <row r="119" spans="1:45">
      <c r="A119" s="98">
        <v>6406</v>
      </c>
      <c r="B119" s="2" t="s">
        <v>70</v>
      </c>
      <c r="C119" s="346"/>
      <c r="D119" s="49" t="e">
        <f>C119/C12</f>
        <v>#DIV/0!</v>
      </c>
      <c r="E119" s="346"/>
      <c r="F119" s="49" t="e">
        <f>E119/E12</f>
        <v>#DIV/0!</v>
      </c>
      <c r="G119" s="346"/>
      <c r="H119" s="49" t="e">
        <f>G119/G12</f>
        <v>#DIV/0!</v>
      </c>
      <c r="I119" s="346"/>
      <c r="J119" s="49" t="e">
        <f>I119/I12</f>
        <v>#DIV/0!</v>
      </c>
      <c r="K119" s="346"/>
      <c r="L119" s="49" t="e">
        <f>K119/K12</f>
        <v>#DIV/0!</v>
      </c>
      <c r="M119" s="346"/>
      <c r="N119" s="49" t="e">
        <f>M119/M12</f>
        <v>#DIV/0!</v>
      </c>
      <c r="O119" s="346"/>
      <c r="P119" s="49" t="e">
        <f>O119/O12</f>
        <v>#DIV/0!</v>
      </c>
      <c r="Q119" s="346"/>
      <c r="R119" s="49" t="e">
        <f>Q119/Q12</f>
        <v>#DIV/0!</v>
      </c>
      <c r="S119" s="346"/>
      <c r="T119" s="49" t="e">
        <f>S119/S12</f>
        <v>#DIV/0!</v>
      </c>
      <c r="U119" s="346"/>
      <c r="V119" s="49" t="e">
        <f>U119/U12</f>
        <v>#DIV/0!</v>
      </c>
      <c r="W119" s="346"/>
      <c r="X119" s="49" t="e">
        <f>W119/W12</f>
        <v>#DIV/0!</v>
      </c>
      <c r="Y119" s="18"/>
      <c r="Z119" s="165" t="e">
        <f>Y119/Y12</f>
        <v>#DIV/0!</v>
      </c>
      <c r="AA119" s="262">
        <f t="shared" si="95"/>
        <v>0</v>
      </c>
      <c r="AB119" s="190" t="e">
        <f>AA119/AA12</f>
        <v>#DIV/0!</v>
      </c>
      <c r="AC119" s="181">
        <f t="shared" si="92"/>
        <v>0</v>
      </c>
      <c r="AD119" s="190" t="e">
        <f>AC119/AC12</f>
        <v>#DIV/0!</v>
      </c>
      <c r="AE119" s="157"/>
      <c r="AF119" s="214"/>
      <c r="AG119" s="75"/>
      <c r="AH119" s="181">
        <v>0</v>
      </c>
      <c r="AI119" s="231">
        <f>AH119/AH12</f>
        <v>0</v>
      </c>
      <c r="AJ119" s="269">
        <f t="shared" si="96"/>
        <v>0</v>
      </c>
      <c r="AK119" s="53">
        <f t="shared" si="27"/>
        <v>0</v>
      </c>
      <c r="AL119" s="53">
        <f t="shared" si="89"/>
        <v>0</v>
      </c>
      <c r="AM119" s="53">
        <f t="shared" si="93"/>
        <v>0</v>
      </c>
      <c r="AN119" s="53" t="e">
        <f>#REF!-AM119</f>
        <v>#REF!</v>
      </c>
      <c r="AO119" s="53"/>
      <c r="AS119" s="53">
        <f t="shared" si="90"/>
        <v>0</v>
      </c>
    </row>
    <row r="120" spans="1:45">
      <c r="A120" s="2">
        <v>6407</v>
      </c>
      <c r="B120" s="107" t="s">
        <v>71</v>
      </c>
      <c r="C120" s="129"/>
      <c r="D120" s="49" t="e">
        <f>C120/C12</f>
        <v>#DIV/0!</v>
      </c>
      <c r="E120" s="43"/>
      <c r="F120" s="49" t="e">
        <f>E120/E12</f>
        <v>#DIV/0!</v>
      </c>
      <c r="G120" s="80"/>
      <c r="H120" s="49" t="e">
        <f>G120/G12</f>
        <v>#DIV/0!</v>
      </c>
      <c r="I120" s="18"/>
      <c r="J120" s="49" t="e">
        <f>I120/I12</f>
        <v>#DIV/0!</v>
      </c>
      <c r="K120" s="43"/>
      <c r="L120" s="49" t="e">
        <f>K120/K12</f>
        <v>#DIV/0!</v>
      </c>
      <c r="M120" s="18"/>
      <c r="N120" s="49" t="e">
        <f>M120/M12</f>
        <v>#DIV/0!</v>
      </c>
      <c r="O120" s="18"/>
      <c r="P120" s="49" t="e">
        <f>O120/O12</f>
        <v>#DIV/0!</v>
      </c>
      <c r="Q120" s="18"/>
      <c r="R120" s="49" t="e">
        <f>Q120/Q12</f>
        <v>#DIV/0!</v>
      </c>
      <c r="S120" s="18"/>
      <c r="T120" s="49" t="e">
        <f>S120/S12</f>
        <v>#DIV/0!</v>
      </c>
      <c r="U120" s="43"/>
      <c r="V120" s="49" t="e">
        <f>U120/U12</f>
        <v>#DIV/0!</v>
      </c>
      <c r="W120" s="33"/>
      <c r="X120" s="49" t="e">
        <f>W120/W12</f>
        <v>#DIV/0!</v>
      </c>
      <c r="Y120" s="43"/>
      <c r="Z120" s="165" t="e">
        <f>Y120/Y12</f>
        <v>#DIV/0!</v>
      </c>
      <c r="AA120" s="262">
        <f t="shared" si="95"/>
        <v>0</v>
      </c>
      <c r="AB120" s="190" t="e">
        <f>AA120/AA12</f>
        <v>#DIV/0!</v>
      </c>
      <c r="AC120" s="181">
        <f t="shared" si="92"/>
        <v>0</v>
      </c>
      <c r="AD120" s="190" t="e">
        <f>AC120/AC12</f>
        <v>#DIV/0!</v>
      </c>
      <c r="AE120" s="157"/>
      <c r="AF120" s="214"/>
      <c r="AG120" s="75"/>
      <c r="AH120" s="181">
        <v>0</v>
      </c>
      <c r="AI120" s="231">
        <f>AH120/AH12</f>
        <v>0</v>
      </c>
      <c r="AJ120" s="269">
        <f t="shared" si="96"/>
        <v>0</v>
      </c>
      <c r="AK120" s="53">
        <f t="shared" si="27"/>
        <v>0</v>
      </c>
      <c r="AL120" s="53">
        <f t="shared" si="89"/>
        <v>0</v>
      </c>
      <c r="AM120" s="53">
        <f t="shared" si="93"/>
        <v>0</v>
      </c>
      <c r="AN120" s="53" t="e">
        <f>#REF!-AM120</f>
        <v>#REF!</v>
      </c>
      <c r="AO120" s="53"/>
      <c r="AS120" s="53">
        <f t="shared" si="90"/>
        <v>0</v>
      </c>
    </row>
    <row r="121" spans="1:45">
      <c r="A121" s="2">
        <v>6408</v>
      </c>
      <c r="B121" s="107" t="s">
        <v>41</v>
      </c>
      <c r="C121" s="129"/>
      <c r="D121" s="49" t="e">
        <f>C121/C12</f>
        <v>#DIV/0!</v>
      </c>
      <c r="E121" s="43"/>
      <c r="F121" s="49" t="e">
        <f>E121/E12</f>
        <v>#DIV/0!</v>
      </c>
      <c r="G121" s="80"/>
      <c r="H121" s="49" t="e">
        <f>G121/G12</f>
        <v>#DIV/0!</v>
      </c>
      <c r="I121" s="18"/>
      <c r="J121" s="49" t="e">
        <f>I121/I12</f>
        <v>#DIV/0!</v>
      </c>
      <c r="K121" s="43"/>
      <c r="L121" s="49" t="e">
        <f>K121/K12</f>
        <v>#DIV/0!</v>
      </c>
      <c r="M121" s="18"/>
      <c r="N121" s="49" t="e">
        <f>M121/M12</f>
        <v>#DIV/0!</v>
      </c>
      <c r="O121" s="18"/>
      <c r="P121" s="49" t="e">
        <f>O121/O12</f>
        <v>#DIV/0!</v>
      </c>
      <c r="Q121" s="18"/>
      <c r="R121" s="49" t="e">
        <f>Q121/Q12</f>
        <v>#DIV/0!</v>
      </c>
      <c r="S121" s="18"/>
      <c r="T121" s="49" t="e">
        <f>S121/S12</f>
        <v>#DIV/0!</v>
      </c>
      <c r="U121" s="43"/>
      <c r="V121" s="49" t="e">
        <f>U121/U12</f>
        <v>#DIV/0!</v>
      </c>
      <c r="W121" s="33"/>
      <c r="X121" s="49" t="e">
        <f>W121/W12</f>
        <v>#DIV/0!</v>
      </c>
      <c r="Y121" s="43"/>
      <c r="Z121" s="165" t="e">
        <f>Y121/Y12</f>
        <v>#DIV/0!</v>
      </c>
      <c r="AA121" s="262">
        <f t="shared" si="95"/>
        <v>0</v>
      </c>
      <c r="AB121" s="190" t="e">
        <f>AA121/AA12</f>
        <v>#DIV/0!</v>
      </c>
      <c r="AC121" s="181">
        <f t="shared" si="92"/>
        <v>0</v>
      </c>
      <c r="AD121" s="190" t="e">
        <f>AC121/AC12</f>
        <v>#DIV/0!</v>
      </c>
      <c r="AE121" s="157"/>
      <c r="AF121" s="214"/>
      <c r="AG121" s="75"/>
      <c r="AH121" s="181">
        <v>0</v>
      </c>
      <c r="AI121" s="231">
        <f>AH121/AH12</f>
        <v>0</v>
      </c>
      <c r="AJ121" s="269">
        <f t="shared" si="96"/>
        <v>0</v>
      </c>
      <c r="AK121" s="53">
        <f t="shared" si="27"/>
        <v>0</v>
      </c>
      <c r="AL121" s="53">
        <f t="shared" si="89"/>
        <v>0</v>
      </c>
      <c r="AM121" s="53">
        <f t="shared" si="93"/>
        <v>0</v>
      </c>
      <c r="AN121" s="53" t="e">
        <f>#REF!-AM121</f>
        <v>#REF!</v>
      </c>
      <c r="AO121" s="53"/>
      <c r="AS121" s="53">
        <f t="shared" si="90"/>
        <v>0</v>
      </c>
    </row>
    <row r="122" spans="1:45">
      <c r="A122" s="2">
        <v>6410</v>
      </c>
      <c r="B122" s="107" t="s">
        <v>100</v>
      </c>
      <c r="C122" s="129"/>
      <c r="D122" s="49"/>
      <c r="E122" s="43"/>
      <c r="F122" s="49"/>
      <c r="G122" s="80"/>
      <c r="H122" s="49"/>
      <c r="I122" s="18"/>
      <c r="J122" s="49"/>
      <c r="K122" s="43"/>
      <c r="L122" s="49"/>
      <c r="M122" s="18"/>
      <c r="N122" s="49"/>
      <c r="O122" s="18"/>
      <c r="P122" s="49"/>
      <c r="Q122" s="18"/>
      <c r="R122" s="49"/>
      <c r="S122" s="18"/>
      <c r="T122" s="49"/>
      <c r="U122" s="43"/>
      <c r="V122" s="49"/>
      <c r="W122" s="33"/>
      <c r="X122" s="49"/>
      <c r="Y122" s="43"/>
      <c r="Z122" s="165"/>
      <c r="AA122" s="262">
        <f t="shared" si="95"/>
        <v>0</v>
      </c>
      <c r="AB122" s="190"/>
      <c r="AC122" s="181">
        <f t="shared" si="92"/>
        <v>0</v>
      </c>
      <c r="AD122" s="190"/>
      <c r="AE122" s="157"/>
      <c r="AF122" s="214"/>
      <c r="AG122" s="75"/>
      <c r="AH122" s="181">
        <v>0</v>
      </c>
      <c r="AI122" s="231"/>
      <c r="AJ122" s="269">
        <f t="shared" si="96"/>
        <v>0</v>
      </c>
      <c r="AK122" s="53">
        <f t="shared" si="27"/>
        <v>0</v>
      </c>
      <c r="AL122" s="53">
        <f t="shared" si="89"/>
        <v>0</v>
      </c>
      <c r="AM122" s="53">
        <f t="shared" si="93"/>
        <v>0</v>
      </c>
      <c r="AN122" s="53" t="e">
        <f>#REF!-AM122</f>
        <v>#REF!</v>
      </c>
      <c r="AO122" s="53"/>
      <c r="AS122" s="53">
        <f t="shared" si="90"/>
        <v>0</v>
      </c>
    </row>
    <row r="123" spans="1:45">
      <c r="A123" s="2">
        <v>6411</v>
      </c>
      <c r="B123" s="107" t="s">
        <v>102</v>
      </c>
      <c r="C123" s="129"/>
      <c r="D123" s="49"/>
      <c r="E123" s="43"/>
      <c r="F123" s="49"/>
      <c r="G123" s="80"/>
      <c r="H123" s="49"/>
      <c r="I123" s="18"/>
      <c r="J123" s="49"/>
      <c r="K123" s="43"/>
      <c r="L123" s="49"/>
      <c r="M123" s="18"/>
      <c r="N123" s="49"/>
      <c r="O123" s="18"/>
      <c r="P123" s="49"/>
      <c r="Q123" s="18"/>
      <c r="R123" s="49"/>
      <c r="S123" s="18"/>
      <c r="T123" s="49"/>
      <c r="U123" s="43"/>
      <c r="V123" s="49"/>
      <c r="W123" s="33"/>
      <c r="X123" s="49"/>
      <c r="Y123" s="43"/>
      <c r="Z123" s="165"/>
      <c r="AA123" s="262">
        <f t="shared" si="95"/>
        <v>0</v>
      </c>
      <c r="AB123" s="190"/>
      <c r="AC123" s="181">
        <f t="shared" si="92"/>
        <v>0</v>
      </c>
      <c r="AD123" s="190"/>
      <c r="AE123" s="157"/>
      <c r="AF123" s="214"/>
      <c r="AG123" s="75"/>
      <c r="AH123" s="181">
        <v>0</v>
      </c>
      <c r="AI123" s="231"/>
      <c r="AJ123" s="269">
        <f t="shared" si="96"/>
        <v>0</v>
      </c>
      <c r="AK123" s="53">
        <f t="shared" si="27"/>
        <v>0</v>
      </c>
      <c r="AL123" s="53">
        <f t="shared" si="89"/>
        <v>0</v>
      </c>
      <c r="AM123" s="53">
        <f t="shared" si="93"/>
        <v>0</v>
      </c>
      <c r="AN123" s="53" t="e">
        <f>#REF!-AM123</f>
        <v>#REF!</v>
      </c>
      <c r="AO123" s="53"/>
      <c r="AS123" s="53">
        <f t="shared" si="90"/>
        <v>0</v>
      </c>
    </row>
    <row r="124" spans="1:45">
      <c r="A124" s="2">
        <v>6412</v>
      </c>
      <c r="B124" s="107" t="s">
        <v>89</v>
      </c>
      <c r="C124" s="129"/>
      <c r="D124" s="49" t="e">
        <f>C124/C12</f>
        <v>#DIV/0!</v>
      </c>
      <c r="E124" s="43"/>
      <c r="F124" s="49" t="e">
        <f>E124/E12</f>
        <v>#DIV/0!</v>
      </c>
      <c r="G124" s="80"/>
      <c r="H124" s="49" t="e">
        <f>G124/G12</f>
        <v>#DIV/0!</v>
      </c>
      <c r="I124" s="18"/>
      <c r="J124" s="49" t="e">
        <f>I124/I12</f>
        <v>#DIV/0!</v>
      </c>
      <c r="K124" s="43"/>
      <c r="L124" s="49" t="e">
        <f>K124/K12</f>
        <v>#DIV/0!</v>
      </c>
      <c r="M124" s="18"/>
      <c r="N124" s="49" t="e">
        <f>M124/M12</f>
        <v>#DIV/0!</v>
      </c>
      <c r="O124" s="18"/>
      <c r="P124" s="49" t="e">
        <f>O124/O12</f>
        <v>#DIV/0!</v>
      </c>
      <c r="Q124" s="18"/>
      <c r="R124" s="49" t="e">
        <f>Q124/Q12</f>
        <v>#DIV/0!</v>
      </c>
      <c r="S124" s="18"/>
      <c r="T124" s="49" t="e">
        <f>S124/S12</f>
        <v>#DIV/0!</v>
      </c>
      <c r="U124" s="43"/>
      <c r="V124" s="49" t="e">
        <f>U124/U12</f>
        <v>#DIV/0!</v>
      </c>
      <c r="W124" s="33"/>
      <c r="X124" s="49" t="e">
        <f>W124/W12</f>
        <v>#DIV/0!</v>
      </c>
      <c r="Y124" s="43"/>
      <c r="Z124" s="165" t="e">
        <f>Y124/Y12</f>
        <v>#DIV/0!</v>
      </c>
      <c r="AA124" s="262">
        <f t="shared" si="95"/>
        <v>0</v>
      </c>
      <c r="AB124" s="190" t="e">
        <f>AA124/AA12</f>
        <v>#DIV/0!</v>
      </c>
      <c r="AC124" s="181">
        <f t="shared" si="92"/>
        <v>0</v>
      </c>
      <c r="AD124" s="190" t="e">
        <f>AC124/AC12</f>
        <v>#DIV/0!</v>
      </c>
      <c r="AE124" s="157"/>
      <c r="AF124" s="214"/>
      <c r="AG124" s="75"/>
      <c r="AH124" s="181">
        <v>0</v>
      </c>
      <c r="AI124" s="231">
        <f>AH124/AH12</f>
        <v>0</v>
      </c>
      <c r="AJ124" s="269">
        <f t="shared" si="96"/>
        <v>0</v>
      </c>
      <c r="AK124" s="53">
        <f t="shared" si="27"/>
        <v>0</v>
      </c>
      <c r="AL124" s="53">
        <f t="shared" si="89"/>
        <v>0</v>
      </c>
      <c r="AM124" s="53">
        <f t="shared" si="93"/>
        <v>0</v>
      </c>
      <c r="AN124" s="53" t="e">
        <f>#REF!-AM124</f>
        <v>#REF!</v>
      </c>
      <c r="AO124" s="53"/>
      <c r="AS124" s="53">
        <f t="shared" si="90"/>
        <v>0</v>
      </c>
    </row>
    <row r="125" spans="1:45">
      <c r="A125" s="2">
        <v>6413</v>
      </c>
      <c r="B125" s="2" t="s">
        <v>40</v>
      </c>
      <c r="C125" s="308"/>
      <c r="D125" s="49" t="e">
        <f>C125/C12</f>
        <v>#DIV/0!</v>
      </c>
      <c r="E125" s="308"/>
      <c r="F125" s="49" t="e">
        <f>E125/E12</f>
        <v>#DIV/0!</v>
      </c>
      <c r="G125" s="308"/>
      <c r="H125" s="49" t="e">
        <f>G125/G12</f>
        <v>#DIV/0!</v>
      </c>
      <c r="I125" s="308"/>
      <c r="J125" s="49" t="e">
        <f>I125/I12</f>
        <v>#DIV/0!</v>
      </c>
      <c r="K125" s="308"/>
      <c r="L125" s="49" t="e">
        <f>K125/K12</f>
        <v>#DIV/0!</v>
      </c>
      <c r="M125" s="308"/>
      <c r="N125" s="49" t="e">
        <f>M125/M12</f>
        <v>#DIV/0!</v>
      </c>
      <c r="O125" s="308"/>
      <c r="P125" s="49" t="e">
        <f>O125/O12</f>
        <v>#DIV/0!</v>
      </c>
      <c r="Q125" s="308"/>
      <c r="R125" s="49" t="e">
        <f>Q125/Q12</f>
        <v>#DIV/0!</v>
      </c>
      <c r="S125" s="308"/>
      <c r="T125" s="49" t="e">
        <f>S125/S12</f>
        <v>#DIV/0!</v>
      </c>
      <c r="U125" s="308"/>
      <c r="V125" s="49" t="e">
        <f>U125/U12</f>
        <v>#DIV/0!</v>
      </c>
      <c r="W125" s="308"/>
      <c r="X125" s="49" t="e">
        <f>W125/W12</f>
        <v>#DIV/0!</v>
      </c>
      <c r="Y125" s="18"/>
      <c r="Z125" s="165" t="e">
        <f>Y125/Y12</f>
        <v>#DIV/0!</v>
      </c>
      <c r="AA125" s="262">
        <f t="shared" si="95"/>
        <v>0</v>
      </c>
      <c r="AB125" s="190" t="e">
        <f>AA125/AA12</f>
        <v>#DIV/0!</v>
      </c>
      <c r="AC125" s="181">
        <f t="shared" si="92"/>
        <v>0</v>
      </c>
      <c r="AD125" s="190" t="e">
        <f>AC125/AC12</f>
        <v>#DIV/0!</v>
      </c>
      <c r="AE125" s="157"/>
      <c r="AF125" s="225"/>
      <c r="AG125" s="158"/>
      <c r="AH125" s="181">
        <v>12000</v>
      </c>
      <c r="AI125" s="231">
        <f>AH125/AH12</f>
        <v>1.490257164364747E-2</v>
      </c>
      <c r="AJ125" s="269">
        <f t="shared" si="96"/>
        <v>12000</v>
      </c>
      <c r="AK125" s="53">
        <f t="shared" si="27"/>
        <v>0</v>
      </c>
      <c r="AL125" s="53">
        <f t="shared" si="89"/>
        <v>0</v>
      </c>
      <c r="AM125" s="53">
        <f t="shared" si="93"/>
        <v>0</v>
      </c>
      <c r="AN125" s="53" t="e">
        <f>#REF!-AM125</f>
        <v>#REF!</v>
      </c>
      <c r="AO125" s="306">
        <v>1.0999999999999999E-2</v>
      </c>
      <c r="AS125" s="53">
        <f t="shared" si="90"/>
        <v>0</v>
      </c>
    </row>
    <row r="126" spans="1:45">
      <c r="A126" s="2">
        <v>6414</v>
      </c>
      <c r="B126" s="2" t="s">
        <v>42</v>
      </c>
      <c r="C126" s="129"/>
      <c r="D126" s="349" t="e">
        <f>C126/C13</f>
        <v>#DIV/0!</v>
      </c>
      <c r="E126" s="129"/>
      <c r="F126" s="49" t="e">
        <f>E126/E11</f>
        <v>#DIV/0!</v>
      </c>
      <c r="G126" s="129"/>
      <c r="H126" s="49" t="e">
        <f>G126/G11</f>
        <v>#DIV/0!</v>
      </c>
      <c r="I126" s="129"/>
      <c r="J126" s="49" t="e">
        <f>I126/I11</f>
        <v>#DIV/0!</v>
      </c>
      <c r="K126" s="129"/>
      <c r="L126" s="49" t="e">
        <f>K126/K12</f>
        <v>#DIV/0!</v>
      </c>
      <c r="M126" s="129"/>
      <c r="N126" s="49" t="e">
        <f>M126/M12</f>
        <v>#DIV/0!</v>
      </c>
      <c r="O126" s="129"/>
      <c r="P126" s="49" t="e">
        <f>O126/O12</f>
        <v>#DIV/0!</v>
      </c>
      <c r="Q126" s="129"/>
      <c r="R126" s="49" t="e">
        <f>Q126/Q12</f>
        <v>#DIV/0!</v>
      </c>
      <c r="S126" s="129"/>
      <c r="T126" s="49" t="e">
        <f>S126/S12</f>
        <v>#DIV/0!</v>
      </c>
      <c r="U126" s="129"/>
      <c r="V126" s="49" t="e">
        <f>U126/U12</f>
        <v>#DIV/0!</v>
      </c>
      <c r="W126" s="129"/>
      <c r="X126" s="49" t="e">
        <f>W126/W11</f>
        <v>#DIV/0!</v>
      </c>
      <c r="Y126" s="129"/>
      <c r="Z126" s="165" t="e">
        <f>Y126/Y12</f>
        <v>#DIV/0!</v>
      </c>
      <c r="AA126" s="262">
        <f t="shared" si="95"/>
        <v>0</v>
      </c>
      <c r="AB126" s="190" t="e">
        <f>AA126/AA12</f>
        <v>#DIV/0!</v>
      </c>
      <c r="AC126" s="181">
        <f t="shared" si="92"/>
        <v>0</v>
      </c>
      <c r="AD126" s="190" t="e">
        <f>AC126/AC12</f>
        <v>#DIV/0!</v>
      </c>
      <c r="AE126" s="157"/>
      <c r="AF126" s="214"/>
      <c r="AG126" s="75"/>
      <c r="AH126" s="181">
        <v>15</v>
      </c>
      <c r="AI126" s="231">
        <f>AH126/AH12</f>
        <v>1.8628214554559339E-5</v>
      </c>
      <c r="AJ126" s="269">
        <f t="shared" si="96"/>
        <v>15</v>
      </c>
      <c r="AK126" s="53">
        <f t="shared" si="27"/>
        <v>0</v>
      </c>
      <c r="AL126" s="53">
        <f t="shared" si="89"/>
        <v>0</v>
      </c>
      <c r="AM126" s="53">
        <f t="shared" si="93"/>
        <v>0</v>
      </c>
      <c r="AN126" s="53" t="e">
        <f>#REF!-AM126</f>
        <v>#REF!</v>
      </c>
      <c r="AO126" s="53"/>
      <c r="AS126" s="53">
        <f t="shared" si="90"/>
        <v>0</v>
      </c>
    </row>
    <row r="127" spans="1:45">
      <c r="A127" s="2">
        <v>6415</v>
      </c>
      <c r="B127" s="107" t="s">
        <v>43</v>
      </c>
      <c r="C127" s="129"/>
      <c r="D127" s="49" t="e">
        <f>C127/C12</f>
        <v>#DIV/0!</v>
      </c>
      <c r="E127" s="352"/>
      <c r="F127" s="49" t="e">
        <f>E127/E12</f>
        <v>#DIV/0!</v>
      </c>
      <c r="G127" s="352"/>
      <c r="H127" s="49" t="e">
        <f>G127/G12</f>
        <v>#DIV/0!</v>
      </c>
      <c r="I127" s="352"/>
      <c r="J127" s="49" t="e">
        <f>I127/I12</f>
        <v>#DIV/0!</v>
      </c>
      <c r="K127" s="352"/>
      <c r="L127" s="49" t="e">
        <f>K127/K12</f>
        <v>#DIV/0!</v>
      </c>
      <c r="M127" s="352"/>
      <c r="N127" s="49" t="e">
        <f>M127/M12</f>
        <v>#DIV/0!</v>
      </c>
      <c r="O127" s="352"/>
      <c r="P127" s="49" t="e">
        <f>O127/O12</f>
        <v>#DIV/0!</v>
      </c>
      <c r="Q127" s="352"/>
      <c r="R127" s="49" t="e">
        <f>Q127/Q12</f>
        <v>#DIV/0!</v>
      </c>
      <c r="S127" s="352"/>
      <c r="T127" s="49" t="e">
        <f>S127/S12</f>
        <v>#DIV/0!</v>
      </c>
      <c r="U127" s="352"/>
      <c r="V127" s="49" t="e">
        <f>U127/U12</f>
        <v>#DIV/0!</v>
      </c>
      <c r="W127" s="352"/>
      <c r="X127" s="49" t="e">
        <f>W127/W12</f>
        <v>#DIV/0!</v>
      </c>
      <c r="Y127" s="352"/>
      <c r="Z127" s="165" t="e">
        <f>Y127/Y12</f>
        <v>#DIV/0!</v>
      </c>
      <c r="AA127" s="262">
        <f t="shared" si="95"/>
        <v>0</v>
      </c>
      <c r="AB127" s="190" t="e">
        <f>AA127/AA12</f>
        <v>#DIV/0!</v>
      </c>
      <c r="AC127" s="181">
        <f t="shared" si="92"/>
        <v>0</v>
      </c>
      <c r="AD127" s="190" t="e">
        <f>AC127/AC12</f>
        <v>#DIV/0!</v>
      </c>
      <c r="AE127" s="157"/>
      <c r="AF127" s="214"/>
      <c r="AG127" s="157"/>
      <c r="AH127" s="181">
        <v>1160</v>
      </c>
      <c r="AI127" s="231">
        <f>AH127/AH12</f>
        <v>1.4405819255525888E-3</v>
      </c>
      <c r="AJ127" s="269">
        <f t="shared" si="96"/>
        <v>1160</v>
      </c>
      <c r="AK127" s="53">
        <f t="shared" si="27"/>
        <v>0</v>
      </c>
      <c r="AL127" s="53">
        <f t="shared" si="89"/>
        <v>0</v>
      </c>
      <c r="AM127" s="53">
        <f t="shared" si="93"/>
        <v>0</v>
      </c>
      <c r="AN127" s="53" t="e">
        <f>#REF!-AM127</f>
        <v>#REF!</v>
      </c>
      <c r="AO127" s="53">
        <v>49</v>
      </c>
      <c r="AS127" s="53">
        <f t="shared" si="90"/>
        <v>0</v>
      </c>
    </row>
    <row r="128" spans="1:45" ht="15.75" thickBot="1">
      <c r="A128" s="4">
        <v>6499</v>
      </c>
      <c r="B128" s="108" t="s">
        <v>98</v>
      </c>
      <c r="C128" s="27">
        <f>SUM(C116:C127)</f>
        <v>0</v>
      </c>
      <c r="D128" s="68" t="e">
        <f>C128/C12</f>
        <v>#DIV/0!</v>
      </c>
      <c r="E128" s="274">
        <f>SUM(E116:E127)</f>
        <v>0</v>
      </c>
      <c r="F128" s="68" t="e">
        <f>E128/E12</f>
        <v>#DIV/0!</v>
      </c>
      <c r="G128" s="82">
        <f>SUM(G116:G127)</f>
        <v>0</v>
      </c>
      <c r="H128" s="68" t="e">
        <f>G128/G12</f>
        <v>#DIV/0!</v>
      </c>
      <c r="I128" s="20">
        <f>SUM(I116:I127)</f>
        <v>0</v>
      </c>
      <c r="J128" s="68" t="e">
        <f>I128/I12</f>
        <v>#DIV/0!</v>
      </c>
      <c r="K128" s="55">
        <f>SUM(K116:K127)</f>
        <v>0</v>
      </c>
      <c r="L128" s="68" t="e">
        <f>K128/K12</f>
        <v>#DIV/0!</v>
      </c>
      <c r="M128" s="20">
        <f>SUM(M116:M127)</f>
        <v>0</v>
      </c>
      <c r="N128" s="68" t="e">
        <f>M128/M12</f>
        <v>#DIV/0!</v>
      </c>
      <c r="O128" s="20">
        <f>SUM(O116:O127)</f>
        <v>0</v>
      </c>
      <c r="P128" s="68" t="e">
        <f>O128/O12</f>
        <v>#DIV/0!</v>
      </c>
      <c r="Q128" s="20">
        <f>SUM(Q116:Q127)</f>
        <v>0</v>
      </c>
      <c r="R128" s="68" t="e">
        <f>Q128/Q12</f>
        <v>#DIV/0!</v>
      </c>
      <c r="S128" s="20">
        <f>SUM(S116:S127)</f>
        <v>0</v>
      </c>
      <c r="T128" s="68" t="e">
        <f>S128/S12</f>
        <v>#DIV/0!</v>
      </c>
      <c r="U128" s="55">
        <f>SUM(U116:U127)</f>
        <v>0</v>
      </c>
      <c r="V128" s="68" t="e">
        <f>U128/U12</f>
        <v>#DIV/0!</v>
      </c>
      <c r="W128" s="34">
        <f>SUM(W116:W127)</f>
        <v>0</v>
      </c>
      <c r="X128" s="68" t="e">
        <f>W128/W12</f>
        <v>#DIV/0!</v>
      </c>
      <c r="Y128" s="55">
        <f>SUM(Y116:Y127)</f>
        <v>0</v>
      </c>
      <c r="Z128" s="199" t="e">
        <f>Y128/Y12</f>
        <v>#DIV/0!</v>
      </c>
      <c r="AA128" s="187">
        <f>SUM(AA116:AA127)</f>
        <v>0</v>
      </c>
      <c r="AB128" s="221" t="e">
        <f>AA128/AA12</f>
        <v>#DIV/0!</v>
      </c>
      <c r="AC128" s="186">
        <f t="shared" si="92"/>
        <v>0</v>
      </c>
      <c r="AD128" s="221" t="e">
        <f>AC128/AC12</f>
        <v>#DIV/0!</v>
      </c>
      <c r="AE128" s="75"/>
      <c r="AF128" s="156"/>
      <c r="AG128" s="75"/>
      <c r="AH128" s="186">
        <f>SUM(AH116:AH127)</f>
        <v>14275.269</v>
      </c>
      <c r="AI128" s="235">
        <f>AH128/AH12</f>
        <v>1.7728184917069983E-2</v>
      </c>
      <c r="AJ128" s="272">
        <f t="shared" si="96"/>
        <v>14275.269</v>
      </c>
      <c r="AK128" s="53">
        <f t="shared" si="27"/>
        <v>0</v>
      </c>
      <c r="AL128" s="53">
        <f t="shared" si="89"/>
        <v>0</v>
      </c>
      <c r="AM128" s="53">
        <f t="shared" si="93"/>
        <v>0</v>
      </c>
      <c r="AN128" s="53" t="e">
        <f>#REF!-AM128</f>
        <v>#REF!</v>
      </c>
      <c r="AO128" s="53"/>
      <c r="AS128" s="53">
        <f t="shared" si="90"/>
        <v>0</v>
      </c>
    </row>
    <row r="129" spans="1:46" ht="15.75" thickTop="1">
      <c r="A129" s="104"/>
      <c r="B129" s="109"/>
      <c r="C129" s="129"/>
      <c r="D129" s="70"/>
      <c r="E129" s="61"/>
      <c r="F129" s="70"/>
      <c r="G129" s="80"/>
      <c r="H129" s="70"/>
      <c r="J129" s="70"/>
      <c r="K129" s="61"/>
      <c r="L129" s="70"/>
      <c r="N129" s="70"/>
      <c r="P129" s="70"/>
      <c r="R129" s="70"/>
      <c r="T129" s="70"/>
      <c r="U129" s="61"/>
      <c r="V129" s="70"/>
      <c r="W129" s="42"/>
      <c r="X129" s="70"/>
      <c r="Y129" s="61"/>
      <c r="AA129" s="180"/>
      <c r="AB129" s="189"/>
      <c r="AC129" s="181">
        <f t="shared" si="92"/>
        <v>0</v>
      </c>
      <c r="AD129" s="189"/>
      <c r="AE129" s="75"/>
      <c r="AF129" s="156"/>
      <c r="AG129" s="75"/>
      <c r="AH129" s="181"/>
      <c r="AI129" s="230"/>
      <c r="AJ129" s="269">
        <f t="shared" si="96"/>
        <v>0</v>
      </c>
      <c r="AK129" s="53">
        <f t="shared" si="27"/>
        <v>0</v>
      </c>
      <c r="AL129" s="53">
        <f t="shared" si="89"/>
        <v>0</v>
      </c>
      <c r="AM129" s="53">
        <f t="shared" si="93"/>
        <v>0</v>
      </c>
      <c r="AN129" s="53" t="e">
        <f>#REF!-AM129</f>
        <v>#REF!</v>
      </c>
      <c r="AO129" s="53"/>
      <c r="AS129" s="53">
        <f t="shared" si="90"/>
        <v>0</v>
      </c>
    </row>
    <row r="130" spans="1:46" ht="15.75" thickBot="1">
      <c r="A130" s="4"/>
      <c r="B130" s="108" t="s">
        <v>108</v>
      </c>
      <c r="C130" s="124">
        <f>C37-C41-C76-C93-C115-C128</f>
        <v>0</v>
      </c>
      <c r="D130" s="121" t="e">
        <f>C130/C12</f>
        <v>#DIV/0!</v>
      </c>
      <c r="E130" s="120">
        <f>E37-E41-E76-E93-E115-E128</f>
        <v>0</v>
      </c>
      <c r="F130" s="121" t="e">
        <f>E130/E12</f>
        <v>#DIV/0!</v>
      </c>
      <c r="G130" s="120">
        <f>G37-G41-G76-G93-G115-G128</f>
        <v>0</v>
      </c>
      <c r="H130" s="121" t="e">
        <f>G130/G12</f>
        <v>#DIV/0!</v>
      </c>
      <c r="I130" s="124">
        <f>I37-I41-I76-I93-I115-I128</f>
        <v>0</v>
      </c>
      <c r="J130" s="121" t="e">
        <f>I130/I12</f>
        <v>#DIV/0!</v>
      </c>
      <c r="K130" s="120">
        <f>K37-K41-K76-K93-K115-K128</f>
        <v>0</v>
      </c>
      <c r="L130" s="121" t="e">
        <f>K130/K12</f>
        <v>#DIV/0!</v>
      </c>
      <c r="M130" s="124">
        <f>M37-M41-M76-M93-M115-M128</f>
        <v>0</v>
      </c>
      <c r="N130" s="121" t="e">
        <f>M130/M12</f>
        <v>#DIV/0!</v>
      </c>
      <c r="O130" s="124">
        <f>O37-O41-O76-O93-O115-O128</f>
        <v>0</v>
      </c>
      <c r="P130" s="121" t="e">
        <f>O130/O12</f>
        <v>#DIV/0!</v>
      </c>
      <c r="Q130" s="124">
        <f>Q37-Q41-Q76-Q93-Q115-Q128</f>
        <v>0</v>
      </c>
      <c r="R130" s="121" t="e">
        <f>Q130/Q12</f>
        <v>#DIV/0!</v>
      </c>
      <c r="S130" s="124">
        <f>S37-S41-S76-S93-S115-S128</f>
        <v>0</v>
      </c>
      <c r="T130" s="121" t="e">
        <f>S130/S12</f>
        <v>#DIV/0!</v>
      </c>
      <c r="U130" s="120">
        <f>U37-U41-U76-U93-U115-U128</f>
        <v>0</v>
      </c>
      <c r="V130" s="121" t="e">
        <f>U130/U12</f>
        <v>#DIV/0!</v>
      </c>
      <c r="W130" s="120">
        <f>W37-W41-W76-W93-W115-W128</f>
        <v>0</v>
      </c>
      <c r="X130" s="121" t="e">
        <f>W130/W12</f>
        <v>#DIV/0!</v>
      </c>
      <c r="Y130" s="120">
        <f>Y37-Y41-Y76-Y93-Y115-Y128</f>
        <v>0</v>
      </c>
      <c r="Z130" s="121" t="e">
        <f>Y130/Y12</f>
        <v>#DIV/0!</v>
      </c>
      <c r="AA130" s="265">
        <f>AA37-AA41-AA76-AA93-AA115-AA128</f>
        <v>0</v>
      </c>
      <c r="AB130" s="226" t="e">
        <f>AA130/AA12</f>
        <v>#DIV/0!</v>
      </c>
      <c r="AC130" s="227">
        <f t="shared" si="92"/>
        <v>0</v>
      </c>
      <c r="AD130" s="226" t="e">
        <f>AC130/AC12</f>
        <v>#DIV/0!</v>
      </c>
      <c r="AE130" s="75"/>
      <c r="AF130" s="156"/>
      <c r="AG130" s="75"/>
      <c r="AH130" s="227">
        <f>AH37-AH76-AH93-AH115-AH128</f>
        <v>65865.596066869301</v>
      </c>
      <c r="AI130" s="237">
        <f>AH130/AH12</f>
        <v>8.1797230353172073E-2</v>
      </c>
      <c r="AJ130" s="272">
        <f t="shared" si="96"/>
        <v>65865.596066869301</v>
      </c>
      <c r="AK130" s="53">
        <f t="shared" si="27"/>
        <v>0</v>
      </c>
      <c r="AL130" s="53">
        <f t="shared" si="89"/>
        <v>0</v>
      </c>
      <c r="AM130" s="53">
        <f t="shared" si="93"/>
        <v>0</v>
      </c>
      <c r="AN130" s="53" t="e">
        <f>#REF!-AM130</f>
        <v>#REF!</v>
      </c>
      <c r="AO130" s="53"/>
      <c r="AS130" s="53">
        <f t="shared" si="90"/>
        <v>0</v>
      </c>
    </row>
    <row r="131" spans="1:46" ht="15.75" thickTop="1">
      <c r="A131" s="104"/>
      <c r="B131" s="109"/>
      <c r="C131" s="129"/>
      <c r="D131" s="70"/>
      <c r="E131" s="61"/>
      <c r="F131" s="70"/>
      <c r="G131" s="80"/>
      <c r="H131" s="70"/>
      <c r="J131" s="70"/>
      <c r="K131" s="61"/>
      <c r="L131" s="70"/>
      <c r="N131" s="70"/>
      <c r="P131" s="70"/>
      <c r="R131" s="70"/>
      <c r="T131" s="70"/>
      <c r="U131" s="61"/>
      <c r="V131" s="70"/>
      <c r="W131" s="42"/>
      <c r="X131" s="70"/>
      <c r="Y131" s="61"/>
      <c r="AA131" s="180"/>
      <c r="AB131" s="189"/>
      <c r="AC131" s="181">
        <f t="shared" si="92"/>
        <v>0</v>
      </c>
      <c r="AD131" s="189"/>
      <c r="AE131" s="75"/>
      <c r="AF131" s="156"/>
      <c r="AG131" s="75"/>
      <c r="AH131" s="181"/>
      <c r="AI131" s="230"/>
      <c r="AJ131" s="269">
        <f t="shared" si="96"/>
        <v>0</v>
      </c>
      <c r="AK131" s="53">
        <f t="shared" si="27"/>
        <v>0</v>
      </c>
      <c r="AL131" s="53">
        <f t="shared" si="89"/>
        <v>0</v>
      </c>
      <c r="AM131" s="53">
        <f t="shared" si="93"/>
        <v>0</v>
      </c>
      <c r="AN131" s="53" t="e">
        <f>#REF!-AM131</f>
        <v>#REF!</v>
      </c>
      <c r="AO131" s="53"/>
      <c r="AS131" s="53">
        <f t="shared" si="90"/>
        <v>0</v>
      </c>
    </row>
    <row r="132" spans="1:46" ht="15.75" thickBot="1">
      <c r="A132" s="4"/>
      <c r="B132" s="250" t="s">
        <v>118</v>
      </c>
      <c r="C132" s="125"/>
      <c r="D132" s="251"/>
      <c r="E132" s="125"/>
      <c r="F132" s="251"/>
      <c r="G132" s="125"/>
      <c r="H132" s="251"/>
      <c r="I132" s="125"/>
      <c r="J132" s="251"/>
      <c r="K132" s="125"/>
      <c r="L132" s="251"/>
      <c r="M132" s="125"/>
      <c r="N132" s="251"/>
      <c r="O132" s="125"/>
      <c r="P132" s="251"/>
      <c r="Q132" s="125"/>
      <c r="R132" s="251"/>
      <c r="S132" s="125"/>
      <c r="T132" s="251"/>
      <c r="U132" s="125"/>
      <c r="V132" s="251"/>
      <c r="W132" s="125"/>
      <c r="X132" s="251"/>
      <c r="Y132" s="125"/>
      <c r="Z132" s="252"/>
      <c r="AA132" s="263">
        <f>C132+E132+G132+I132+K132+M132+O132+Q132+S132+U132+W132+Y132</f>
        <v>0</v>
      </c>
      <c r="AB132" s="253"/>
      <c r="AC132" s="254">
        <f t="shared" si="92"/>
        <v>0</v>
      </c>
      <c r="AD132" s="253"/>
      <c r="AE132" s="249"/>
      <c r="AF132" s="248"/>
      <c r="AG132" s="249"/>
      <c r="AH132" s="254"/>
      <c r="AI132" s="255"/>
      <c r="AJ132" s="269">
        <f t="shared" si="96"/>
        <v>0</v>
      </c>
      <c r="AK132" s="53">
        <f t="shared" si="27"/>
        <v>0</v>
      </c>
      <c r="AL132" s="53">
        <f t="shared" si="89"/>
        <v>0</v>
      </c>
      <c r="AM132" s="53">
        <f t="shared" si="93"/>
        <v>0</v>
      </c>
      <c r="AN132" s="53" t="e">
        <f>#REF!-AM132</f>
        <v>#REF!</v>
      </c>
      <c r="AO132" s="53"/>
      <c r="AS132" s="53">
        <f t="shared" si="90"/>
        <v>0</v>
      </c>
    </row>
    <row r="133" spans="1:46" ht="15.75" thickTop="1">
      <c r="A133" s="104"/>
      <c r="B133" s="104"/>
      <c r="C133" s="129"/>
      <c r="D133" s="70"/>
      <c r="E133" s="61"/>
      <c r="F133" s="70"/>
      <c r="G133" s="80"/>
      <c r="H133" s="70"/>
      <c r="J133" s="70"/>
      <c r="K133" s="61"/>
      <c r="L133" s="70"/>
      <c r="N133" s="70"/>
      <c r="P133" s="70"/>
      <c r="R133" s="70"/>
      <c r="T133" s="70"/>
      <c r="U133" s="61"/>
      <c r="V133" s="70"/>
      <c r="W133" s="42"/>
      <c r="X133" s="70"/>
      <c r="Y133" s="61"/>
      <c r="AA133" s="180"/>
      <c r="AB133" s="189"/>
      <c r="AC133" s="181">
        <f t="shared" si="92"/>
        <v>0</v>
      </c>
      <c r="AD133" s="189"/>
      <c r="AE133" s="75"/>
      <c r="AF133" s="156"/>
      <c r="AG133" s="75"/>
      <c r="AH133" s="181"/>
      <c r="AI133" s="230"/>
      <c r="AJ133" s="269">
        <f t="shared" si="96"/>
        <v>0</v>
      </c>
      <c r="AK133" s="53">
        <f t="shared" si="27"/>
        <v>0</v>
      </c>
      <c r="AL133" s="53">
        <f t="shared" si="89"/>
        <v>0</v>
      </c>
      <c r="AM133" s="53">
        <f t="shared" si="93"/>
        <v>0</v>
      </c>
      <c r="AN133" s="53" t="e">
        <f>#REF!-AM133</f>
        <v>#REF!</v>
      </c>
      <c r="AO133" s="53"/>
      <c r="AS133" s="53">
        <f t="shared" si="90"/>
        <v>0</v>
      </c>
    </row>
    <row r="134" spans="1:46" ht="15.75" thickBot="1">
      <c r="A134" s="4"/>
      <c r="B134" s="4" t="s">
        <v>115</v>
      </c>
      <c r="C134" s="27">
        <f>C130-C132</f>
        <v>0</v>
      </c>
      <c r="D134" s="68" t="e">
        <f>C134/C12</f>
        <v>#DIV/0!</v>
      </c>
      <c r="E134" s="34">
        <f>E130-E132</f>
        <v>0</v>
      </c>
      <c r="F134" s="68" t="e">
        <f>E134/E12</f>
        <v>#DIV/0!</v>
      </c>
      <c r="G134" s="34">
        <f>G130-G132</f>
        <v>0</v>
      </c>
      <c r="H134" s="68" t="e">
        <f>G134/G12</f>
        <v>#DIV/0!</v>
      </c>
      <c r="I134" s="20">
        <f>I130-I132</f>
        <v>0</v>
      </c>
      <c r="J134" s="68" t="e">
        <f>I134/I12</f>
        <v>#DIV/0!</v>
      </c>
      <c r="K134" s="34">
        <f>K130-K132</f>
        <v>0</v>
      </c>
      <c r="L134" s="68" t="e">
        <f>K134/K12</f>
        <v>#DIV/0!</v>
      </c>
      <c r="M134" s="20">
        <f>M130-M132</f>
        <v>0</v>
      </c>
      <c r="N134" s="68" t="e">
        <f>M134/M12</f>
        <v>#DIV/0!</v>
      </c>
      <c r="O134" s="20">
        <f>O130-O132</f>
        <v>0</v>
      </c>
      <c r="P134" s="68" t="e">
        <f>O134/O12</f>
        <v>#DIV/0!</v>
      </c>
      <c r="Q134" s="20">
        <f>Q130-Q132</f>
        <v>0</v>
      </c>
      <c r="R134" s="68" t="e">
        <f>Q134/Q12</f>
        <v>#DIV/0!</v>
      </c>
      <c r="S134" s="20">
        <f>S130-S132</f>
        <v>0</v>
      </c>
      <c r="T134" s="68" t="e">
        <f>S134/S12</f>
        <v>#DIV/0!</v>
      </c>
      <c r="U134" s="34">
        <f>U130-U132</f>
        <v>0</v>
      </c>
      <c r="V134" s="68" t="e">
        <f>U134/U12</f>
        <v>#DIV/0!</v>
      </c>
      <c r="W134" s="34">
        <f>W130-W132</f>
        <v>0</v>
      </c>
      <c r="X134" s="68" t="e">
        <f>W134/W12</f>
        <v>#DIV/0!</v>
      </c>
      <c r="Y134" s="34">
        <f>Y130-Y132</f>
        <v>0</v>
      </c>
      <c r="Z134" s="199" t="e">
        <f>Y134/Y12</f>
        <v>#DIV/0!</v>
      </c>
      <c r="AA134" s="187">
        <f>AA130-AA132</f>
        <v>0</v>
      </c>
      <c r="AB134" s="221" t="e">
        <f>AA134/AA12</f>
        <v>#DIV/0!</v>
      </c>
      <c r="AC134" s="193">
        <f t="shared" si="92"/>
        <v>0</v>
      </c>
      <c r="AD134" s="221" t="e">
        <f>AC134/AC12</f>
        <v>#DIV/0!</v>
      </c>
      <c r="AE134" s="75"/>
      <c r="AF134" s="156"/>
      <c r="AG134" s="75"/>
      <c r="AH134" s="193">
        <f>AH130</f>
        <v>65865.596066869301</v>
      </c>
      <c r="AI134" s="235">
        <f>AH134/AH12</f>
        <v>8.1797230353172073E-2</v>
      </c>
      <c r="AJ134" s="272">
        <f t="shared" si="96"/>
        <v>65865.596066869301</v>
      </c>
      <c r="AK134" s="53">
        <f t="shared" si="27"/>
        <v>0</v>
      </c>
      <c r="AL134" s="53">
        <f t="shared" si="89"/>
        <v>0</v>
      </c>
      <c r="AM134" s="53">
        <f t="shared" si="93"/>
        <v>0</v>
      </c>
      <c r="AN134" s="53" t="e">
        <f>#REF!-AM134</f>
        <v>#REF!</v>
      </c>
      <c r="AO134" s="53"/>
      <c r="AS134" s="53">
        <f t="shared" si="90"/>
        <v>0</v>
      </c>
    </row>
    <row r="135" spans="1:46" ht="15.75" thickTop="1">
      <c r="A135" s="16">
        <v>6501</v>
      </c>
      <c r="B135" s="110"/>
      <c r="C135" s="129"/>
      <c r="D135" s="49" t="e">
        <f>C135/C12</f>
        <v>#DIV/0!</v>
      </c>
      <c r="E135" s="61"/>
      <c r="F135" s="49" t="e">
        <f>E135/E12</f>
        <v>#DIV/0!</v>
      </c>
      <c r="G135" s="80"/>
      <c r="H135" s="49" t="e">
        <f>G135/G12</f>
        <v>#DIV/0!</v>
      </c>
      <c r="J135" s="49" t="e">
        <f>I135/I12</f>
        <v>#DIV/0!</v>
      </c>
      <c r="K135" s="61"/>
      <c r="L135" s="49" t="e">
        <f>K135/K12</f>
        <v>#DIV/0!</v>
      </c>
      <c r="N135" s="49" t="e">
        <f>M135/M12</f>
        <v>#DIV/0!</v>
      </c>
      <c r="P135" s="49" t="e">
        <f>O135/O12</f>
        <v>#DIV/0!</v>
      </c>
      <c r="R135" s="49" t="e">
        <f>Q135/Q12</f>
        <v>#DIV/0!</v>
      </c>
      <c r="T135" s="49" t="e">
        <f>S135/S12</f>
        <v>#DIV/0!</v>
      </c>
      <c r="U135" s="61"/>
      <c r="V135" s="49" t="e">
        <f>U135/U12</f>
        <v>#DIV/0!</v>
      </c>
      <c r="W135" s="42"/>
      <c r="X135" s="49" t="e">
        <f>W135/W12</f>
        <v>#DIV/0!</v>
      </c>
      <c r="Y135" s="61"/>
      <c r="Z135" s="165" t="e">
        <f>Y135/Y12</f>
        <v>#DIV/0!</v>
      </c>
      <c r="AA135" s="262">
        <f t="shared" ref="AA135:AA142" si="97">C135+E135+G135+I135+K135+M135+O135+Q135+S135+U135+W135+Y135</f>
        <v>0</v>
      </c>
      <c r="AB135" s="190" t="e">
        <f>AA135/AA12</f>
        <v>#DIV/0!</v>
      </c>
      <c r="AC135" s="181">
        <f t="shared" si="92"/>
        <v>0</v>
      </c>
      <c r="AD135" s="190" t="e">
        <f>AC135/AC12</f>
        <v>#DIV/0!</v>
      </c>
      <c r="AE135" s="75"/>
      <c r="AF135" s="156"/>
      <c r="AG135" s="75"/>
      <c r="AH135" s="181">
        <v>0</v>
      </c>
      <c r="AI135" s="231">
        <f>AH135/AH12</f>
        <v>0</v>
      </c>
      <c r="AJ135" s="269">
        <f t="shared" si="96"/>
        <v>0</v>
      </c>
      <c r="AK135" s="53">
        <f t="shared" si="27"/>
        <v>0</v>
      </c>
      <c r="AL135" s="53">
        <f t="shared" si="89"/>
        <v>0</v>
      </c>
      <c r="AM135" s="53">
        <f t="shared" si="93"/>
        <v>0</v>
      </c>
      <c r="AN135" s="53" t="e">
        <f>#REF!-AM135</f>
        <v>#REF!</v>
      </c>
      <c r="AO135" s="53"/>
      <c r="AS135" s="53">
        <f t="shared" si="90"/>
        <v>0</v>
      </c>
    </row>
    <row r="136" spans="1:46">
      <c r="A136" s="2">
        <v>6502</v>
      </c>
      <c r="B136" s="110" t="s">
        <v>111</v>
      </c>
      <c r="C136" s="188"/>
      <c r="D136" s="49" t="e">
        <f>C136/C12</f>
        <v>#DIV/0!</v>
      </c>
      <c r="E136" s="188"/>
      <c r="F136" s="49" t="e">
        <f>E136/E12</f>
        <v>#DIV/0!</v>
      </c>
      <c r="G136" s="188"/>
      <c r="H136" s="49" t="e">
        <f>G136/G12</f>
        <v>#DIV/0!</v>
      </c>
      <c r="I136" s="188">
        <v>0</v>
      </c>
      <c r="J136" s="49" t="e">
        <f>I136/I12</f>
        <v>#DIV/0!</v>
      </c>
      <c r="K136" s="188">
        <v>0</v>
      </c>
      <c r="L136" s="49" t="e">
        <f>K136/K12</f>
        <v>#DIV/0!</v>
      </c>
      <c r="M136" s="188"/>
      <c r="N136" s="49" t="e">
        <f>M136/M12</f>
        <v>#DIV/0!</v>
      </c>
      <c r="O136" s="188"/>
      <c r="P136" s="49" t="e">
        <f>O136/O12</f>
        <v>#DIV/0!</v>
      </c>
      <c r="Q136" s="188"/>
      <c r="R136" s="49" t="e">
        <f>Q136/Q12</f>
        <v>#DIV/0!</v>
      </c>
      <c r="S136" s="188"/>
      <c r="T136" s="49" t="e">
        <f>S136/S12</f>
        <v>#DIV/0!</v>
      </c>
      <c r="U136" s="188"/>
      <c r="V136" s="49" t="e">
        <f>U136/U12</f>
        <v>#DIV/0!</v>
      </c>
      <c r="W136" s="188"/>
      <c r="X136" s="49" t="e">
        <f>W136/W12</f>
        <v>#DIV/0!</v>
      </c>
      <c r="Y136" s="188"/>
      <c r="Z136" s="165" t="e">
        <f>Y136/Y12</f>
        <v>#DIV/0!</v>
      </c>
      <c r="AA136" s="262">
        <f t="shared" si="97"/>
        <v>0</v>
      </c>
      <c r="AB136" s="190" t="e">
        <f>AA136/AA12</f>
        <v>#DIV/0!</v>
      </c>
      <c r="AC136" s="188">
        <f t="shared" si="92"/>
        <v>0</v>
      </c>
      <c r="AD136" s="190" t="e">
        <f>AC136/AC12</f>
        <v>#DIV/0!</v>
      </c>
      <c r="AE136" s="75"/>
      <c r="AF136" s="156"/>
      <c r="AG136" s="75"/>
      <c r="AH136" s="188">
        <v>58510.638297872341</v>
      </c>
      <c r="AI136" s="231">
        <f>AH136/AH12</f>
        <v>7.2663248262465507E-2</v>
      </c>
      <c r="AJ136" s="269">
        <f t="shared" si="96"/>
        <v>58510.638297872341</v>
      </c>
      <c r="AK136" s="53">
        <f t="shared" si="27"/>
        <v>0</v>
      </c>
      <c r="AL136" s="53">
        <f t="shared" si="89"/>
        <v>0</v>
      </c>
      <c r="AM136" s="53">
        <f t="shared" si="93"/>
        <v>0</v>
      </c>
      <c r="AN136" s="53" t="e">
        <f>#REF!-AM136</f>
        <v>#REF!</v>
      </c>
      <c r="AO136" s="53"/>
      <c r="AP136" s="298" t="s">
        <v>204</v>
      </c>
      <c r="AS136" s="53">
        <f t="shared" si="90"/>
        <v>0</v>
      </c>
    </row>
    <row r="137" spans="1:46">
      <c r="A137" s="2">
        <v>6503</v>
      </c>
      <c r="B137" s="110" t="s">
        <v>112</v>
      </c>
      <c r="C137" s="188"/>
      <c r="D137" s="49" t="e">
        <f>C137/C12</f>
        <v>#DIV/0!</v>
      </c>
      <c r="E137" s="188"/>
      <c r="F137" s="49" t="e">
        <f>E137/E12</f>
        <v>#DIV/0!</v>
      </c>
      <c r="G137" s="188"/>
      <c r="H137" s="49" t="e">
        <f>G137/G12</f>
        <v>#DIV/0!</v>
      </c>
      <c r="I137" s="188">
        <v>0</v>
      </c>
      <c r="J137" s="49" t="e">
        <f>I137/I12</f>
        <v>#DIV/0!</v>
      </c>
      <c r="K137" s="188">
        <v>0</v>
      </c>
      <c r="L137" s="49" t="e">
        <f>K137/K12</f>
        <v>#DIV/0!</v>
      </c>
      <c r="M137" s="188"/>
      <c r="N137" s="49" t="e">
        <f>M137/M12</f>
        <v>#DIV/0!</v>
      </c>
      <c r="O137" s="188"/>
      <c r="P137" s="49" t="e">
        <f>O137/O12</f>
        <v>#DIV/0!</v>
      </c>
      <c r="Q137" s="188"/>
      <c r="R137" s="49" t="e">
        <f>Q137/Q12</f>
        <v>#DIV/0!</v>
      </c>
      <c r="S137" s="188"/>
      <c r="T137" s="49" t="e">
        <f>S137/S12</f>
        <v>#DIV/0!</v>
      </c>
      <c r="U137" s="188"/>
      <c r="V137" s="49" t="e">
        <f>U137/U12</f>
        <v>#DIV/0!</v>
      </c>
      <c r="W137" s="188"/>
      <c r="X137" s="49" t="e">
        <f>W137/W12</f>
        <v>#DIV/0!</v>
      </c>
      <c r="Y137" s="188"/>
      <c r="Z137" s="165" t="e">
        <f>Y137/Y12</f>
        <v>#DIV/0!</v>
      </c>
      <c r="AA137" s="262">
        <f t="shared" si="97"/>
        <v>0</v>
      </c>
      <c r="AB137" s="190" t="e">
        <f>AA137/AA12</f>
        <v>#DIV/0!</v>
      </c>
      <c r="AC137" s="188">
        <f t="shared" si="92"/>
        <v>0</v>
      </c>
      <c r="AD137" s="190" t="e">
        <f>AC137/AC12</f>
        <v>#DIV/0!</v>
      </c>
      <c r="AE137" s="75"/>
      <c r="AF137" s="156"/>
      <c r="AG137" s="75"/>
      <c r="AH137" s="188">
        <v>5319.1489361702124</v>
      </c>
      <c r="AI137" s="231">
        <f>AH137/AH12</f>
        <v>6.605749842042318E-3</v>
      </c>
      <c r="AJ137" s="269">
        <f t="shared" si="96"/>
        <v>5319.1489361702124</v>
      </c>
      <c r="AK137" s="53">
        <f t="shared" si="27"/>
        <v>0</v>
      </c>
      <c r="AL137" s="53">
        <f t="shared" si="89"/>
        <v>0</v>
      </c>
      <c r="AM137" s="53">
        <f t="shared" si="93"/>
        <v>0</v>
      </c>
      <c r="AN137" s="53" t="e">
        <f>#REF!-AM137</f>
        <v>#REF!</v>
      </c>
      <c r="AO137" s="53"/>
      <c r="AP137" s="298" t="s">
        <v>203</v>
      </c>
      <c r="AS137" s="53">
        <f t="shared" si="90"/>
        <v>0</v>
      </c>
      <c r="AT137" s="298">
        <f>AS136+AS137</f>
        <v>0</v>
      </c>
    </row>
    <row r="138" spans="1:46">
      <c r="A138" s="2">
        <v>6504</v>
      </c>
      <c r="B138" s="110" t="s">
        <v>113</v>
      </c>
      <c r="C138" s="25"/>
      <c r="D138" s="49" t="e">
        <f>C138/C12</f>
        <v>#DIV/0!</v>
      </c>
      <c r="E138" s="62"/>
      <c r="F138" s="49" t="e">
        <f>E138/E12</f>
        <v>#DIV/0!</v>
      </c>
      <c r="G138" s="62"/>
      <c r="H138" s="49" t="e">
        <f>G138/G12</f>
        <v>#DIV/0!</v>
      </c>
      <c r="I138" s="25"/>
      <c r="J138" s="49" t="e">
        <f>I138/I12</f>
        <v>#DIV/0!</v>
      </c>
      <c r="K138" s="62"/>
      <c r="L138" s="49" t="e">
        <f>K138/K12</f>
        <v>#DIV/0!</v>
      </c>
      <c r="M138" s="25"/>
      <c r="N138" s="49" t="e">
        <f>M138/M12</f>
        <v>#DIV/0!</v>
      </c>
      <c r="O138" s="25"/>
      <c r="P138" s="49" t="e">
        <f>O138/O12</f>
        <v>#DIV/0!</v>
      </c>
      <c r="Q138" s="25"/>
      <c r="R138" s="49" t="e">
        <f>Q138/Q12</f>
        <v>#DIV/0!</v>
      </c>
      <c r="S138" s="25"/>
      <c r="T138" s="49" t="e">
        <f>S138/S12</f>
        <v>#DIV/0!</v>
      </c>
      <c r="U138" s="62"/>
      <c r="V138" s="49" t="e">
        <f>U138/U12</f>
        <v>#DIV/0!</v>
      </c>
      <c r="W138" s="62"/>
      <c r="X138" s="49" t="e">
        <f>W138/W12</f>
        <v>#DIV/0!</v>
      </c>
      <c r="Y138" s="62"/>
      <c r="Z138" s="165" t="e">
        <f>Y138/Y12</f>
        <v>#DIV/0!</v>
      </c>
      <c r="AA138" s="262">
        <f t="shared" si="97"/>
        <v>0</v>
      </c>
      <c r="AB138" s="190" t="e">
        <f>AA138/AA12</f>
        <v>#DIV/0!</v>
      </c>
      <c r="AC138" s="76">
        <f t="shared" si="92"/>
        <v>0</v>
      </c>
      <c r="AD138" s="190" t="e">
        <f>AC138/AC12</f>
        <v>#DIV/0!</v>
      </c>
      <c r="AE138" s="75"/>
      <c r="AF138" s="156"/>
      <c r="AG138" s="75"/>
      <c r="AH138" s="76"/>
      <c r="AI138" s="231">
        <f>AH138/AH12</f>
        <v>0</v>
      </c>
      <c r="AJ138" s="269">
        <f t="shared" si="96"/>
        <v>0</v>
      </c>
      <c r="AK138" s="53">
        <f t="shared" si="27"/>
        <v>0</v>
      </c>
      <c r="AL138" s="53">
        <f t="shared" si="89"/>
        <v>0</v>
      </c>
      <c r="AM138" s="53">
        <f t="shared" si="93"/>
        <v>0</v>
      </c>
      <c r="AN138" s="53" t="e">
        <f>#REF!-AM138</f>
        <v>#REF!</v>
      </c>
      <c r="AO138" s="53"/>
      <c r="AS138" s="53">
        <f t="shared" si="90"/>
        <v>0</v>
      </c>
    </row>
    <row r="139" spans="1:46">
      <c r="A139" s="98">
        <v>6505</v>
      </c>
      <c r="B139" s="2" t="s">
        <v>114</v>
      </c>
      <c r="C139" s="25"/>
      <c r="D139" s="49" t="e">
        <f>C139/C12</f>
        <v>#DIV/0!</v>
      </c>
      <c r="E139" s="62"/>
      <c r="F139" s="49" t="e">
        <f>E139/E12</f>
        <v>#DIV/0!</v>
      </c>
      <c r="G139" s="62"/>
      <c r="H139" s="49" t="e">
        <f>G139/G12</f>
        <v>#DIV/0!</v>
      </c>
      <c r="I139" s="25"/>
      <c r="J139" s="49" t="e">
        <f>I139/I12</f>
        <v>#DIV/0!</v>
      </c>
      <c r="K139" s="62">
        <v>0</v>
      </c>
      <c r="L139" s="49" t="e">
        <f>K139/K12</f>
        <v>#DIV/0!</v>
      </c>
      <c r="M139" s="25"/>
      <c r="N139" s="49" t="e">
        <f>M139/M12</f>
        <v>#DIV/0!</v>
      </c>
      <c r="O139" s="25"/>
      <c r="P139" s="49" t="e">
        <f>O139/O12</f>
        <v>#DIV/0!</v>
      </c>
      <c r="Q139" s="25"/>
      <c r="R139" s="49" t="e">
        <f>Q139/Q12</f>
        <v>#DIV/0!</v>
      </c>
      <c r="S139" s="25"/>
      <c r="T139" s="49" t="e">
        <f>S139/S12</f>
        <v>#DIV/0!</v>
      </c>
      <c r="U139" s="62"/>
      <c r="V139" s="49" t="e">
        <f>U139/U12</f>
        <v>#DIV/0!</v>
      </c>
      <c r="W139" s="62"/>
      <c r="X139" s="49" t="e">
        <f>W139/W12</f>
        <v>#DIV/0!</v>
      </c>
      <c r="Y139" s="62"/>
      <c r="Z139" s="165" t="e">
        <f>Y139/Y12</f>
        <v>#DIV/0!</v>
      </c>
      <c r="AA139" s="262">
        <f t="shared" si="97"/>
        <v>0</v>
      </c>
      <c r="AB139" s="190" t="e">
        <f>AA139/AA12</f>
        <v>#DIV/0!</v>
      </c>
      <c r="AC139" s="76">
        <f t="shared" si="92"/>
        <v>0</v>
      </c>
      <c r="AD139" s="190" t="e">
        <f>AC139/AC12</f>
        <v>#DIV/0!</v>
      </c>
      <c r="AE139" s="75"/>
      <c r="AF139" s="156"/>
      <c r="AG139" s="75"/>
      <c r="AH139" s="76"/>
      <c r="AI139" s="231">
        <f>AH139/AH12</f>
        <v>0</v>
      </c>
      <c r="AJ139" s="269">
        <f t="shared" si="96"/>
        <v>0</v>
      </c>
      <c r="AK139" s="53">
        <f t="shared" si="27"/>
        <v>0</v>
      </c>
      <c r="AL139" s="53">
        <f t="shared" si="89"/>
        <v>0</v>
      </c>
      <c r="AM139" s="53">
        <f t="shared" si="93"/>
        <v>0</v>
      </c>
      <c r="AN139" s="53" t="e">
        <f>#REF!-AM139</f>
        <v>#REF!</v>
      </c>
      <c r="AO139" s="53"/>
      <c r="AS139" s="53">
        <f t="shared" si="90"/>
        <v>0</v>
      </c>
    </row>
    <row r="140" spans="1:46">
      <c r="A140" s="2">
        <v>6506</v>
      </c>
      <c r="B140" s="2" t="s">
        <v>173</v>
      </c>
      <c r="C140" s="133"/>
      <c r="D140" s="49" t="e">
        <f t="shared" ref="D140:AD140" si="98">C140/C$12</f>
        <v>#DIV/0!</v>
      </c>
      <c r="E140" s="133"/>
      <c r="F140" s="49" t="e">
        <f t="shared" si="98"/>
        <v>#DIV/0!</v>
      </c>
      <c r="G140" s="133"/>
      <c r="H140" s="49" t="e">
        <f t="shared" si="98"/>
        <v>#DIV/0!</v>
      </c>
      <c r="I140" s="133"/>
      <c r="J140" s="49" t="e">
        <f t="shared" si="98"/>
        <v>#DIV/0!</v>
      </c>
      <c r="K140" s="133"/>
      <c r="L140" s="49" t="e">
        <f t="shared" si="98"/>
        <v>#DIV/0!</v>
      </c>
      <c r="M140" s="133"/>
      <c r="N140" s="49" t="e">
        <f t="shared" si="98"/>
        <v>#DIV/0!</v>
      </c>
      <c r="O140" s="133"/>
      <c r="P140" s="49" t="e">
        <f t="shared" si="98"/>
        <v>#DIV/0!</v>
      </c>
      <c r="Q140" s="133"/>
      <c r="R140" s="49" t="e">
        <f t="shared" si="98"/>
        <v>#DIV/0!</v>
      </c>
      <c r="S140" s="133"/>
      <c r="T140" s="49" t="e">
        <f t="shared" si="98"/>
        <v>#DIV/0!</v>
      </c>
      <c r="U140" s="133"/>
      <c r="V140" s="49" t="e">
        <f t="shared" si="98"/>
        <v>#DIV/0!</v>
      </c>
      <c r="W140" s="133"/>
      <c r="X140" s="49" t="e">
        <f t="shared" si="98"/>
        <v>#DIV/0!</v>
      </c>
      <c r="Y140" s="133"/>
      <c r="Z140" s="165" t="e">
        <f t="shared" si="98"/>
        <v>#DIV/0!</v>
      </c>
      <c r="AA140" s="262">
        <f t="shared" si="97"/>
        <v>0</v>
      </c>
      <c r="AB140" s="190" t="e">
        <f t="shared" si="98"/>
        <v>#DIV/0!</v>
      </c>
      <c r="AC140" s="181">
        <f t="shared" si="92"/>
        <v>0</v>
      </c>
      <c r="AD140" s="190" t="e">
        <f t="shared" si="98"/>
        <v>#DIV/0!</v>
      </c>
      <c r="AE140" s="157"/>
      <c r="AF140" s="191"/>
      <c r="AG140" s="191"/>
      <c r="AH140" s="181"/>
      <c r="AI140" s="231">
        <f>AH140/AH$12</f>
        <v>0</v>
      </c>
      <c r="AJ140" s="269">
        <f t="shared" si="96"/>
        <v>0</v>
      </c>
      <c r="AK140" s="53">
        <f t="shared" si="27"/>
        <v>0</v>
      </c>
      <c r="AL140" s="53">
        <f t="shared" si="89"/>
        <v>0</v>
      </c>
      <c r="AM140" s="297"/>
      <c r="AN140" s="297"/>
      <c r="AO140" s="297"/>
      <c r="AS140" s="53">
        <f t="shared" si="90"/>
        <v>0</v>
      </c>
    </row>
    <row r="141" spans="1:46">
      <c r="A141" s="123">
        <v>6604</v>
      </c>
      <c r="B141" s="2" t="s">
        <v>117</v>
      </c>
      <c r="C141" s="18"/>
      <c r="D141" s="73" t="e">
        <f>C141/C12</f>
        <v>#DIV/0!</v>
      </c>
      <c r="E141" s="18"/>
      <c r="F141" s="73" t="e">
        <f>E141/E12</f>
        <v>#DIV/0!</v>
      </c>
      <c r="G141" s="18"/>
      <c r="H141" s="73" t="e">
        <f>G141/G12</f>
        <v>#DIV/0!</v>
      </c>
      <c r="I141" s="18">
        <v>0</v>
      </c>
      <c r="J141" s="73" t="e">
        <f>I141/I12</f>
        <v>#DIV/0!</v>
      </c>
      <c r="K141" s="18"/>
      <c r="L141" s="73" t="e">
        <f>K141/K12</f>
        <v>#DIV/0!</v>
      </c>
      <c r="M141" s="18"/>
      <c r="N141" s="73" t="e">
        <f>M141/M12</f>
        <v>#DIV/0!</v>
      </c>
      <c r="O141" s="18"/>
      <c r="P141" s="73" t="e">
        <f>O141/O12</f>
        <v>#DIV/0!</v>
      </c>
      <c r="Q141" s="18"/>
      <c r="R141" s="73" t="e">
        <f>Q141/Q12</f>
        <v>#DIV/0!</v>
      </c>
      <c r="S141" s="18"/>
      <c r="T141" s="73" t="e">
        <f>S141/S12</f>
        <v>#DIV/0!</v>
      </c>
      <c r="U141" s="18"/>
      <c r="V141" s="73" t="e">
        <f>U141/U12</f>
        <v>#DIV/0!</v>
      </c>
      <c r="W141" s="18"/>
      <c r="X141" s="73" t="e">
        <f>W141/W12</f>
        <v>#DIV/0!</v>
      </c>
      <c r="Y141" s="18"/>
      <c r="Z141" s="204" t="e">
        <f>Y141/Y12</f>
        <v>#DIV/0!</v>
      </c>
      <c r="AA141" s="262">
        <f t="shared" si="97"/>
        <v>0</v>
      </c>
      <c r="AB141" s="190" t="e">
        <f>AA141/AA12</f>
        <v>#DIV/0!</v>
      </c>
      <c r="AC141" s="192">
        <f t="shared" si="92"/>
        <v>0</v>
      </c>
      <c r="AD141" s="190" t="e">
        <f>AC141/AC12</f>
        <v>#DIV/0!</v>
      </c>
      <c r="AE141" s="157"/>
      <c r="AF141" s="214"/>
      <c r="AG141" s="157"/>
      <c r="AH141" s="192"/>
      <c r="AI141" s="231">
        <f>AH141/AH12</f>
        <v>0</v>
      </c>
      <c r="AJ141" s="269">
        <f t="shared" si="96"/>
        <v>0</v>
      </c>
      <c r="AK141" s="53">
        <f t="shared" si="27"/>
        <v>0</v>
      </c>
      <c r="AL141" s="53">
        <f t="shared" si="89"/>
        <v>0</v>
      </c>
      <c r="AM141" s="53">
        <f t="shared" si="93"/>
        <v>0</v>
      </c>
      <c r="AN141" s="53" t="e">
        <f>#REF!-AM141</f>
        <v>#REF!</v>
      </c>
      <c r="AO141" s="53"/>
      <c r="AS141" s="53">
        <f t="shared" si="90"/>
        <v>0</v>
      </c>
    </row>
    <row r="142" spans="1:46">
      <c r="A142" s="2"/>
      <c r="B142" s="2"/>
      <c r="C142" s="129"/>
      <c r="D142" s="49" t="e">
        <f>C142/C12</f>
        <v>#DIV/0!</v>
      </c>
      <c r="E142" s="43"/>
      <c r="F142" s="49" t="e">
        <f>E142/E12</f>
        <v>#DIV/0!</v>
      </c>
      <c r="G142" s="80"/>
      <c r="H142" s="49" t="e">
        <f>G142/G12</f>
        <v>#DIV/0!</v>
      </c>
      <c r="I142" s="18"/>
      <c r="J142" s="49" t="e">
        <f>I142/I12</f>
        <v>#DIV/0!</v>
      </c>
      <c r="K142" s="43"/>
      <c r="L142" s="49" t="e">
        <f>K142/K12</f>
        <v>#DIV/0!</v>
      </c>
      <c r="M142" s="18"/>
      <c r="N142" s="49" t="e">
        <f>M142/M12</f>
        <v>#DIV/0!</v>
      </c>
      <c r="O142" s="18"/>
      <c r="P142" s="49" t="e">
        <f>O142/O12</f>
        <v>#DIV/0!</v>
      </c>
      <c r="Q142" s="18"/>
      <c r="R142" s="49" t="e">
        <f>Q142/Q12</f>
        <v>#DIV/0!</v>
      </c>
      <c r="S142" s="18"/>
      <c r="T142" s="49" t="e">
        <f>S142/S12</f>
        <v>#DIV/0!</v>
      </c>
      <c r="U142" s="43"/>
      <c r="V142" s="49" t="e">
        <f>U142/U12</f>
        <v>#DIV/0!</v>
      </c>
      <c r="W142" s="33"/>
      <c r="X142" s="49" t="e">
        <f>W142/W12</f>
        <v>#DIV/0!</v>
      </c>
      <c r="Y142" s="43"/>
      <c r="Z142" s="165" t="e">
        <f>Y142/Y12</f>
        <v>#DIV/0!</v>
      </c>
      <c r="AA142" s="262">
        <f t="shared" si="97"/>
        <v>0</v>
      </c>
      <c r="AB142" s="190" t="e">
        <f>AA142/AA12</f>
        <v>#DIV/0!</v>
      </c>
      <c r="AC142" s="192">
        <f t="shared" si="92"/>
        <v>0</v>
      </c>
      <c r="AD142" s="190" t="e">
        <f>AC142/AC12</f>
        <v>#DIV/0!</v>
      </c>
      <c r="AE142" s="157"/>
      <c r="AF142" s="214"/>
      <c r="AG142" s="157"/>
      <c r="AH142" s="192">
        <f>AF142/12</f>
        <v>0</v>
      </c>
      <c r="AI142" s="231">
        <f>AH142/AH12</f>
        <v>0</v>
      </c>
      <c r="AJ142" s="269">
        <f t="shared" si="96"/>
        <v>0</v>
      </c>
      <c r="AK142" s="53">
        <f t="shared" si="27"/>
        <v>0</v>
      </c>
      <c r="AL142" s="53">
        <f t="shared" si="89"/>
        <v>0</v>
      </c>
      <c r="AM142" s="53">
        <f t="shared" si="93"/>
        <v>0</v>
      </c>
      <c r="AN142" s="53" t="e">
        <f>#REF!-AM142</f>
        <v>#REF!</v>
      </c>
      <c r="AO142" s="53"/>
      <c r="AS142" s="53">
        <f t="shared" si="90"/>
        <v>0</v>
      </c>
    </row>
    <row r="143" spans="1:46" ht="15" customHeight="1">
      <c r="A143" s="45">
        <v>6798</v>
      </c>
      <c r="B143" s="45" t="s">
        <v>164</v>
      </c>
      <c r="C143" s="58">
        <f>SUM(C135:C142)</f>
        <v>0</v>
      </c>
      <c r="D143" s="66" t="e">
        <f>C143/C12</f>
        <v>#DIV/0!</v>
      </c>
      <c r="E143" s="58">
        <f>SUM(E135:E142)</f>
        <v>0</v>
      </c>
      <c r="F143" s="66" t="e">
        <f>E143/E12</f>
        <v>#DIV/0!</v>
      </c>
      <c r="G143" s="58">
        <f>SUM(G135:G142)</f>
        <v>0</v>
      </c>
      <c r="H143" s="66" t="e">
        <f>G143/G12</f>
        <v>#DIV/0!</v>
      </c>
      <c r="I143" s="58">
        <f>SUM(I135:I142)</f>
        <v>0</v>
      </c>
      <c r="J143" s="66" t="e">
        <f>I143/I12</f>
        <v>#DIV/0!</v>
      </c>
      <c r="K143" s="58">
        <f>SUM(K135:K142)</f>
        <v>0</v>
      </c>
      <c r="L143" s="66" t="e">
        <f>K143/K12</f>
        <v>#DIV/0!</v>
      </c>
      <c r="M143" s="58">
        <f>SUM(M135:M142)</f>
        <v>0</v>
      </c>
      <c r="N143" s="66" t="e">
        <f>M143/M12</f>
        <v>#DIV/0!</v>
      </c>
      <c r="O143" s="58">
        <f>SUM(O135:O142)</f>
        <v>0</v>
      </c>
      <c r="P143" s="66" t="e">
        <f>O143/O12</f>
        <v>#DIV/0!</v>
      </c>
      <c r="Q143" s="58">
        <f>SUM(Q135:Q142)</f>
        <v>0</v>
      </c>
      <c r="R143" s="66" t="e">
        <f>Q143/Q12</f>
        <v>#DIV/0!</v>
      </c>
      <c r="S143" s="58">
        <f>SUM(S135:S142)</f>
        <v>0</v>
      </c>
      <c r="T143" s="66" t="e">
        <f>S143/S$12</f>
        <v>#DIV/0!</v>
      </c>
      <c r="U143" s="58">
        <f>SUM(U135:U142)</f>
        <v>0</v>
      </c>
      <c r="V143" s="66" t="e">
        <f>U143/U12</f>
        <v>#DIV/0!</v>
      </c>
      <c r="W143" s="58">
        <f>SUM(W135:W142)</f>
        <v>0</v>
      </c>
      <c r="X143" s="66" t="e">
        <f>W143/W12</f>
        <v>#DIV/0!</v>
      </c>
      <c r="Y143" s="58">
        <f>SUM(Y135:Y142)</f>
        <v>0</v>
      </c>
      <c r="Z143" s="200" t="e">
        <f>Y143/Y$12</f>
        <v>#DIV/0!</v>
      </c>
      <c r="AA143" s="263">
        <f>SUM(AA135:AA142)</f>
        <v>0</v>
      </c>
      <c r="AB143" s="217" t="e">
        <f>AA143/AA$12</f>
        <v>#DIV/0!</v>
      </c>
      <c r="AC143" s="216">
        <f t="shared" si="92"/>
        <v>0</v>
      </c>
      <c r="AD143" s="217" t="e">
        <f>AC143/AC$12</f>
        <v>#DIV/0!</v>
      </c>
      <c r="AE143" s="217"/>
      <c r="AF143" s="248"/>
      <c r="AG143" s="249"/>
      <c r="AH143" s="216">
        <f>SUM(AH135:AH142)</f>
        <v>63829.787234042553</v>
      </c>
      <c r="AI143" s="233">
        <f>AH143/AH$12</f>
        <v>7.9268998104507826E-2</v>
      </c>
      <c r="AJ143" s="272">
        <f t="shared" si="96"/>
        <v>63829.787234042553</v>
      </c>
      <c r="AK143" s="53">
        <f t="shared" si="27"/>
        <v>0</v>
      </c>
      <c r="AL143" s="53">
        <f t="shared" si="89"/>
        <v>0</v>
      </c>
      <c r="AM143" s="53">
        <f t="shared" si="93"/>
        <v>0</v>
      </c>
      <c r="AN143" s="53" t="e">
        <f>#REF!-AM143</f>
        <v>#REF!</v>
      </c>
      <c r="AO143" s="53"/>
      <c r="AS143" s="53">
        <f t="shared" si="90"/>
        <v>0</v>
      </c>
    </row>
    <row r="144" spans="1:46">
      <c r="A144" s="45">
        <v>6799</v>
      </c>
      <c r="B144" s="45" t="s">
        <v>109</v>
      </c>
      <c r="C144" s="29">
        <f>C41+C76+C93+C115+C128+C143+C132</f>
        <v>0</v>
      </c>
      <c r="D144" s="66" t="e">
        <f>C144/C12</f>
        <v>#DIV/0!</v>
      </c>
      <c r="E144" s="85">
        <f>E41+E76+E93+E115+E128+E143+E132</f>
        <v>0</v>
      </c>
      <c r="F144" s="66" t="e">
        <f>E144/E12</f>
        <v>#DIV/0!</v>
      </c>
      <c r="G144" s="85">
        <f>G41+G76+G93+G115+G128+G143+G132</f>
        <v>0</v>
      </c>
      <c r="H144" s="66" t="e">
        <f>G144/G12</f>
        <v>#DIV/0!</v>
      </c>
      <c r="I144" s="29">
        <f>I41+I76+I93+I115+I128+I143+I132</f>
        <v>0</v>
      </c>
      <c r="J144" s="66" t="e">
        <f>I144/I12</f>
        <v>#DIV/0!</v>
      </c>
      <c r="K144" s="85">
        <f>K41+K76+K93+K115+K128+K143+K132</f>
        <v>0</v>
      </c>
      <c r="L144" s="66" t="e">
        <f>K144/K12</f>
        <v>#DIV/0!</v>
      </c>
      <c r="M144" s="29">
        <f>M41+M76+M93+M115+M128+M143+M132</f>
        <v>0</v>
      </c>
      <c r="N144" s="66" t="e">
        <f>M144/M12</f>
        <v>#DIV/0!</v>
      </c>
      <c r="O144" s="29">
        <f>O41+O76+O93+O115+O128+O143+O132</f>
        <v>0</v>
      </c>
      <c r="P144" s="66" t="e">
        <f>O144/O12</f>
        <v>#DIV/0!</v>
      </c>
      <c r="Q144" s="29">
        <f>Q41+Q76+Q93+Q115+Q128+Q143+Q132</f>
        <v>0</v>
      </c>
      <c r="R144" s="66" t="e">
        <f>Q144/Q12</f>
        <v>#DIV/0!</v>
      </c>
      <c r="S144" s="29">
        <f>S41+S76+S93+S115+S128+S143+S132</f>
        <v>0</v>
      </c>
      <c r="T144" s="66" t="e">
        <f>S144/S12</f>
        <v>#DIV/0!</v>
      </c>
      <c r="U144" s="85">
        <f>U41+U76+U93+U115+U128+U143+U132</f>
        <v>0</v>
      </c>
      <c r="V144" s="66" t="e">
        <f>U144/U12</f>
        <v>#DIV/0!</v>
      </c>
      <c r="W144" s="85">
        <f>W41+W76+W93+W115+W128+W143+W132</f>
        <v>0</v>
      </c>
      <c r="X144" s="66" t="e">
        <f>W144/W12</f>
        <v>#DIV/0!</v>
      </c>
      <c r="Y144" s="85">
        <f>Y41+Y76+Y93+Y115+Y128+Y143+Y132</f>
        <v>0</v>
      </c>
      <c r="Z144" s="200" t="e">
        <f>Y144/Y12</f>
        <v>#DIV/0!</v>
      </c>
      <c r="AA144" s="187">
        <f>AA41+AA76+AA93+AA115+AA128+AA143+AA132</f>
        <v>0</v>
      </c>
      <c r="AB144" s="221" t="e">
        <f>AA144/AA12</f>
        <v>#DIV/0!</v>
      </c>
      <c r="AC144" s="187">
        <f t="shared" si="92"/>
        <v>0</v>
      </c>
      <c r="AD144" s="221" t="e">
        <f>AC144/AC12</f>
        <v>#DIV/0!</v>
      </c>
      <c r="AE144" s="75"/>
      <c r="AF144" s="156"/>
      <c r="AG144" s="75"/>
      <c r="AH144" s="187">
        <f>AH41+AH76+AH93+AH115+AH128+AH143+AH132</f>
        <v>399979.26616717328</v>
      </c>
      <c r="AI144" s="235">
        <f>AH144/AH12</f>
        <v>0.49672663916915338</v>
      </c>
      <c r="AJ144" s="272">
        <f t="shared" si="96"/>
        <v>399979.26616717328</v>
      </c>
      <c r="AK144" s="53">
        <f t="shared" si="27"/>
        <v>0</v>
      </c>
      <c r="AL144" s="53">
        <f t="shared" si="89"/>
        <v>0</v>
      </c>
      <c r="AM144" s="53">
        <f t="shared" si="93"/>
        <v>0</v>
      </c>
      <c r="AN144" s="53" t="e">
        <f>#REF!-AM144</f>
        <v>#REF!</v>
      </c>
      <c r="AO144" s="53"/>
      <c r="AS144" s="53">
        <f t="shared" si="90"/>
        <v>0</v>
      </c>
      <c r="AT144" s="298">
        <f>AS144-AS141</f>
        <v>0</v>
      </c>
    </row>
    <row r="145" spans="1:45" ht="15.75" thickBot="1">
      <c r="A145" s="10">
        <v>6999</v>
      </c>
      <c r="B145" s="10" t="s">
        <v>116</v>
      </c>
      <c r="C145" s="28">
        <f>C134-C143</f>
        <v>0</v>
      </c>
      <c r="D145" s="67" t="e">
        <f>C145/C12</f>
        <v>#DIV/0!</v>
      </c>
      <c r="E145" s="41">
        <f>E134-E143</f>
        <v>0</v>
      </c>
      <c r="F145" s="153" t="e">
        <f>E145/E12</f>
        <v>#DIV/0!</v>
      </c>
      <c r="G145" s="41">
        <f>G134-G143</f>
        <v>0</v>
      </c>
      <c r="H145" s="67" t="e">
        <f>G145/G12</f>
        <v>#DIV/0!</v>
      </c>
      <c r="I145" s="22">
        <f>I134-I143</f>
        <v>0</v>
      </c>
      <c r="J145" s="67" t="e">
        <f>I145/I12</f>
        <v>#DIV/0!</v>
      </c>
      <c r="K145" s="59">
        <f>K134-K143</f>
        <v>0</v>
      </c>
      <c r="L145" s="67" t="e">
        <f>K145/K12</f>
        <v>#DIV/0!</v>
      </c>
      <c r="M145" s="22">
        <f>M134-M143</f>
        <v>0</v>
      </c>
      <c r="N145" s="67" t="e">
        <f>M145/M12</f>
        <v>#DIV/0!</v>
      </c>
      <c r="O145" s="22">
        <f>O134-O143</f>
        <v>0</v>
      </c>
      <c r="P145" s="67" t="e">
        <f>O145/O12</f>
        <v>#DIV/0!</v>
      </c>
      <c r="Q145" s="46">
        <f>Q134-Q143</f>
        <v>0</v>
      </c>
      <c r="R145" s="67" t="e">
        <f>Q145/Q12</f>
        <v>#DIV/0!</v>
      </c>
      <c r="S145" s="22">
        <f>S134-S143</f>
        <v>0</v>
      </c>
      <c r="T145" s="67" t="e">
        <f>S145/S12</f>
        <v>#DIV/0!</v>
      </c>
      <c r="U145" s="41">
        <f>U134-U143</f>
        <v>0</v>
      </c>
      <c r="V145" s="67" t="e">
        <f>U145/U12</f>
        <v>#DIV/0!</v>
      </c>
      <c r="W145" s="50">
        <f>W134-W143</f>
        <v>0</v>
      </c>
      <c r="X145" s="67" t="e">
        <f>W145/W12</f>
        <v>#DIV/0!</v>
      </c>
      <c r="Y145" s="41">
        <f>Y134-Y143</f>
        <v>0</v>
      </c>
      <c r="Z145" s="201" t="e">
        <f>Y145/Y12</f>
        <v>#DIV/0!</v>
      </c>
      <c r="AA145" s="266">
        <f>AA134-AA143</f>
        <v>0</v>
      </c>
      <c r="AB145" s="223" t="e">
        <f>AA145/AA12</f>
        <v>#DIV/0!</v>
      </c>
      <c r="AC145" s="266">
        <f t="shared" si="92"/>
        <v>0</v>
      </c>
      <c r="AD145" s="223" t="e">
        <f>AC145/AC12</f>
        <v>#DIV/0!</v>
      </c>
      <c r="AE145" s="247"/>
      <c r="AF145" s="246"/>
      <c r="AG145" s="247"/>
      <c r="AH145" s="266">
        <f>AH134-AH143</f>
        <v>2035.8088328267477</v>
      </c>
      <c r="AI145" s="236">
        <f>AH145/AH12</f>
        <v>2.5282322486642455E-3</v>
      </c>
      <c r="AJ145" s="273">
        <f t="shared" si="96"/>
        <v>2035.8088328267477</v>
      </c>
      <c r="AK145" s="53">
        <f t="shared" si="27"/>
        <v>0</v>
      </c>
      <c r="AL145" s="53">
        <f t="shared" si="89"/>
        <v>0</v>
      </c>
      <c r="AM145" s="53">
        <f t="shared" si="93"/>
        <v>0</v>
      </c>
      <c r="AN145" s="53" t="e">
        <f>#REF!-AM145</f>
        <v>#REF!</v>
      </c>
      <c r="AO145" s="53"/>
      <c r="AS145" s="53">
        <f t="shared" si="90"/>
        <v>0</v>
      </c>
    </row>
    <row r="146" spans="1:45" ht="15.75" thickTop="1">
      <c r="A146" s="297"/>
      <c r="B146" s="297"/>
      <c r="C146" s="30"/>
      <c r="D146" s="72"/>
      <c r="E146" s="62"/>
      <c r="F146" s="72"/>
      <c r="G146" s="87"/>
      <c r="H146" s="72"/>
      <c r="I146" s="25"/>
      <c r="J146" s="72"/>
      <c r="K146" s="62"/>
      <c r="L146" s="72"/>
      <c r="M146" s="25"/>
      <c r="N146" s="72"/>
      <c r="O146" s="25"/>
      <c r="P146" s="72"/>
      <c r="Q146" s="25"/>
      <c r="R146" s="72"/>
      <c r="S146" s="25"/>
      <c r="T146" s="72"/>
      <c r="U146" s="62"/>
      <c r="V146" s="72"/>
      <c r="W146" s="44"/>
      <c r="X146" s="72"/>
      <c r="Y146" s="62"/>
      <c r="Z146" s="102"/>
      <c r="AA146" s="180"/>
      <c r="AB146" s="189"/>
      <c r="AC146" s="184">
        <f t="shared" si="92"/>
        <v>0</v>
      </c>
      <c r="AD146" s="189"/>
      <c r="AE146" s="157"/>
      <c r="AF146" s="214"/>
      <c r="AG146" s="157"/>
      <c r="AH146" s="184"/>
      <c r="AI146" s="238"/>
      <c r="AJ146" s="269">
        <f t="shared" si="96"/>
        <v>0</v>
      </c>
      <c r="AK146" s="53">
        <f t="shared" si="27"/>
        <v>0</v>
      </c>
      <c r="AL146" s="53">
        <f t="shared" si="89"/>
        <v>0</v>
      </c>
      <c r="AM146" s="53">
        <f t="shared" si="93"/>
        <v>0</v>
      </c>
      <c r="AN146" s="53" t="e">
        <f>#REF!-AM146</f>
        <v>#REF!</v>
      </c>
      <c r="AO146" s="53"/>
      <c r="AS146" s="53">
        <f t="shared" si="90"/>
        <v>0</v>
      </c>
    </row>
    <row r="147" spans="1:45" ht="15.75" thickBot="1">
      <c r="A147" s="173"/>
      <c r="B147" s="10" t="s">
        <v>178</v>
      </c>
      <c r="C147" s="302">
        <f>C145*12%</f>
        <v>0</v>
      </c>
      <c r="D147" s="175" t="e">
        <f>C147/C$12</f>
        <v>#DIV/0!</v>
      </c>
      <c r="E147" s="302">
        <f>E145*12%</f>
        <v>0</v>
      </c>
      <c r="F147" s="175" t="e">
        <f>E147/E$12</f>
        <v>#DIV/0!</v>
      </c>
      <c r="G147" s="302">
        <f>G145*12%</f>
        <v>0</v>
      </c>
      <c r="H147" s="175" t="e">
        <f>G147/G$12</f>
        <v>#DIV/0!</v>
      </c>
      <c r="I147" s="302">
        <f>I145*12%</f>
        <v>0</v>
      </c>
      <c r="J147" s="175" t="e">
        <f>I147/I$12</f>
        <v>#DIV/0!</v>
      </c>
      <c r="K147" s="174">
        <f>K145*12%</f>
        <v>0</v>
      </c>
      <c r="L147" s="175" t="e">
        <f>K147/K$12</f>
        <v>#DIV/0!</v>
      </c>
      <c r="M147" s="174">
        <f>M145*12%</f>
        <v>0</v>
      </c>
      <c r="N147" s="175" t="e">
        <f>M147/M$12</f>
        <v>#DIV/0!</v>
      </c>
      <c r="O147" s="174"/>
      <c r="P147" s="175" t="e">
        <f>O147/O$12</f>
        <v>#DIV/0!</v>
      </c>
      <c r="Q147" s="174"/>
      <c r="R147" s="175" t="e">
        <f>Q147/Q$12</f>
        <v>#DIV/0!</v>
      </c>
      <c r="S147" s="174"/>
      <c r="T147" s="175" t="e">
        <f>S147/S$12</f>
        <v>#DIV/0!</v>
      </c>
      <c r="U147" s="174">
        <f>U145*12%</f>
        <v>0</v>
      </c>
      <c r="V147" s="175" t="e">
        <f>U147/U$12</f>
        <v>#DIV/0!</v>
      </c>
      <c r="W147" s="174">
        <f>W145*12%</f>
        <v>0</v>
      </c>
      <c r="X147" s="175" t="e">
        <f>W147/W$12</f>
        <v>#DIV/0!</v>
      </c>
      <c r="Y147" s="174">
        <f>Y145*12%</f>
        <v>0</v>
      </c>
      <c r="Z147" s="205" t="e">
        <f>Y147/Y$12</f>
        <v>#DIV/0!</v>
      </c>
      <c r="AA147" s="266">
        <f>C147+E147+G147+I147+K147+M147+O147+Q147+S147+U147+W147+Y147</f>
        <v>0</v>
      </c>
      <c r="AB147" s="228" t="e">
        <f>AA147/AA$12</f>
        <v>#DIV/0!</v>
      </c>
      <c r="AC147" s="194">
        <f t="shared" si="92"/>
        <v>0</v>
      </c>
      <c r="AD147" s="228" t="e">
        <f>AC147/AC$12</f>
        <v>#DIV/0!</v>
      </c>
      <c r="AE147" s="75"/>
      <c r="AF147" s="76"/>
      <c r="AG147" s="76"/>
      <c r="AH147" s="194">
        <v>0</v>
      </c>
      <c r="AI147" s="239">
        <f>AH147/AH$12</f>
        <v>0</v>
      </c>
      <c r="AJ147" s="269">
        <f t="shared" si="96"/>
        <v>0</v>
      </c>
      <c r="AK147" s="53">
        <f>AA147-AL147</f>
        <v>0</v>
      </c>
      <c r="AL147" s="53">
        <f t="shared" si="89"/>
        <v>0</v>
      </c>
      <c r="AM147" s="297"/>
      <c r="AN147" s="297"/>
      <c r="AO147" s="297"/>
      <c r="AS147" s="53">
        <f t="shared" si="90"/>
        <v>0</v>
      </c>
    </row>
    <row r="148" spans="1:45" ht="15.75" thickTop="1">
      <c r="A148" s="297"/>
      <c r="B148" s="245"/>
      <c r="C148" s="129"/>
      <c r="D148" s="49"/>
      <c r="E148" s="129"/>
      <c r="F148" s="70"/>
      <c r="G148" s="129"/>
      <c r="H148" s="70"/>
      <c r="I148" s="129"/>
      <c r="J148" s="70"/>
      <c r="K148" s="129"/>
      <c r="L148" s="70"/>
      <c r="M148" s="129"/>
      <c r="N148" s="70"/>
      <c r="O148" s="129"/>
      <c r="P148" s="70"/>
      <c r="Q148" s="129"/>
      <c r="R148" s="70"/>
      <c r="S148" s="129"/>
      <c r="T148" s="70"/>
      <c r="U148" s="129"/>
      <c r="V148" s="70"/>
      <c r="W148" s="129"/>
      <c r="X148" s="70"/>
      <c r="Y148" s="129"/>
      <c r="AA148" s="180"/>
      <c r="AB148" s="189"/>
      <c r="AC148" s="157">
        <f t="shared" si="92"/>
        <v>0</v>
      </c>
      <c r="AD148" s="189"/>
      <c r="AE148" s="157"/>
      <c r="AF148" s="191"/>
      <c r="AG148" s="191"/>
      <c r="AH148" s="157"/>
      <c r="AI148" s="230"/>
      <c r="AJ148" s="269">
        <f t="shared" si="96"/>
        <v>0</v>
      </c>
      <c r="AK148" s="53">
        <f>AA148-AL148</f>
        <v>0</v>
      </c>
      <c r="AL148" s="53">
        <f t="shared" si="89"/>
        <v>0</v>
      </c>
      <c r="AM148" s="297"/>
      <c r="AN148" s="297"/>
      <c r="AO148" s="297"/>
      <c r="AS148" s="53">
        <f t="shared" ref="AS148:AS151" si="99">Q148*9.4</f>
        <v>0</v>
      </c>
    </row>
    <row r="149" spans="1:45" ht="15.75" thickBot="1">
      <c r="A149" s="173"/>
      <c r="B149" s="10" t="s">
        <v>175</v>
      </c>
      <c r="C149" s="174"/>
      <c r="D149" s="175" t="e">
        <f>C149/C$12</f>
        <v>#DIV/0!</v>
      </c>
      <c r="E149" s="174">
        <v>0</v>
      </c>
      <c r="F149" s="175" t="e">
        <f>E149/E$12</f>
        <v>#DIV/0!</v>
      </c>
      <c r="G149" s="174"/>
      <c r="H149" s="175" t="e">
        <f>G149/G$12</f>
        <v>#DIV/0!</v>
      </c>
      <c r="I149" s="174">
        <v>0</v>
      </c>
      <c r="J149" s="175" t="e">
        <f>I149/I$12</f>
        <v>#DIV/0!</v>
      </c>
      <c r="K149" s="174">
        <v>0</v>
      </c>
      <c r="L149" s="175" t="e">
        <f>K149/K$12</f>
        <v>#DIV/0!</v>
      </c>
      <c r="M149" s="174">
        <v>0</v>
      </c>
      <c r="N149" s="175" t="e">
        <f>M149/M$12</f>
        <v>#DIV/0!</v>
      </c>
      <c r="O149" s="174">
        <v>0</v>
      </c>
      <c r="P149" s="175" t="e">
        <f>O149/O$12</f>
        <v>#DIV/0!</v>
      </c>
      <c r="Q149" s="174">
        <v>0</v>
      </c>
      <c r="R149" s="175" t="e">
        <f>Q149/Q$12</f>
        <v>#DIV/0!</v>
      </c>
      <c r="S149" s="174">
        <v>0</v>
      </c>
      <c r="T149" s="175">
        <v>0</v>
      </c>
      <c r="U149" s="174">
        <v>0</v>
      </c>
      <c r="V149" s="175" t="e">
        <f>U149/U$12</f>
        <v>#DIV/0!</v>
      </c>
      <c r="W149" s="174">
        <v>0</v>
      </c>
      <c r="X149" s="175" t="e">
        <f>W149/W$12</f>
        <v>#DIV/0!</v>
      </c>
      <c r="Y149" s="174">
        <v>0</v>
      </c>
      <c r="Z149" s="205" t="e">
        <f>Y149/Y$12</f>
        <v>#DIV/0!</v>
      </c>
      <c r="AA149" s="266">
        <f>C149+E149+G149+I149+K149+M149+O149+Q149+S149+U149+W149+Y149</f>
        <v>0</v>
      </c>
      <c r="AB149" s="228" t="e">
        <f>AA149/AA$12</f>
        <v>#DIV/0!</v>
      </c>
      <c r="AC149" s="194">
        <f>AA149/12</f>
        <v>0</v>
      </c>
      <c r="AD149" s="228" t="e">
        <f>AC149/AC$12</f>
        <v>#DIV/0!</v>
      </c>
      <c r="AE149" s="75"/>
      <c r="AF149" s="76"/>
      <c r="AG149" s="76"/>
      <c r="AH149" s="194">
        <v>0</v>
      </c>
      <c r="AI149" s="239">
        <f>AH149/AH$12</f>
        <v>0</v>
      </c>
      <c r="AJ149" s="269">
        <f t="shared" si="96"/>
        <v>0</v>
      </c>
      <c r="AK149" s="53">
        <f>AA149-AL149</f>
        <v>0</v>
      </c>
      <c r="AL149" s="53">
        <f>C149+E149+G149+I149+K149+M149+O149+Q149+S149+U149+W149+Y149</f>
        <v>0</v>
      </c>
      <c r="AM149" s="297"/>
      <c r="AN149" s="297"/>
      <c r="AO149" s="297"/>
      <c r="AS149" s="53">
        <f t="shared" si="99"/>
        <v>0</v>
      </c>
    </row>
    <row r="150" spans="1:45" ht="15.75" thickTop="1">
      <c r="A150" s="297"/>
      <c r="B150" s="65"/>
      <c r="C150" s="129"/>
      <c r="D150" s="49"/>
      <c r="E150" s="129"/>
      <c r="F150" s="70"/>
      <c r="G150" s="129"/>
      <c r="H150" s="70"/>
      <c r="I150" s="129"/>
      <c r="J150" s="70"/>
      <c r="K150" s="129"/>
      <c r="L150" s="70"/>
      <c r="M150" s="129"/>
      <c r="N150" s="70"/>
      <c r="O150" s="129"/>
      <c r="P150" s="70"/>
      <c r="Q150" s="129"/>
      <c r="R150" s="70"/>
      <c r="S150" s="129"/>
      <c r="T150" s="70"/>
      <c r="U150" s="129"/>
      <c r="V150" s="70"/>
      <c r="W150" s="129"/>
      <c r="X150" s="72"/>
      <c r="Y150" s="129"/>
      <c r="Z150" s="102"/>
      <c r="AA150" s="180"/>
      <c r="AB150" s="189"/>
      <c r="AC150" s="157">
        <f>AA150/12</f>
        <v>0</v>
      </c>
      <c r="AD150" s="189"/>
      <c r="AE150" s="157"/>
      <c r="AF150" s="191"/>
      <c r="AG150" s="191"/>
      <c r="AH150" s="157"/>
      <c r="AI150" s="230"/>
      <c r="AJ150" s="269">
        <f t="shared" si="96"/>
        <v>0</v>
      </c>
      <c r="AK150" s="53">
        <f>AA150-AL150</f>
        <v>0</v>
      </c>
      <c r="AL150" s="53">
        <f>C150+E150+G150+I150+K150+M150+O150+Q150+S150+U150+W150+Y150</f>
        <v>0</v>
      </c>
      <c r="AM150" s="297"/>
      <c r="AN150" s="297"/>
      <c r="AO150" s="297"/>
      <c r="AS150" s="53">
        <f t="shared" si="99"/>
        <v>0</v>
      </c>
    </row>
    <row r="151" spans="1:45" ht="15.75" thickBot="1">
      <c r="A151" s="105"/>
      <c r="B151" s="176" t="s">
        <v>174</v>
      </c>
      <c r="C151" s="276">
        <f>C145-C147-C149</f>
        <v>0</v>
      </c>
      <c r="D151" s="119" t="e">
        <f>C151/C$12</f>
        <v>#DIV/0!</v>
      </c>
      <c r="E151" s="276">
        <f>E145-E147-E149</f>
        <v>0</v>
      </c>
      <c r="F151" s="119" t="e">
        <f>E151/E$12</f>
        <v>#DIV/0!</v>
      </c>
      <c r="G151" s="276">
        <f>G145-G147-G149</f>
        <v>0</v>
      </c>
      <c r="H151" s="119" t="e">
        <f>G151/G$12</f>
        <v>#DIV/0!</v>
      </c>
      <c r="I151" s="276">
        <f>I145-I147-I149</f>
        <v>0</v>
      </c>
      <c r="J151" s="119" t="e">
        <f>I151/I$12</f>
        <v>#DIV/0!</v>
      </c>
      <c r="K151" s="177">
        <f>K145-K147-K149</f>
        <v>0</v>
      </c>
      <c r="L151" s="119" t="e">
        <f>K151/K$12</f>
        <v>#DIV/0!</v>
      </c>
      <c r="M151" s="177">
        <f>M145-M147-M149</f>
        <v>0</v>
      </c>
      <c r="N151" s="119" t="e">
        <f>M151/M$12</f>
        <v>#DIV/0!</v>
      </c>
      <c r="O151" s="177">
        <f>O145-O147-O149</f>
        <v>0</v>
      </c>
      <c r="P151" s="119" t="e">
        <f>O151/O$12</f>
        <v>#DIV/0!</v>
      </c>
      <c r="Q151" s="177">
        <f>Q145-Q147-Q149</f>
        <v>0</v>
      </c>
      <c r="R151" s="119" t="e">
        <f>Q151/Q$12</f>
        <v>#DIV/0!</v>
      </c>
      <c r="S151" s="177">
        <f>S145-S147-S149</f>
        <v>0</v>
      </c>
      <c r="T151" s="119" t="e">
        <f>S151/S$12</f>
        <v>#DIV/0!</v>
      </c>
      <c r="U151" s="177">
        <f>U145-U147-U149</f>
        <v>0</v>
      </c>
      <c r="V151" s="119" t="e">
        <f>U151/U$12</f>
        <v>#DIV/0!</v>
      </c>
      <c r="W151" s="177">
        <f>W145-W147-W149</f>
        <v>0</v>
      </c>
      <c r="X151" s="119" t="e">
        <f>W151/W$12</f>
        <v>#DIV/0!</v>
      </c>
      <c r="Y151" s="177">
        <f>Y145-Y147-Y149</f>
        <v>0</v>
      </c>
      <c r="Z151" s="206" t="e">
        <f>Y151/Y$12</f>
        <v>#DIV/0!</v>
      </c>
      <c r="AA151" s="267">
        <f>AA145-AA147-AA149</f>
        <v>0</v>
      </c>
      <c r="AB151" s="240" t="e">
        <f>AA151/AA$12</f>
        <v>#DIV/0!</v>
      </c>
      <c r="AC151" s="241">
        <f>AA151/12</f>
        <v>0</v>
      </c>
      <c r="AD151" s="240" t="e">
        <f>AC151/AC$12</f>
        <v>#DIV/0!</v>
      </c>
      <c r="AE151" s="242"/>
      <c r="AF151" s="243"/>
      <c r="AG151" s="243"/>
      <c r="AH151" s="241">
        <f>AH145-AH147-AH149</f>
        <v>2035.8088328267477</v>
      </c>
      <c r="AI151" s="244">
        <f>AH151/AH$12</f>
        <v>2.5282322486642455E-3</v>
      </c>
      <c r="AJ151" s="271">
        <f t="shared" si="96"/>
        <v>2035.8088328267477</v>
      </c>
      <c r="AK151" s="53">
        <f>AA151-AL151</f>
        <v>0</v>
      </c>
      <c r="AL151" s="53">
        <f>C151+E151+G151+I151+K151+M151+O151+Q151+S151+U151+W151+Y151</f>
        <v>0</v>
      </c>
      <c r="AM151" s="297"/>
      <c r="AN151" s="297"/>
      <c r="AO151" s="297"/>
      <c r="AS151" s="53">
        <f t="shared" si="99"/>
        <v>0</v>
      </c>
    </row>
    <row r="152" spans="1:45" ht="15.75" thickTop="1">
      <c r="E152" s="122">
        <f>E151*9.4</f>
        <v>0</v>
      </c>
      <c r="AA152" s="285">
        <f>AA151*9.4</f>
        <v>0</v>
      </c>
      <c r="AB152" s="286" t="s">
        <v>185</v>
      </c>
    </row>
    <row r="153" spans="1:45">
      <c r="A153" s="297"/>
      <c r="B153" s="64" t="s">
        <v>176</v>
      </c>
      <c r="C153" s="298">
        <f>C151</f>
        <v>0</v>
      </c>
      <c r="D153" s="15"/>
      <c r="E153" s="298">
        <f>E151+C153</f>
        <v>0</v>
      </c>
      <c r="F153" s="178"/>
      <c r="G153" s="275">
        <f>G151+E153</f>
        <v>0</v>
      </c>
      <c r="H153" s="178"/>
      <c r="I153" s="298">
        <f>I151+G153</f>
        <v>0</v>
      </c>
      <c r="J153" s="178"/>
      <c r="K153" s="298">
        <f>K151+I153</f>
        <v>0</v>
      </c>
      <c r="L153" s="178"/>
      <c r="M153" s="298">
        <f>M151+K153</f>
        <v>0</v>
      </c>
      <c r="N153" s="178"/>
      <c r="O153" s="298">
        <f>O151+M153</f>
        <v>0</v>
      </c>
      <c r="P153" s="178"/>
      <c r="Q153" s="298">
        <f>Q151+O153</f>
        <v>0</v>
      </c>
      <c r="R153" s="178"/>
      <c r="S153" s="298">
        <f>S151+Q153</f>
        <v>0</v>
      </c>
      <c r="T153" s="178"/>
      <c r="U153" s="298">
        <f>U151+S153</f>
        <v>0</v>
      </c>
      <c r="V153" s="178"/>
      <c r="W153" s="298">
        <f>W151+U153</f>
        <v>0</v>
      </c>
      <c r="X153" s="178"/>
      <c r="Y153" s="298">
        <f>Y151+W153</f>
        <v>0</v>
      </c>
      <c r="Z153" s="268"/>
      <c r="AA153" s="122">
        <f>AA151+AA147</f>
        <v>0</v>
      </c>
      <c r="AJ153" s="299"/>
      <c r="AK153" s="297"/>
      <c r="AL153" s="179"/>
      <c r="AM153" s="179">
        <f>C153*0.985+E153*0.985+G153*0.985+I153*0.985+K153*0.985+M153*0.985+O153*0.985+Q153*0.985+S153*0.985+U153*0.985+W153*0.985+Y153*0.985</f>
        <v>0</v>
      </c>
      <c r="AN153" s="179" t="e">
        <f>#REF!-AM153</f>
        <v>#REF!</v>
      </c>
      <c r="AO153" s="179"/>
    </row>
    <row r="154" spans="1:45">
      <c r="AA154" s="122">
        <f>AA153*12%</f>
        <v>0</v>
      </c>
    </row>
    <row r="155" spans="1:45">
      <c r="B155" s="300" t="s">
        <v>185</v>
      </c>
      <c r="C155" s="42">
        <f>C153*9.4</f>
        <v>0</v>
      </c>
      <c r="D155" s="304"/>
      <c r="E155" s="42">
        <f>E153*9.4</f>
        <v>0</v>
      </c>
      <c r="F155" s="304"/>
      <c r="G155" s="42">
        <f>G153*9.4</f>
        <v>0</v>
      </c>
      <c r="H155" s="304"/>
      <c r="I155" s="42">
        <f>I153*9.4</f>
        <v>0</v>
      </c>
      <c r="J155" s="304"/>
      <c r="K155" s="42">
        <f>K153*9.4</f>
        <v>0</v>
      </c>
      <c r="L155" s="304"/>
      <c r="M155" s="42">
        <f>M153*9.4</f>
        <v>0</v>
      </c>
      <c r="N155" s="304"/>
      <c r="O155" s="42">
        <f>O153*9.4</f>
        <v>0</v>
      </c>
      <c r="P155" s="304"/>
      <c r="Q155" s="42">
        <f>Q153*9.4</f>
        <v>0</v>
      </c>
      <c r="R155" s="304"/>
      <c r="S155" s="42">
        <f>S153*9.4</f>
        <v>0</v>
      </c>
      <c r="T155" s="304"/>
      <c r="U155" s="42">
        <f>U153*9.4</f>
        <v>0</v>
      </c>
      <c r="V155" s="304"/>
      <c r="W155" s="42">
        <f>W153*9.4</f>
        <v>0</v>
      </c>
      <c r="X155" s="304"/>
      <c r="Y155" s="42">
        <f>Y153*9.4</f>
        <v>0</v>
      </c>
      <c r="Z155" s="304"/>
      <c r="AA155" s="122">
        <f>AA154*9.4</f>
        <v>0</v>
      </c>
    </row>
    <row r="156" spans="1:45">
      <c r="E156" s="122" t="s">
        <v>179</v>
      </c>
      <c r="G156" s="122" t="s">
        <v>179</v>
      </c>
      <c r="I156" s="24" t="s">
        <v>179</v>
      </c>
      <c r="K156" s="122">
        <f>K16*9.4</f>
        <v>0</v>
      </c>
      <c r="M156" s="122"/>
      <c r="O156" s="122">
        <f>O16*9.4</f>
        <v>0</v>
      </c>
      <c r="Q156" s="122">
        <f>Q16*9.4</f>
        <v>0</v>
      </c>
    </row>
    <row r="157" spans="1:45">
      <c r="E157" s="122" t="s">
        <v>179</v>
      </c>
      <c r="I157" s="24" t="s">
        <v>179</v>
      </c>
      <c r="K157" s="122">
        <f>K36*9.4</f>
        <v>0</v>
      </c>
      <c r="M157" s="24">
        <f>M36*9.4</f>
        <v>0</v>
      </c>
      <c r="O157" s="122">
        <f>O36*9.4</f>
        <v>0</v>
      </c>
      <c r="Q157" s="122">
        <f>Q36*9.4</f>
        <v>0</v>
      </c>
    </row>
    <row r="158" spans="1:45">
      <c r="I158" s="24" t="s">
        <v>179</v>
      </c>
      <c r="K158" s="122">
        <f>SUM(K144+K147)*9.4</f>
        <v>0</v>
      </c>
      <c r="M158" s="24">
        <f>SUM(M144-M141+M147)*9.4</f>
        <v>0</v>
      </c>
      <c r="O158" s="122">
        <f>SUM(O144+O147-O141)*9.4</f>
        <v>0</v>
      </c>
      <c r="Q158" s="122">
        <f>SUM(Q144+Q147-Q141)*9.4</f>
        <v>0</v>
      </c>
    </row>
    <row r="159" spans="1:45" s="100" customFormat="1" hidden="1">
      <c r="B159" s="278" t="s">
        <v>116</v>
      </c>
      <c r="C159" s="279">
        <f>C151</f>
        <v>0</v>
      </c>
      <c r="D159" s="279"/>
      <c r="E159" s="279">
        <f>E151</f>
        <v>0</v>
      </c>
      <c r="F159" s="279"/>
      <c r="G159" s="279">
        <f>G151</f>
        <v>0</v>
      </c>
      <c r="H159" s="279"/>
      <c r="I159" s="279">
        <f>I151</f>
        <v>0</v>
      </c>
      <c r="J159" s="279"/>
      <c r="K159" s="279">
        <f>K151</f>
        <v>0</v>
      </c>
      <c r="L159" s="279"/>
      <c r="M159" s="279">
        <f>M151</f>
        <v>0</v>
      </c>
      <c r="N159" s="279"/>
      <c r="O159" s="279">
        <f>O151</f>
        <v>0</v>
      </c>
      <c r="P159" s="279"/>
      <c r="Q159" s="279">
        <f>Q151</f>
        <v>0</v>
      </c>
      <c r="R159" s="279"/>
      <c r="S159" s="279">
        <f>S151</f>
        <v>0</v>
      </c>
      <c r="T159" s="279"/>
      <c r="U159" s="279">
        <f>U151</f>
        <v>0</v>
      </c>
      <c r="V159" s="279"/>
      <c r="W159" s="279">
        <f>W151</f>
        <v>0</v>
      </c>
      <c r="X159" s="279"/>
      <c r="Y159" s="279">
        <f>Y151</f>
        <v>0</v>
      </c>
      <c r="Z159" s="279"/>
      <c r="AA159" s="279">
        <f>AA151</f>
        <v>0</v>
      </c>
      <c r="AB159" s="279"/>
      <c r="AC159" s="279">
        <f>AC151</f>
        <v>0</v>
      </c>
      <c r="AD159" s="279"/>
    </row>
    <row r="160" spans="1:45" s="100" customFormat="1" hidden="1">
      <c r="C160" s="101"/>
      <c r="D160" s="204"/>
      <c r="E160" s="101"/>
      <c r="F160" s="102"/>
      <c r="G160" s="101"/>
      <c r="H160" s="102"/>
      <c r="I160" s="101"/>
      <c r="J160" s="102"/>
      <c r="K160" s="101"/>
      <c r="L160" s="102"/>
      <c r="M160" s="101"/>
      <c r="N160" s="102"/>
      <c r="O160" s="101"/>
      <c r="P160" s="102"/>
      <c r="Q160" s="101"/>
      <c r="R160" s="102"/>
      <c r="S160" s="101"/>
      <c r="T160" s="102"/>
      <c r="U160" s="101"/>
      <c r="V160" s="102"/>
      <c r="W160" s="101"/>
      <c r="X160" s="102"/>
      <c r="Y160" s="101"/>
      <c r="Z160" s="102"/>
      <c r="AA160" s="99"/>
      <c r="AB160" s="103"/>
      <c r="AC160" s="99"/>
      <c r="AD160" s="103"/>
    </row>
    <row r="161" spans="2:30" s="100" customFormat="1" hidden="1">
      <c r="B161" s="100" t="s">
        <v>180</v>
      </c>
      <c r="C161" s="101">
        <f>C149</f>
        <v>0</v>
      </c>
      <c r="D161" s="204"/>
      <c r="E161" s="101">
        <f>E149</f>
        <v>0</v>
      </c>
      <c r="F161" s="102"/>
      <c r="G161" s="101">
        <f>G149</f>
        <v>0</v>
      </c>
      <c r="H161" s="102"/>
      <c r="I161" s="101">
        <f>I149</f>
        <v>0</v>
      </c>
      <c r="J161" s="102"/>
      <c r="K161" s="101">
        <f>K149</f>
        <v>0</v>
      </c>
      <c r="L161" s="102"/>
      <c r="M161" s="101">
        <f>M149</f>
        <v>0</v>
      </c>
      <c r="N161" s="102"/>
      <c r="O161" s="101">
        <f>O149</f>
        <v>0</v>
      </c>
      <c r="P161" s="102"/>
      <c r="Q161" s="101">
        <f>Q149</f>
        <v>0</v>
      </c>
      <c r="R161" s="102"/>
      <c r="S161" s="101">
        <f>S149</f>
        <v>0</v>
      </c>
      <c r="T161" s="102"/>
      <c r="U161" s="101">
        <f>U149</f>
        <v>0</v>
      </c>
      <c r="V161" s="102"/>
      <c r="W161" s="101">
        <f>W149</f>
        <v>0</v>
      </c>
      <c r="X161" s="102"/>
      <c r="Y161" s="101">
        <f>Y149</f>
        <v>0</v>
      </c>
      <c r="Z161" s="102"/>
      <c r="AA161" s="101">
        <f>AA149</f>
        <v>0</v>
      </c>
      <c r="AB161" s="103"/>
      <c r="AC161" s="101">
        <f>AC149</f>
        <v>0</v>
      </c>
      <c r="AD161" s="103"/>
    </row>
    <row r="162" spans="2:30" s="100" customFormat="1" hidden="1">
      <c r="C162" s="101"/>
      <c r="D162" s="204"/>
      <c r="E162" s="101"/>
      <c r="F162" s="102"/>
      <c r="G162" s="101"/>
      <c r="H162" s="102"/>
      <c r="I162" s="101"/>
      <c r="J162" s="102"/>
      <c r="K162" s="101"/>
      <c r="L162" s="102"/>
      <c r="M162" s="101"/>
      <c r="N162" s="102"/>
      <c r="O162" s="101"/>
      <c r="P162" s="102"/>
      <c r="Q162" s="101"/>
      <c r="R162" s="102"/>
      <c r="S162" s="101"/>
      <c r="T162" s="102"/>
      <c r="U162" s="101"/>
      <c r="V162" s="102"/>
      <c r="W162" s="101"/>
      <c r="X162" s="102"/>
      <c r="Y162" s="101"/>
      <c r="Z162" s="102"/>
      <c r="AA162" s="99"/>
      <c r="AB162" s="103"/>
      <c r="AC162" s="99"/>
      <c r="AD162" s="103"/>
    </row>
    <row r="163" spans="2:30" s="100" customFormat="1" hidden="1">
      <c r="B163" s="100" t="s">
        <v>181</v>
      </c>
      <c r="C163" s="101">
        <f>C141</f>
        <v>0</v>
      </c>
      <c r="D163" s="101"/>
      <c r="E163" s="101">
        <f>E141</f>
        <v>0</v>
      </c>
      <c r="F163" s="101"/>
      <c r="G163" s="101">
        <f>G141</f>
        <v>0</v>
      </c>
      <c r="H163" s="101"/>
      <c r="I163" s="101">
        <f>I141</f>
        <v>0</v>
      </c>
      <c r="J163" s="101"/>
      <c r="K163" s="101">
        <f>K141</f>
        <v>0</v>
      </c>
      <c r="L163" s="101"/>
      <c r="M163" s="101">
        <f>M141</f>
        <v>0</v>
      </c>
      <c r="N163" s="101"/>
      <c r="O163" s="101">
        <f>O141</f>
        <v>0</v>
      </c>
      <c r="P163" s="101"/>
      <c r="Q163" s="101">
        <f>Q141</f>
        <v>0</v>
      </c>
      <c r="R163" s="101"/>
      <c r="S163" s="101">
        <f>S141</f>
        <v>0</v>
      </c>
      <c r="T163" s="101"/>
      <c r="U163" s="101">
        <f>U141</f>
        <v>0</v>
      </c>
      <c r="V163" s="101"/>
      <c r="W163" s="101">
        <f>W141</f>
        <v>0</v>
      </c>
      <c r="X163" s="101"/>
      <c r="Y163" s="101">
        <f>Y141</f>
        <v>0</v>
      </c>
      <c r="Z163" s="101"/>
      <c r="AA163" s="101">
        <f>AA141</f>
        <v>0</v>
      </c>
      <c r="AB163" s="101"/>
      <c r="AC163" s="101">
        <f>AC141</f>
        <v>0</v>
      </c>
      <c r="AD163" s="101"/>
    </row>
    <row r="164" spans="2:30" s="100" customFormat="1" hidden="1">
      <c r="C164" s="101"/>
      <c r="D164" s="204"/>
      <c r="E164" s="101"/>
      <c r="F164" s="102"/>
      <c r="G164" s="101"/>
      <c r="H164" s="102"/>
      <c r="I164" s="101"/>
      <c r="J164" s="102"/>
      <c r="K164" s="101"/>
      <c r="L164" s="102"/>
      <c r="M164" s="101"/>
      <c r="N164" s="102"/>
      <c r="O164" s="101"/>
      <c r="P164" s="102"/>
      <c r="Q164" s="101"/>
      <c r="R164" s="102"/>
      <c r="S164" s="101"/>
      <c r="T164" s="102"/>
      <c r="U164" s="101"/>
      <c r="V164" s="102"/>
      <c r="W164" s="101"/>
      <c r="X164" s="102"/>
      <c r="Y164" s="101"/>
      <c r="Z164" s="102"/>
      <c r="AA164" s="101"/>
      <c r="AB164" s="103"/>
      <c r="AC164" s="101"/>
      <c r="AD164" s="103"/>
    </row>
    <row r="165" spans="2:30" s="100" customFormat="1" hidden="1">
      <c r="B165" s="100" t="s">
        <v>182</v>
      </c>
      <c r="C165" s="101">
        <f>C143-C141</f>
        <v>0</v>
      </c>
      <c r="D165" s="101"/>
      <c r="E165" s="101">
        <f>E143-E141</f>
        <v>0</v>
      </c>
      <c r="F165" s="101"/>
      <c r="G165" s="101">
        <f>G143-G141</f>
        <v>0</v>
      </c>
      <c r="H165" s="101"/>
      <c r="I165" s="101">
        <f>I143-I141</f>
        <v>0</v>
      </c>
      <c r="J165" s="101"/>
      <c r="K165" s="101">
        <f>K143-K141</f>
        <v>0</v>
      </c>
      <c r="L165" s="101"/>
      <c r="M165" s="101">
        <f>M143-M141</f>
        <v>0</v>
      </c>
      <c r="N165" s="101"/>
      <c r="O165" s="101">
        <f>O143-O141</f>
        <v>0</v>
      </c>
      <c r="P165" s="101"/>
      <c r="Q165" s="101">
        <f>Q143-Q141</f>
        <v>0</v>
      </c>
      <c r="R165" s="101"/>
      <c r="S165" s="101">
        <f>S143-S141</f>
        <v>0</v>
      </c>
      <c r="T165" s="101"/>
      <c r="U165" s="101">
        <f>U143-U141</f>
        <v>0</v>
      </c>
      <c r="V165" s="101"/>
      <c r="W165" s="101">
        <f>W143-W141</f>
        <v>0</v>
      </c>
      <c r="X165" s="101"/>
      <c r="Y165" s="101">
        <f>Y143-Y141</f>
        <v>0</v>
      </c>
      <c r="Z165" s="101"/>
      <c r="AA165" s="101">
        <f>AA143-AA141</f>
        <v>0</v>
      </c>
      <c r="AB165" s="101"/>
      <c r="AC165" s="101">
        <f>AC143-AC141</f>
        <v>0</v>
      </c>
      <c r="AD165" s="101"/>
    </row>
    <row r="166" spans="2:30" s="100" customFormat="1" hidden="1">
      <c r="C166" s="101"/>
      <c r="D166" s="204"/>
      <c r="E166" s="101"/>
      <c r="F166" s="102"/>
      <c r="G166" s="101"/>
      <c r="H166" s="102"/>
      <c r="I166" s="101"/>
      <c r="J166" s="102"/>
      <c r="K166" s="101"/>
      <c r="L166" s="102"/>
      <c r="M166" s="101"/>
      <c r="N166" s="102"/>
      <c r="O166" s="101"/>
      <c r="P166" s="102"/>
      <c r="Q166" s="101"/>
      <c r="R166" s="102"/>
      <c r="S166" s="101"/>
      <c r="T166" s="102"/>
      <c r="U166" s="101"/>
      <c r="V166" s="102"/>
      <c r="W166" s="101"/>
      <c r="X166" s="102"/>
      <c r="Y166" s="101"/>
      <c r="Z166" s="102"/>
      <c r="AA166" s="99"/>
      <c r="AB166" s="103"/>
      <c r="AC166" s="101"/>
      <c r="AD166" s="103"/>
    </row>
    <row r="167" spans="2:30" s="100" customFormat="1" hidden="1">
      <c r="C167" s="101"/>
      <c r="D167" s="204"/>
      <c r="E167" s="101"/>
      <c r="F167" s="102"/>
      <c r="G167" s="101"/>
      <c r="H167" s="102"/>
      <c r="I167" s="101"/>
      <c r="J167" s="102"/>
      <c r="K167" s="101"/>
      <c r="L167" s="102"/>
      <c r="M167" s="101"/>
      <c r="N167" s="102"/>
      <c r="O167" s="101"/>
      <c r="P167" s="102"/>
      <c r="Q167" s="101"/>
      <c r="R167" s="102"/>
      <c r="S167" s="101"/>
      <c r="T167" s="102"/>
      <c r="U167" s="101"/>
      <c r="V167" s="102"/>
      <c r="W167" s="101"/>
      <c r="X167" s="102"/>
      <c r="Y167" s="101"/>
      <c r="Z167" s="102"/>
      <c r="AA167" s="99"/>
      <c r="AB167" s="103"/>
      <c r="AC167" s="99"/>
      <c r="AD167" s="103"/>
    </row>
    <row r="168" spans="2:30" s="100" customFormat="1" hidden="1">
      <c r="B168" s="280" t="s">
        <v>183</v>
      </c>
      <c r="C168" s="281">
        <f>C161+C159+C163+C165</f>
        <v>0</v>
      </c>
      <c r="D168" s="282"/>
      <c r="E168" s="281">
        <f>E161+E159+E163+E165</f>
        <v>0</v>
      </c>
      <c r="F168" s="281"/>
      <c r="G168" s="281">
        <f>G161+G159+G163+G165</f>
        <v>0</v>
      </c>
      <c r="H168" s="281"/>
      <c r="I168" s="281">
        <f>I161+I159+I163+I165</f>
        <v>0</v>
      </c>
      <c r="J168" s="281"/>
      <c r="K168" s="281">
        <f>K161+K159+K163+K165</f>
        <v>0</v>
      </c>
      <c r="L168" s="281"/>
      <c r="M168" s="281">
        <f>M161+M159+M163+M165</f>
        <v>0</v>
      </c>
      <c r="N168" s="281"/>
      <c r="O168" s="281">
        <f>O161+O159+O163+O165</f>
        <v>0</v>
      </c>
      <c r="P168" s="281"/>
      <c r="Q168" s="281">
        <f>Q161+Q159+Q163+Q165</f>
        <v>0</v>
      </c>
      <c r="R168" s="281"/>
      <c r="S168" s="281">
        <f>S161+S159+S163+S165</f>
        <v>0</v>
      </c>
      <c r="T168" s="281"/>
      <c r="U168" s="281">
        <f>U161+U159+U163+U165</f>
        <v>0</v>
      </c>
      <c r="V168" s="281"/>
      <c r="W168" s="281">
        <f>W161+W159+W163+W165</f>
        <v>0</v>
      </c>
      <c r="X168" s="281"/>
      <c r="Y168" s="281">
        <f>Y161+Y159+Y163+Y165</f>
        <v>0</v>
      </c>
      <c r="Z168" s="281"/>
      <c r="AA168" s="281">
        <f>AA161+AA159+AA163+AA165</f>
        <v>0</v>
      </c>
      <c r="AB168" s="103"/>
      <c r="AC168" s="101">
        <f>AA168/12</f>
        <v>0</v>
      </c>
      <c r="AD168" s="103"/>
    </row>
    <row r="169" spans="2:30" s="100" customFormat="1" hidden="1">
      <c r="C169" s="101"/>
      <c r="D169" s="204"/>
      <c r="E169" s="101"/>
      <c r="F169" s="102"/>
      <c r="G169" s="101"/>
      <c r="H169" s="102"/>
      <c r="I169" s="101"/>
      <c r="J169" s="102"/>
      <c r="K169" s="101"/>
      <c r="L169" s="102"/>
      <c r="M169" s="101"/>
      <c r="N169" s="102"/>
      <c r="O169" s="101"/>
      <c r="P169" s="102"/>
      <c r="Q169" s="101"/>
      <c r="R169" s="102"/>
      <c r="S169" s="101"/>
      <c r="T169" s="102"/>
      <c r="U169" s="101"/>
      <c r="V169" s="102"/>
      <c r="W169" s="101"/>
      <c r="X169" s="102"/>
      <c r="Y169" s="101"/>
      <c r="Z169" s="102"/>
      <c r="AA169" s="99"/>
      <c r="AB169" s="103"/>
      <c r="AC169" s="99"/>
      <c r="AD169" s="103"/>
    </row>
    <row r="170" spans="2:30" s="100" customFormat="1" hidden="1">
      <c r="B170" s="283"/>
      <c r="C170" s="101"/>
      <c r="D170" s="204"/>
      <c r="E170" s="101"/>
      <c r="F170" s="102"/>
      <c r="G170" s="101"/>
      <c r="H170" s="102"/>
      <c r="I170" s="101"/>
      <c r="J170" s="102"/>
      <c r="K170" s="101"/>
      <c r="L170" s="102"/>
      <c r="M170" s="101"/>
      <c r="N170" s="102"/>
      <c r="O170" s="101"/>
      <c r="P170" s="102"/>
      <c r="Q170" s="101"/>
      <c r="R170" s="102"/>
      <c r="S170" s="101"/>
      <c r="T170" s="102"/>
      <c r="U170" s="101"/>
      <c r="V170" s="102"/>
      <c r="W170" s="101"/>
      <c r="X170" s="102"/>
      <c r="Y170" s="101"/>
      <c r="Z170" s="102"/>
      <c r="AA170" s="99"/>
      <c r="AB170" s="103"/>
      <c r="AC170" s="99"/>
      <c r="AD170" s="103"/>
    </row>
    <row r="171" spans="2:30" s="100" customFormat="1" hidden="1">
      <c r="B171" s="284" t="s">
        <v>184</v>
      </c>
      <c r="C171" s="279">
        <f>C168</f>
        <v>0</v>
      </c>
      <c r="D171" s="279"/>
      <c r="E171" s="279">
        <f>C171+E168</f>
        <v>0</v>
      </c>
      <c r="F171" s="279"/>
      <c r="G171" s="279">
        <f>E171+G168</f>
        <v>0</v>
      </c>
      <c r="H171" s="279"/>
      <c r="I171" s="279">
        <f>G171+I168</f>
        <v>0</v>
      </c>
      <c r="J171" s="279"/>
      <c r="K171" s="279">
        <f>I171+K168</f>
        <v>0</v>
      </c>
      <c r="L171" s="279"/>
      <c r="M171" s="279">
        <f>K171+M168</f>
        <v>0</v>
      </c>
      <c r="N171" s="279"/>
      <c r="O171" s="279">
        <f>M171+O168</f>
        <v>0</v>
      </c>
      <c r="P171" s="279"/>
      <c r="Q171" s="279">
        <f>O171+Q168</f>
        <v>0</v>
      </c>
      <c r="R171" s="279"/>
      <c r="S171" s="279">
        <f>Q171+S168</f>
        <v>0</v>
      </c>
      <c r="T171" s="279"/>
      <c r="U171" s="279">
        <f>S171+U168</f>
        <v>0</v>
      </c>
      <c r="V171" s="279"/>
      <c r="W171" s="279">
        <f>U171+W168</f>
        <v>0</v>
      </c>
      <c r="X171" s="279"/>
      <c r="Y171" s="279">
        <f>W171+Y168</f>
        <v>0</v>
      </c>
      <c r="Z171" s="279"/>
      <c r="AA171" s="279"/>
      <c r="AB171" s="279"/>
      <c r="AC171" s="279"/>
      <c r="AD171" s="279"/>
    </row>
    <row r="172" spans="2:30">
      <c r="M172" s="24">
        <f>SUM(M151+M141)*9.4</f>
        <v>0</v>
      </c>
      <c r="O172" s="24">
        <f>SUM(O151+O141)*9.4</f>
        <v>0</v>
      </c>
    </row>
  </sheetData>
  <mergeCells count="14">
    <mergeCell ref="Y2:Z2"/>
    <mergeCell ref="AA2:AB2"/>
    <mergeCell ref="AC2:AD2"/>
    <mergeCell ref="AH2:AI2"/>
    <mergeCell ref="A1:AD1"/>
    <mergeCell ref="E2:F2"/>
    <mergeCell ref="I2:J2"/>
    <mergeCell ref="K2:L2"/>
    <mergeCell ref="M2:N2"/>
    <mergeCell ref="O2:P2"/>
    <mergeCell ref="Q2:R2"/>
    <mergeCell ref="S2:T2"/>
    <mergeCell ref="U2:V2"/>
    <mergeCell ref="W2:X2"/>
  </mergeCells>
  <conditionalFormatting sqref="W145 Q145">
    <cfRule type="cellIs" dxfId="0" priority="1" operator="lessThan">
      <formula>0</formula>
    </cfRule>
  </conditionalFormatting>
  <printOptions horizontalCentered="1" verticalCentered="1" gridLines="1"/>
  <pageMargins left="0" right="0" top="1.83" bottom="0.75" header="0.3" footer="0.3"/>
  <pageSetup paperSize="8" scale="55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8"/>
  <sheetViews>
    <sheetView topLeftCell="AC1" workbookViewId="0">
      <selection activeCell="AC1" sqref="AC1"/>
    </sheetView>
  </sheetViews>
  <sheetFormatPr defaultRowHeight="15"/>
  <cols>
    <col min="1" max="1" width="0" hidden="1" customWidth="1"/>
    <col min="2" max="2" width="148.5703125" hidden="1" customWidth="1"/>
    <col min="3" max="3" width="5.140625" hidden="1" customWidth="1"/>
    <col min="4" max="4" width="0.85546875" hidden="1" customWidth="1"/>
    <col min="5" max="5" width="8.7109375" hidden="1" customWidth="1"/>
    <col min="6" max="6" width="0.7109375" hidden="1" customWidth="1"/>
    <col min="7" max="7" width="12.28515625" hidden="1" customWidth="1"/>
    <col min="8" max="8" width="0.42578125" hidden="1" customWidth="1"/>
    <col min="9" max="9" width="11.5703125" hidden="1" customWidth="1"/>
    <col min="10" max="10" width="0.42578125" hidden="1" customWidth="1"/>
    <col min="11" max="11" width="11.5703125" hidden="1" customWidth="1"/>
    <col min="12" max="12" width="0.42578125" hidden="1" customWidth="1"/>
    <col min="13" max="13" width="11.5703125" hidden="1" customWidth="1"/>
    <col min="14" max="14" width="0.140625" hidden="1" customWidth="1"/>
    <col min="15" max="15" width="11.5703125" hidden="1" customWidth="1"/>
    <col min="16" max="16" width="0.28515625" hidden="1" customWidth="1"/>
    <col min="17" max="17" width="11.5703125" hidden="1" customWidth="1"/>
    <col min="18" max="18" width="0.5703125" hidden="1" customWidth="1"/>
    <col min="19" max="19" width="11.5703125" hidden="1" customWidth="1"/>
    <col min="20" max="20" width="0.85546875" hidden="1" customWidth="1"/>
    <col min="21" max="21" width="11.5703125" hidden="1" customWidth="1"/>
    <col min="22" max="22" width="0.42578125" hidden="1" customWidth="1"/>
    <col min="23" max="23" width="11.5703125" hidden="1" customWidth="1"/>
    <col min="24" max="24" width="0.85546875" hidden="1" customWidth="1"/>
    <col min="25" max="25" width="11.5703125" hidden="1" customWidth="1"/>
    <col min="26" max="26" width="1.28515625" hidden="1" customWidth="1"/>
    <col min="27" max="27" width="13.28515625" hidden="1" customWidth="1"/>
    <col min="28" max="28" width="0" hidden="1" customWidth="1"/>
  </cols>
  <sheetData>
    <row r="1" spans="1:28" s="297" customFormat="1">
      <c r="B1" s="297">
        <v>401</v>
      </c>
      <c r="C1" s="406" t="s">
        <v>62</v>
      </c>
      <c r="D1" s="408"/>
      <c r="E1" s="401" t="s">
        <v>63</v>
      </c>
      <c r="F1" s="401"/>
      <c r="G1" s="406" t="s">
        <v>78</v>
      </c>
      <c r="H1" s="408"/>
      <c r="I1" s="406" t="s">
        <v>79</v>
      </c>
      <c r="J1" s="408"/>
      <c r="K1" s="406" t="s">
        <v>80</v>
      </c>
      <c r="L1" s="408"/>
      <c r="M1" s="406" t="s">
        <v>81</v>
      </c>
      <c r="N1" s="407"/>
      <c r="O1" s="406" t="s">
        <v>82</v>
      </c>
      <c r="P1" s="408"/>
      <c r="Q1" s="406" t="s">
        <v>83</v>
      </c>
      <c r="R1" s="408"/>
      <c r="S1" s="401" t="s">
        <v>84</v>
      </c>
      <c r="T1" s="401"/>
      <c r="U1" s="406" t="s">
        <v>103</v>
      </c>
      <c r="V1" s="408"/>
      <c r="W1" s="406" t="s">
        <v>104</v>
      </c>
      <c r="X1" s="408"/>
      <c r="Y1" s="401" t="s">
        <v>105</v>
      </c>
      <c r="Z1" s="401"/>
      <c r="AA1" s="402" t="s">
        <v>225</v>
      </c>
      <c r="AB1" s="402"/>
    </row>
    <row r="2" spans="1:28" s="297" customFormat="1" ht="15.75" thickBot="1">
      <c r="A2" s="37">
        <v>5199</v>
      </c>
      <c r="B2" s="37" t="s">
        <v>69</v>
      </c>
      <c r="C2" s="298">
        <f>Saudi!C16*0.967</f>
        <v>376315.43787999998</v>
      </c>
      <c r="E2" s="298">
        <f>Saudi!E16*0.967</f>
        <v>292773.96803691826</v>
      </c>
      <c r="G2" s="298">
        <f>Saudi!G16*0.967</f>
        <v>485646.89471999992</v>
      </c>
      <c r="I2" s="298">
        <f>Saudi!I16*0.967</f>
        <v>428823.42672708741</v>
      </c>
      <c r="K2" s="298">
        <f>Saudi!K16*0.967</f>
        <v>392202.70835975691</v>
      </c>
      <c r="M2" s="298">
        <f>Saudi!M16*0.967</f>
        <v>556138.01032097253</v>
      </c>
      <c r="O2" s="298">
        <f>Saudi!O16*0.967</f>
        <v>352096.82551480259</v>
      </c>
      <c r="Q2" s="298">
        <f>Saudi!Q16*0.967</f>
        <v>437212.37374603172</v>
      </c>
      <c r="S2" s="298">
        <f>Saudi!S16*0.967</f>
        <v>440438.6844274649</v>
      </c>
      <c r="U2" s="298">
        <f>Saudi!U16*0.967</f>
        <v>349358.84022915532</v>
      </c>
      <c r="W2" s="298">
        <f>Saudi!W16*0.967</f>
        <v>355452.19268418825</v>
      </c>
      <c r="Y2" s="298">
        <f>Saudi!Y16*0.967</f>
        <v>536968.64717415604</v>
      </c>
      <c r="AA2" s="298">
        <f>C2+E2+G2+I2+K2+M2+O2+Q2+S2+U2+W2+Y2</f>
        <v>5003428.0098205348</v>
      </c>
    </row>
    <row r="3" spans="1:28" s="297" customFormat="1" ht="15.75" thickTop="1">
      <c r="A3" s="8">
        <v>5999</v>
      </c>
      <c r="B3" s="384" t="s">
        <v>94</v>
      </c>
      <c r="C3" s="298">
        <f>Saudi!C36*0.967</f>
        <v>230961.88698109178</v>
      </c>
      <c r="E3" s="298">
        <f>Saudi!E36*0.967</f>
        <v>159209.14683445767</v>
      </c>
      <c r="G3" s="298">
        <f>Saudi!G36*0.967</f>
        <v>241229.88147849098</v>
      </c>
      <c r="H3" s="313"/>
      <c r="I3" s="298">
        <f>Saudi!I36*0.967</f>
        <v>233420.70590526832</v>
      </c>
      <c r="J3" s="313"/>
      <c r="K3" s="298">
        <f>Saudi!K36*0.967</f>
        <v>170192.37826353981</v>
      </c>
      <c r="M3" s="298">
        <f>Saudi!M36*0.967</f>
        <v>419550.96910345822</v>
      </c>
      <c r="O3" s="298">
        <f>Saudi!O36*0.967</f>
        <v>216497.98637408076</v>
      </c>
      <c r="Q3" s="298">
        <f>Saudi!Q36*0.967</f>
        <v>242448.1475300508</v>
      </c>
      <c r="S3" s="298">
        <f>Saudi!S36*0.967</f>
        <v>234572.94417336248</v>
      </c>
      <c r="U3" s="298">
        <f>Saudi!U36*0.967</f>
        <v>196959.84623149698</v>
      </c>
      <c r="W3" s="298">
        <f>Saudi!W36*0.967</f>
        <v>179079.68379722035</v>
      </c>
      <c r="Y3" s="298">
        <f>Saudi!Y36*0.967</f>
        <v>329629.01190606214</v>
      </c>
      <c r="AA3" s="298">
        <f t="shared" ref="AA3:AA7" si="0">C3+E3+G3+I3+K3+M3+O3+Q3+S3+U3+W3+Y3</f>
        <v>2853752.5885785799</v>
      </c>
    </row>
    <row r="4" spans="1:28" s="297" customFormat="1">
      <c r="A4" s="45">
        <v>6799</v>
      </c>
      <c r="B4" s="45" t="s">
        <v>109</v>
      </c>
      <c r="C4" s="298">
        <f>(Saudi!C145-Saudi!C142)*0.967</f>
        <v>318896.78142961964</v>
      </c>
      <c r="E4" s="298">
        <f>(Saudi!E145-Saudi!E142)*0.967</f>
        <v>319343.24008118879</v>
      </c>
      <c r="G4" s="298">
        <f>(Saudi!G145-Saudi!G142)*0.967</f>
        <v>359383.8732707469</v>
      </c>
      <c r="H4" s="313"/>
      <c r="I4" s="298">
        <f>(Saudi!I145-Saudi!I142)*0.967</f>
        <v>196595.51966809048</v>
      </c>
      <c r="J4" s="313"/>
      <c r="K4" s="298">
        <f>(Saudi!K145-Saudi!K142)*0.967</f>
        <v>237139.25640714445</v>
      </c>
      <c r="M4" s="298">
        <f>(Saudi!M145-Saudi!M142)*0.967</f>
        <v>185862.48215402931</v>
      </c>
      <c r="N4" s="299"/>
      <c r="O4" s="298">
        <f>(Saudi!O145-Saudi!O142)*0.967</f>
        <v>186881.47030596761</v>
      </c>
      <c r="Q4" s="298">
        <f>(Saudi!Q145-Saudi!Q142)*0.967</f>
        <v>237217.53141100716</v>
      </c>
      <c r="S4" s="298">
        <f>(Saudi!S145-Saudi!S142)*0.967</f>
        <v>190926.13889509425</v>
      </c>
      <c r="U4" s="298">
        <f>(Saudi!U145-Saudi!U142)*0.967</f>
        <v>193799.72795311111</v>
      </c>
      <c r="W4" s="298">
        <f>(Saudi!W145-Saudi!W142)*0.967</f>
        <v>185565.52397766148</v>
      </c>
      <c r="Y4" s="298">
        <f>(Saudi!Y145-Saudi!Y142)*0.967</f>
        <v>233012.1657952884</v>
      </c>
      <c r="AA4" s="298">
        <f t="shared" si="0"/>
        <v>2844623.7113489499</v>
      </c>
    </row>
    <row r="5" spans="1:28" s="297" customFormat="1" ht="15.75" thickBot="1">
      <c r="B5" s="385" t="s">
        <v>226</v>
      </c>
      <c r="C5" s="298">
        <f>C2-C3-C4</f>
        <v>-173543.23053071144</v>
      </c>
      <c r="E5" s="298">
        <f>E2-E3-E4</f>
        <v>-185778.4188787282</v>
      </c>
      <c r="G5" s="298">
        <f>G2-G3-G4</f>
        <v>-114966.86002923796</v>
      </c>
      <c r="I5" s="298">
        <f>I2-I3-I4</f>
        <v>-1192.7988462713838</v>
      </c>
      <c r="K5" s="298">
        <f>K2-K3-K4</f>
        <v>-15128.926310927345</v>
      </c>
      <c r="M5" s="298">
        <f>M2-M3-M4</f>
        <v>-49275.440936514991</v>
      </c>
      <c r="O5" s="298">
        <f>O2-O3-O4</f>
        <v>-51282.631165245781</v>
      </c>
      <c r="Q5" s="298">
        <f>Q2-Q3-Q4</f>
        <v>-42453.305195026245</v>
      </c>
      <c r="S5" s="298">
        <f>S2-S3-S4</f>
        <v>14939.601359008171</v>
      </c>
      <c r="U5" s="298">
        <f>U2-U3-U4</f>
        <v>-41400.733955452772</v>
      </c>
      <c r="W5" s="298">
        <f>W2-W3-W4</f>
        <v>-9193.0150906935742</v>
      </c>
      <c r="Y5" s="298">
        <f>Y2-Y3-Y4</f>
        <v>-25672.530527194496</v>
      </c>
      <c r="AA5" s="298">
        <f t="shared" si="0"/>
        <v>-694948.29010699596</v>
      </c>
    </row>
    <row r="6" spans="1:28" s="297" customFormat="1" ht="15.75" thickTop="1">
      <c r="A6" s="45">
        <v>6798</v>
      </c>
      <c r="B6" s="45" t="s">
        <v>164</v>
      </c>
      <c r="C6" s="298">
        <f>(Saudi!C144-Saudi!C142)*0.967</f>
        <v>22170.409</v>
      </c>
      <c r="E6" s="298">
        <f>(Saudi!E144-Saudi!E142)*0.967</f>
        <v>22170.409</v>
      </c>
      <c r="G6" s="298">
        <f>(Saudi!G144-Saudi!G142)*0.967</f>
        <v>22170.409</v>
      </c>
      <c r="H6" s="313"/>
      <c r="I6" s="298">
        <f>(Saudi!I144-Saudi!I142)*0.967</f>
        <v>22170.409</v>
      </c>
      <c r="J6" s="313"/>
      <c r="K6" s="298">
        <f>(Saudi!K144-Saudi!K142)*0.967</f>
        <v>22170.409</v>
      </c>
      <c r="M6" s="298">
        <f>(Saudi!M144-Saudi!M142)*0.967</f>
        <v>22170.409</v>
      </c>
      <c r="O6" s="298">
        <f>(Saudi!O144-Saudi!O142)*0.967</f>
        <v>22170.409</v>
      </c>
      <c r="Q6" s="298">
        <f>(Saudi!Q144-Saudi!Q142)*0.967</f>
        <v>22170.409</v>
      </c>
      <c r="S6" s="298">
        <f>(Saudi!S144-Saudi!S142)*0.967</f>
        <v>22170.409</v>
      </c>
      <c r="U6" s="298">
        <f>(Saudi!U144-Saudi!U142)*0.967</f>
        <v>22170.409</v>
      </c>
      <c r="W6" s="298">
        <f>(Saudi!W144-Saudi!W142)*0.967</f>
        <v>22170.409</v>
      </c>
      <c r="Y6" s="298">
        <f>(Saudi!Y144-Saudi!Y142)*0.967</f>
        <v>22170.409</v>
      </c>
      <c r="AA6" s="298">
        <f t="shared" si="0"/>
        <v>266044.90799999994</v>
      </c>
    </row>
    <row r="7" spans="1:28" s="297" customFormat="1" ht="15.75" thickBot="1">
      <c r="A7" s="4">
        <v>6299</v>
      </c>
      <c r="B7" s="4" t="s">
        <v>96</v>
      </c>
      <c r="C7" s="298">
        <f>Saudi!C93*0.967</f>
        <v>69783.186303652954</v>
      </c>
      <c r="E7" s="298">
        <f>Saudi!E93*0.967</f>
        <v>69783.186303652954</v>
      </c>
      <c r="G7" s="298">
        <f>Saudi!G93*0.967</f>
        <v>69783.186303652954</v>
      </c>
      <c r="I7" s="298">
        <f>Saudi!I93*0.967</f>
        <v>69783.186303652954</v>
      </c>
      <c r="K7" s="298">
        <f>Saudi!K93*0.967</f>
        <v>69783.186303652954</v>
      </c>
      <c r="M7" s="298">
        <f>Saudi!M93*0.967</f>
        <v>69783.186303652954</v>
      </c>
      <c r="O7" s="298">
        <f>Saudi!O93*0.967</f>
        <v>69783.186303652954</v>
      </c>
      <c r="Q7" s="298">
        <f>Saudi!Q93*0.967</f>
        <v>69783.186303652954</v>
      </c>
      <c r="S7" s="298">
        <f>Saudi!S93*0.967</f>
        <v>69783.186303652954</v>
      </c>
      <c r="U7" s="298">
        <f>Saudi!U93*0.967</f>
        <v>69783.186303652954</v>
      </c>
      <c r="W7" s="298">
        <f>Saudi!W93*0.967</f>
        <v>69783.186303652954</v>
      </c>
      <c r="Y7" s="298">
        <f>Saudi!Y93*0.967</f>
        <v>69783.186303652954</v>
      </c>
      <c r="AA7" s="298">
        <f t="shared" si="0"/>
        <v>837398.23564383539</v>
      </c>
    </row>
    <row r="8" spans="1:28" ht="15.75" thickTop="1"/>
  </sheetData>
  <mergeCells count="13">
    <mergeCell ref="M1:N1"/>
    <mergeCell ref="C1:D1"/>
    <mergeCell ref="E1:F1"/>
    <mergeCell ref="G1:H1"/>
    <mergeCell ref="I1:J1"/>
    <mergeCell ref="K1:L1"/>
    <mergeCell ref="AA1:AB1"/>
    <mergeCell ref="O1:P1"/>
    <mergeCell ref="Q1:R1"/>
    <mergeCell ref="S1:T1"/>
    <mergeCell ref="U1:V1"/>
    <mergeCell ref="W1:X1"/>
    <mergeCell ref="Y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Sheet4</vt:lpstr>
      <vt:lpstr>Consolidated</vt:lpstr>
      <vt:lpstr>Saudi</vt:lpstr>
      <vt:lpstr>Sheet2</vt:lpstr>
      <vt:lpstr>Sheet1</vt:lpstr>
      <vt:lpstr>Saudi!Print_Area</vt:lpstr>
      <vt:lpstr>Saudi!Print_Titles</vt:lpstr>
      <vt:lpstr>Sheet2!Print_Titles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Nirav</dc:creator>
  <cp:lastModifiedBy>Rajesh PC</cp:lastModifiedBy>
  <cp:lastPrinted>2016-01-25T09:25:55Z</cp:lastPrinted>
  <dcterms:created xsi:type="dcterms:W3CDTF">2010-03-10T02:36:12Z</dcterms:created>
  <dcterms:modified xsi:type="dcterms:W3CDTF">2016-12-29T13:34:41Z</dcterms:modified>
</cp:coreProperties>
</file>