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f" sheetId="1" state="hidden" r:id="rId2"/>
    <sheet name="설문지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<sst xmlns="http://schemas.openxmlformats.org/spreadsheetml/2006/main" count="100" uniqueCount="79">
  <si>
    <t xml:space="preserve">AGE</t>
  </si>
  <si>
    <t xml:space="preserve">ALCSTAT</t>
  </si>
  <si>
    <t xml:space="preserve">ARTH1</t>
  </si>
  <si>
    <t xml:space="preserve">BMI</t>
  </si>
  <si>
    <t xml:space="preserve">CHLEV</t>
  </si>
  <si>
    <t xml:space="preserve">EPHEV</t>
  </si>
  <si>
    <t xml:space="preserve">FSBALANC</t>
  </si>
  <si>
    <t xml:space="preserve">GENDER</t>
  </si>
  <si>
    <t xml:space="preserve">HYPEV</t>
  </si>
  <si>
    <t xml:space="preserve">HYPMDEV2</t>
  </si>
  <si>
    <t xml:space="preserve">HYPMED2</t>
  </si>
  <si>
    <t xml:space="preserve">INTIL2W</t>
  </si>
  <si>
    <t xml:space="preserve">HEIGHT(cm)</t>
  </si>
  <si>
    <t xml:space="preserve">WEIGHT(kg)</t>
  </si>
  <si>
    <t xml:space="preserve">HISPAN_I_0.0</t>
  </si>
  <si>
    <t xml:space="preserve">HISPAN_I_1.0</t>
  </si>
  <si>
    <t xml:space="preserve">HISPAN_I_2.0</t>
  </si>
  <si>
    <t xml:space="preserve">HISPAN_I_3.0</t>
  </si>
  <si>
    <t xml:space="preserve">HISPAN_I_4.0</t>
  </si>
  <si>
    <t xml:space="preserve">HISPAN_I_5.0</t>
  </si>
  <si>
    <t xml:space="preserve">HISPAN_I_6.0</t>
  </si>
  <si>
    <t xml:space="preserve">HISPAN_I_7.0</t>
  </si>
  <si>
    <t xml:space="preserve">HISPAN_I_8.0</t>
  </si>
  <si>
    <t xml:space="preserve">HISPAN_I_12.0</t>
  </si>
  <si>
    <t xml:space="preserve">MRACBPI2_1.0</t>
  </si>
  <si>
    <t xml:space="preserve">MRACBPI2_2.0</t>
  </si>
  <si>
    <t xml:space="preserve">MRACBPI2_3.0</t>
  </si>
  <si>
    <t xml:space="preserve">MRACBPI2_6.0</t>
  </si>
  <si>
    <t xml:space="preserve">MRACBPI2_7.0</t>
  </si>
  <si>
    <t xml:space="preserve">MRACBPI2_12.0</t>
  </si>
  <si>
    <t xml:space="preserve">MRACBPI2_16.0</t>
  </si>
  <si>
    <t xml:space="preserve">MRACBPI2_17.0</t>
  </si>
  <si>
    <t xml:space="preserve">MRACRPI2_1.0</t>
  </si>
  <si>
    <t xml:space="preserve">MRACRPI2_2.0</t>
  </si>
  <si>
    <t xml:space="preserve">MRACRPI2_3.0</t>
  </si>
  <si>
    <t xml:space="preserve">MRACRPI2_9.0</t>
  </si>
  <si>
    <t xml:space="preserve">MRACRPI2_10.0</t>
  </si>
  <si>
    <t xml:space="preserve">MRACRPI2_11.0</t>
  </si>
  <si>
    <t xml:space="preserve">MRACRPI2_15.0</t>
  </si>
  <si>
    <t xml:space="preserve">MRACRPI2_16.0</t>
  </si>
  <si>
    <t xml:space="preserve">MRACRPI2_17.0</t>
  </si>
  <si>
    <t xml:space="preserve">REGION_1.0</t>
  </si>
  <si>
    <t xml:space="preserve">REGION_2.0</t>
  </si>
  <si>
    <t xml:space="preserve">REGION_3.0</t>
  </si>
  <si>
    <t xml:space="preserve">REGION_4.0</t>
  </si>
  <si>
    <t xml:space="preserve">순</t>
  </si>
  <si>
    <t xml:space="preserve">당뇨병 예측 질문 (17 항목)</t>
  </si>
  <si>
    <t xml:space="preserve">답변기준</t>
  </si>
  <si>
    <t xml:space="preserve">답변 (빨간색음영에 등록해 주세요)</t>
  </si>
  <si>
    <t xml:space="preserve">나이</t>
  </si>
  <si>
    <t xml:space="preserve">세/살</t>
  </si>
  <si>
    <t xml:space="preserve">음주 : 1년에 12번이상 음주한다</t>
  </si>
  <si>
    <t xml:space="preserve">예-1, 아니요-0</t>
  </si>
  <si>
    <t xml:space="preserve">관절염 진단 받은 적 있다</t>
  </si>
  <si>
    <t xml:space="preserve">콜레스테롤이 높다고 진단 받았다. </t>
  </si>
  <si>
    <t xml:space="preserve">폐 관련질환 (폐기종 등) 진단을 받은 적 있다</t>
  </si>
  <si>
    <t xml:space="preserve">균형 잡힌 식사를 하지 못한다.</t>
  </si>
  <si>
    <t xml:space="preserve">균형잡힌 식사-1, 그렇지 못함-0</t>
  </si>
  <si>
    <t xml:space="preserve">성별</t>
  </si>
  <si>
    <t xml:space="preserve">여-1, 남-0</t>
  </si>
  <si>
    <t xml:space="preserve">고혈압 진단 받은 적 있다</t>
  </si>
  <si>
    <t xml:space="preserve">고혈압 처방약을 복용한 적이 있다.</t>
  </si>
  <si>
    <t xml:space="preserve">현재 고혈압 처방약을 복용하고 있다</t>
  </si>
  <si>
    <t xml:space="preserve">2주이내 구토/설사를 동반한 위 문제가 있었다</t>
  </si>
  <si>
    <t xml:space="preserve">키</t>
  </si>
  <si>
    <t xml:space="preserve">cm</t>
  </si>
  <si>
    <t xml:space="preserve">몸무게 (파운드)</t>
  </si>
  <si>
    <t xml:space="preserve">kg</t>
  </si>
  <si>
    <t xml:space="preserve">HISPAN_I</t>
  </si>
  <si>
    <t xml:space="preserve">히스패닉 하위 그룹 세부 사항</t>
  </si>
  <si>
    <t xml:space="preserve">00 Multiple Hispanic
01 Puerto Rico
02 Mexican
03 Mexican-American
04 Cuban/Cuban American
05 Dominican (Republic)
06 Central or South American
07 Other Latin American, type not specified
08 Other Spanish
09 Hispanic/Latino/Spanish, non-specific type
10 Hispanic/Latino/Spanish, type refused
11 Hispanic/Latino/Spanish, type not ascertained
12 Not Hispanic/Spanish origin</t>
  </si>
  <si>
    <t xml:space="preserve">MRACBPI2</t>
  </si>
  <si>
    <t xml:space="preserve">단일/다중 인종 그룹으로 코드화된 인종</t>
  </si>
  <si>
    <t xml:space="preserve">01 White
02 Black/African American
03 Indian (American) (includes Eskimo, Aleut)
06 Chinese
07 Filipino
12 Asian Indian
16 Other race*
17 Multiple race, no primary race selected</t>
  </si>
  <si>
    <t xml:space="preserve">MRACRPI2</t>
  </si>
  <si>
    <t xml:space="preserve">01 White
02 Black/African American
03 Indian (American), Alaska Native
09 Asian Indian
10 Chinese
11 Filipino
15 Other Asian*
16 Primary race not releasable**
17 Multiple race, no primary race selected</t>
  </si>
  <si>
    <t xml:space="preserve">REGION</t>
  </si>
  <si>
    <t xml:space="preserve">지역</t>
  </si>
  <si>
    <r>
      <rPr>
        <sz val="10"/>
        <rFont val="Garamond"/>
        <family val="2"/>
        <charset val="1"/>
      </rPr>
      <t xml:space="preserve">(</t>
    </r>
    <r>
      <rPr>
        <sz val="10"/>
        <rFont val="맑은 고딕"/>
        <family val="2"/>
        <charset val="129"/>
      </rPr>
      <t xml:space="preserve">미국 기준</t>
    </r>
    <r>
      <rPr>
        <sz val="10"/>
        <rFont val="Garamond"/>
        <family val="2"/>
        <charset val="1"/>
      </rPr>
      <t xml:space="preserve">)
1 Northeast
2 Midwest
3 South
4 West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</si>
</sst>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i val="true"/>
      <sz val="10"/>
      <name val="맑은 고딕"/>
      <family val="2"/>
      <charset val="129"/>
    </font>
    <font>
      <b val="true"/>
      <sz val="10"/>
      <color rgb="FFFFFFFF"/>
      <name val="맑은 고딕"/>
      <family val="2"/>
      <charset val="129"/>
    </font>
    <font>
      <sz val="10"/>
      <name val="Garamond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tted">
        <color rgb="FF808080"/>
      </top>
      <bottom style="dotted">
        <color rgb="FF80808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1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5" fontId="0" fillId="3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left" vertical="center" textRotation="0" wrapText="true" indent="1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" xfId="20"/>
    <cellStyle name="제목없음1" xfId="21"/>
  </cellStyles>
  <dxfs count="1">
    <dxf>
      <font>
        <name val="맑은 고딕"/>
        <charset val="129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7" activeCellId="0" sqref="J7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2"/>
    <col collapsed="false" customWidth="true" hidden="false" outlineLevel="0" max="2" min="2" style="1" width="8.6"/>
    <col collapsed="false" customWidth="true" hidden="false" outlineLevel="0" max="3" min="3" style="1" width="7.2"/>
    <col collapsed="false" customWidth="true" hidden="false" outlineLevel="0" max="4" min="4" style="1" width="18.43"/>
    <col collapsed="false" customWidth="true" hidden="false" outlineLevel="0" max="6" min="5" style="1" width="6.92"/>
    <col collapsed="false" customWidth="true" hidden="false" outlineLevel="0" max="7" min="7" style="1" width="10.43"/>
    <col collapsed="false" customWidth="true" hidden="false" outlineLevel="0" max="8" min="8" style="1" width="8.6"/>
    <col collapsed="false" customWidth="true" hidden="false" outlineLevel="0" max="9" min="9" style="1" width="6.92"/>
    <col collapsed="false" customWidth="true" hidden="false" outlineLevel="0" max="10" min="10" style="1" width="13.77"/>
    <col collapsed="false" customWidth="true" hidden="false" outlineLevel="0" max="11" min="11" style="1" width="9.73"/>
    <col collapsed="false" customWidth="true" hidden="false" outlineLevel="0" max="12" min="12" style="1" width="8.6"/>
    <col collapsed="false" customWidth="true" hidden="false" outlineLevel="0" max="14" min="13" style="1" width="18.43"/>
    <col collapsed="false" customWidth="true" hidden="false" outlineLevel="0" max="23" min="15" style="1" width="12.53"/>
    <col collapsed="false" customWidth="true" hidden="false" outlineLevel="0" max="29" min="24" style="1" width="13.51"/>
    <col collapsed="false" customWidth="true" hidden="false" outlineLevel="0" max="32" min="30" style="1" width="14.49"/>
    <col collapsed="false" customWidth="true" hidden="false" outlineLevel="0" max="36" min="33" style="1" width="13.51"/>
    <col collapsed="false" customWidth="true" hidden="false" outlineLevel="0" max="41" min="37" style="1" width="14.49"/>
    <col collapsed="false" customWidth="true" hidden="false" outlineLevel="0" max="45" min="42" style="1" width="11.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="2" customFormat="true" ht="12.8" hidden="false" customHeight="false" outlineLevel="0" collapsed="false">
      <c r="A2" s="2" t="n">
        <f aca="false">IF(VLOOKUP(A1,설문지!$C$3:$F$19,4,0)="",0,VLOOKUP(A1,설문지!$C$3:$F$19,4,0))</f>
        <v>50</v>
      </c>
      <c r="B2" s="2" t="n">
        <f aca="false">IF(VLOOKUP(B1,설문지!$C$3:$F$19,4,0)="",0,VLOOKUP(B1,설문지!$C$3:$F$19,4,0))</f>
        <v>1</v>
      </c>
      <c r="C2" s="2" t="n">
        <f aca="false">IF(VLOOKUP(C1,설문지!$C$3:$F$19,4,0)="",0,VLOOKUP(C1,설문지!$C$3:$F$19,4,0))</f>
        <v>1</v>
      </c>
      <c r="D2" s="2" t="n">
        <f aca="false">N2/((M2/100)^2)</f>
        <v>51.9031141868512</v>
      </c>
      <c r="E2" s="2" t="n">
        <f aca="false">IF(VLOOKUP(E1,설문지!$C$3:$F$19,4,0)="",0,VLOOKUP(E1,설문지!$C$3:$F$19,4,0))</f>
        <v>1</v>
      </c>
      <c r="F2" s="2" t="n">
        <f aca="false">IF(VLOOKUP(F1,설문지!$C$3:$F$19,4,0)="",0,VLOOKUP(F1,설문지!$C$3:$F$19,4,0))</f>
        <v>1</v>
      </c>
      <c r="G2" s="2" t="n">
        <f aca="false">IF(VLOOKUP(G1,설문지!$C$3:$F$19,4,0)="",0,VLOOKUP(G1,설문지!$C$3:$F$19,4,0))</f>
        <v>1</v>
      </c>
      <c r="H2" s="2" t="n">
        <f aca="false">IF(VLOOKUP(H1,설문지!$C$3:$F$19,4,0)="",0,VLOOKUP(H1,설문지!$C$3:$F$19,4,0))</f>
        <v>1</v>
      </c>
      <c r="I2" s="2" t="n">
        <f aca="false">IF(VLOOKUP(I1,설문지!$C$3:$F$19,4,0)="",0,VLOOKUP(I1,설문지!$C$3:$F$19,4,0))</f>
        <v>1</v>
      </c>
      <c r="J2" s="2" t="n">
        <f aca="false">IF(VLOOKUP(J1,설문지!$C$3:$F$19,4,0)="",0,VLOOKUP(J1,설문지!$C$3:$F$19,4,0))</f>
        <v>1</v>
      </c>
      <c r="K2" s="2" t="n">
        <f aca="false">IF(VLOOKUP(K1,설문지!$C$3:$F$19,4,0)="",0,VLOOKUP(K1,설문지!$C$3:$F$19,4,0))</f>
        <v>1</v>
      </c>
      <c r="L2" s="2" t="n">
        <f aca="false">IF(VLOOKUP(L1,설문지!$C$3:$F$19,4,0)="",0,VLOOKUP(L1,설문지!$C$3:$F$19,4,0))</f>
        <v>1</v>
      </c>
      <c r="M2" s="2" t="n">
        <f aca="false">IF(VLOOKUP(M1,설문지!$C$3:$F$19,4,0)="",0,VLOOKUP(M1,설문지!$C$3:$F$19,4,0))</f>
        <v>170</v>
      </c>
      <c r="N2" s="2" t="n">
        <f aca="false">IF(VLOOKUP(N1,설문지!$C$3:$F$19,4,0)="",0,VLOOKUP(N1,설문지!$C$3:$F$19,4,0))</f>
        <v>150</v>
      </c>
      <c r="O2" s="2" t="n">
        <f aca="false">IF(설문지!$F$16="",0,IF(설문지!$F$16=0,1,0))</f>
        <v>0</v>
      </c>
      <c r="P2" s="2" t="n">
        <f aca="false">IF(설문지!$F$16="",0,IF(설문지!$F$16=1,1,0))</f>
        <v>0</v>
      </c>
      <c r="Q2" s="2" t="n">
        <f aca="false">IF(설문지!$F$16="",0,IF(설문지!$F$16=2,1,0))</f>
        <v>0</v>
      </c>
      <c r="R2" s="2" t="n">
        <f aca="false">IF(설문지!$F$16="",0,IF(설문지!$F$16=3,1,0))</f>
        <v>0</v>
      </c>
      <c r="S2" s="2" t="n">
        <f aca="false">IF(설문지!$F$16="",0,IF(설문지!$F$16=4,1,0))</f>
        <v>0</v>
      </c>
      <c r="T2" s="2" t="n">
        <f aca="false">IF(설문지!$F$16="",0,IF(설문지!$F$16=5,1,0))</f>
        <v>0</v>
      </c>
      <c r="U2" s="2" t="n">
        <f aca="false">IF(설문지!$F$16="",0,IF(설문지!$F$16=6,1,0))</f>
        <v>0</v>
      </c>
      <c r="V2" s="2" t="n">
        <f aca="false">IF(설문지!$F$16="",0,IF(설문지!$F$16=7,1,0))</f>
        <v>0</v>
      </c>
      <c r="W2" s="2" t="n">
        <f aca="false">IF(설문지!$F$16="",0,IF(설문지!$F$16=8,1,0))</f>
        <v>0</v>
      </c>
      <c r="X2" s="2" t="n">
        <f aca="false">IF(설문지!$F$16="",0,IF(설문지!$F$16=12,1,0))</f>
        <v>1</v>
      </c>
      <c r="Y2" s="2" t="n">
        <f aca="false">IF(설문지!$F$17="",0,IF(설문지!$F$17=1,1,0))</f>
        <v>0</v>
      </c>
      <c r="Z2" s="2" t="n">
        <f aca="false">IF(설문지!$F$17="",0,IF(설문지!$F$17=2,1,0))</f>
        <v>0</v>
      </c>
      <c r="AA2" s="2" t="n">
        <f aca="false">IF(설문지!$F$17="",0,IF(설문지!$F$17=3,1,0))</f>
        <v>0</v>
      </c>
      <c r="AB2" s="2" t="n">
        <f aca="false">IF(설문지!$F$17="",0,IF(설문지!$F$17=6,1,0))</f>
        <v>0</v>
      </c>
      <c r="AC2" s="2" t="n">
        <f aca="false">IF(설문지!$F$17="",0,IF(설문지!$F$17=7,1,0))</f>
        <v>0</v>
      </c>
      <c r="AD2" s="2" t="n">
        <f aca="false">IF(설문지!$F$17="",0,IF(설문지!$F$17=12,1,0))</f>
        <v>0</v>
      </c>
      <c r="AE2" s="2" t="n">
        <f aca="false">IF(설문지!$F$17="",0,IF(설문지!$F$17=16,1,0))</f>
        <v>0</v>
      </c>
      <c r="AF2" s="2" t="n">
        <f aca="false">IF(설문지!$F$17="",0,IF(설문지!$F$17=17,1,0))</f>
        <v>1</v>
      </c>
      <c r="AG2" s="2" t="n">
        <f aca="false">IF(설문지!$F$18="",0,IF(설문지!$F$18=1,1,0))</f>
        <v>0</v>
      </c>
      <c r="AH2" s="2" t="n">
        <f aca="false">IF(설문지!$F$18="",0,IF(설문지!$F$18=2,1,0))</f>
        <v>0</v>
      </c>
      <c r="AI2" s="2" t="n">
        <f aca="false">IF(설문지!$F$18="",0,IF(설문지!$F$18=3,1,0))</f>
        <v>0</v>
      </c>
      <c r="AJ2" s="2" t="n">
        <f aca="false">IF(설문지!$F$18="",0,IF(설문지!$F$18=9,1,0))</f>
        <v>0</v>
      </c>
      <c r="AK2" s="2" t="n">
        <f aca="false">IF(설문지!$F$18="",0,IF(설문지!$F$18=10,1,0))</f>
        <v>1</v>
      </c>
      <c r="AL2" s="2" t="n">
        <f aca="false">IF(설문지!$F$18="",0,IF(설문지!$F$18=11,1,0))</f>
        <v>0</v>
      </c>
      <c r="AM2" s="2" t="n">
        <f aca="false">IF(설문지!$F$18="",0,IF(설문지!$F$18=15,1,0))</f>
        <v>0</v>
      </c>
      <c r="AN2" s="2" t="n">
        <f aca="false">IF(설문지!$F$18="",0,IF(설문지!$F$18=16,1,0))</f>
        <v>0</v>
      </c>
      <c r="AO2" s="2" t="n">
        <f aca="false">IF(설문지!$F$18="",0,IF(설문지!$F$18=17,1,0))</f>
        <v>0</v>
      </c>
      <c r="AP2" s="2" t="n">
        <f aca="false">IF(설문지!$F$19="",0,IF(설문지!$F$19=1,1,0))</f>
        <v>0</v>
      </c>
      <c r="AQ2" s="2" t="n">
        <f aca="false">IF(설문지!$F$19="",0,IF(설문지!$F$19=2,1,0))</f>
        <v>1</v>
      </c>
      <c r="AR2" s="2" t="n">
        <f aca="false">IF(설문지!$F$19="",0,IF(설문지!$F$19=3,1,0))</f>
        <v>0</v>
      </c>
      <c r="AS2" s="2" t="n">
        <f aca="false">IF(설문지!$F$19="",0,IF(설문지!$F$19=4,1,0))</f>
        <v>0</v>
      </c>
    </row>
    <row r="3" s="2" customFormat="true" ht="12.8" hidden="false" customHeight="false" outlineLevel="0" collapsed="false"/>
    <row r="5" customFormat="false" ht="39.55" hidden="false" customHeight="false" outlineLevel="0" collapsed="false">
      <c r="D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F7" activeCellId="0" sqref="F7"/>
    </sheetView>
  </sheetViews>
  <sheetFormatPr defaultColWidth="11.640625" defaultRowHeight="12.8" zeroHeight="false" outlineLevelRow="0" outlineLevelCol="0"/>
  <cols>
    <col collapsed="false" customWidth="true" hidden="false" outlineLevel="0" max="1" min="1" style="4" width="2.93"/>
    <col collapsed="false" customWidth="true" hidden="false" outlineLevel="0" max="2" min="2" style="5" width="8.57"/>
    <col collapsed="false" customWidth="true" hidden="false" outlineLevel="0" max="3" min="3" style="4" width="12.12"/>
    <col collapsed="false" customWidth="true" hidden="false" outlineLevel="0" max="4" min="4" style="4" width="42.86"/>
    <col collapsed="false" customWidth="true" hidden="false" outlineLevel="0" max="5" min="5" style="6" width="44.26"/>
    <col collapsed="false" customWidth="true" hidden="false" outlineLevel="0" max="6" min="6" style="4" width="31.38"/>
    <col collapsed="false" customWidth="false" hidden="true" outlineLevel="0" max="7" min="7" style="4" width="11.64"/>
    <col collapsed="false" customWidth="false" hidden="false" outlineLevel="0" max="28" min="8" style="4" width="11.64"/>
  </cols>
  <sheetData>
    <row r="1" s="4" customFormat="true" ht="12.8" hidden="false" customHeight="false" outlineLevel="0" collapsed="false">
      <c r="B1" s="5"/>
      <c r="E1" s="6"/>
    </row>
    <row r="2" s="4" customFormat="true" ht="23.05" hidden="false" customHeight="true" outlineLevel="0" collapsed="false">
      <c r="B2" s="7" t="s">
        <v>45</v>
      </c>
      <c r="C2" s="7"/>
      <c r="D2" s="7" t="s">
        <v>46</v>
      </c>
      <c r="E2" s="7" t="s">
        <v>47</v>
      </c>
      <c r="F2" s="7" t="s">
        <v>48</v>
      </c>
      <c r="G2" s="8"/>
    </row>
    <row r="3" customFormat="false" ht="26.45" hidden="false" customHeight="true" outlineLevel="0" collapsed="false">
      <c r="B3" s="9" t="n">
        <v>1</v>
      </c>
      <c r="C3" s="10" t="s">
        <v>0</v>
      </c>
      <c r="D3" s="10" t="s">
        <v>49</v>
      </c>
      <c r="E3" s="11" t="s">
        <v>50</v>
      </c>
      <c r="F3" s="9" t="n">
        <v>50</v>
      </c>
      <c r="G3" s="12" t="n">
        <f aca="false">IF(F3="",0,IF(AND(1&lt;=F3,F3&lt;=85),1,0))</f>
        <v>1</v>
      </c>
    </row>
    <row r="4" customFormat="false" ht="26.45" hidden="false" customHeight="true" outlineLevel="0" collapsed="false">
      <c r="B4" s="9" t="n">
        <v>2</v>
      </c>
      <c r="C4" s="10" t="s">
        <v>1</v>
      </c>
      <c r="D4" s="10" t="s">
        <v>51</v>
      </c>
      <c r="E4" s="11" t="s">
        <v>52</v>
      </c>
      <c r="F4" s="9" t="n">
        <v>1</v>
      </c>
      <c r="G4" s="12" t="n">
        <f aca="false">IF(F4="",0,IF(OR(F4=0,F4=1),1,0))</f>
        <v>1</v>
      </c>
    </row>
    <row r="5" customFormat="false" ht="26.45" hidden="false" customHeight="true" outlineLevel="0" collapsed="false">
      <c r="B5" s="9" t="n">
        <v>3</v>
      </c>
      <c r="C5" s="10" t="s">
        <v>2</v>
      </c>
      <c r="D5" s="10" t="s">
        <v>53</v>
      </c>
      <c r="E5" s="11" t="s">
        <v>52</v>
      </c>
      <c r="F5" s="9" t="n">
        <v>1</v>
      </c>
      <c r="G5" s="12" t="n">
        <f aca="false">IF(F5="",0,IF(OR(F5=0,F5=1),1,0))</f>
        <v>1</v>
      </c>
    </row>
    <row r="6" customFormat="false" ht="26.45" hidden="false" customHeight="true" outlineLevel="0" collapsed="false">
      <c r="B6" s="9" t="n">
        <v>4</v>
      </c>
      <c r="C6" s="10" t="s">
        <v>4</v>
      </c>
      <c r="D6" s="10" t="s">
        <v>54</v>
      </c>
      <c r="E6" s="11" t="s">
        <v>52</v>
      </c>
      <c r="F6" s="9" t="n">
        <v>1</v>
      </c>
      <c r="G6" s="12" t="n">
        <f aca="false">IF(F6="",0,IF(OR(F6=0,F6=1),1,0))</f>
        <v>1</v>
      </c>
    </row>
    <row r="7" customFormat="false" ht="26.45" hidden="false" customHeight="true" outlineLevel="0" collapsed="false">
      <c r="B7" s="9" t="n">
        <v>5</v>
      </c>
      <c r="C7" s="10" t="s">
        <v>5</v>
      </c>
      <c r="D7" s="10" t="s">
        <v>55</v>
      </c>
      <c r="E7" s="11" t="s">
        <v>52</v>
      </c>
      <c r="F7" s="9" t="n">
        <v>1</v>
      </c>
      <c r="G7" s="12" t="n">
        <f aca="false">IF(F7="",0,IF(OR(F7=0,F7=1),1,0))</f>
        <v>1</v>
      </c>
    </row>
    <row r="8" customFormat="false" ht="26.45" hidden="false" customHeight="true" outlineLevel="0" collapsed="false">
      <c r="B8" s="9" t="n">
        <v>6</v>
      </c>
      <c r="C8" s="10" t="s">
        <v>6</v>
      </c>
      <c r="D8" s="10" t="s">
        <v>56</v>
      </c>
      <c r="E8" s="11" t="s">
        <v>57</v>
      </c>
      <c r="F8" s="9" t="n">
        <v>1</v>
      </c>
      <c r="G8" s="12" t="n">
        <f aca="false">IF(F8="",0,IF(OR(F8=0,F8=1),1,0))</f>
        <v>1</v>
      </c>
    </row>
    <row r="9" customFormat="false" ht="26.45" hidden="false" customHeight="true" outlineLevel="0" collapsed="false">
      <c r="B9" s="9" t="n">
        <v>7</v>
      </c>
      <c r="C9" s="10" t="s">
        <v>7</v>
      </c>
      <c r="D9" s="10" t="s">
        <v>58</v>
      </c>
      <c r="E9" s="11" t="s">
        <v>59</v>
      </c>
      <c r="F9" s="9" t="n">
        <v>1</v>
      </c>
      <c r="G9" s="12" t="n">
        <f aca="false">IF(F9="",0,IF(OR(F9=0,F9=1),1,0))</f>
        <v>1</v>
      </c>
    </row>
    <row r="10" customFormat="false" ht="26.45" hidden="false" customHeight="true" outlineLevel="0" collapsed="false">
      <c r="B10" s="9" t="n">
        <v>8</v>
      </c>
      <c r="C10" s="10" t="s">
        <v>8</v>
      </c>
      <c r="D10" s="10" t="s">
        <v>60</v>
      </c>
      <c r="E10" s="11" t="s">
        <v>52</v>
      </c>
      <c r="F10" s="9" t="n">
        <v>1</v>
      </c>
      <c r="G10" s="12" t="n">
        <f aca="false">IF(F10="",0,IF(OR(F10=0,F10=1),1,0))</f>
        <v>1</v>
      </c>
    </row>
    <row r="11" customFormat="false" ht="26.45" hidden="false" customHeight="true" outlineLevel="0" collapsed="false">
      <c r="B11" s="9" t="n">
        <v>9</v>
      </c>
      <c r="C11" s="10" t="s">
        <v>9</v>
      </c>
      <c r="D11" s="10" t="s">
        <v>61</v>
      </c>
      <c r="E11" s="11" t="s">
        <v>52</v>
      </c>
      <c r="F11" s="9" t="n">
        <v>1</v>
      </c>
      <c r="G11" s="12" t="n">
        <f aca="false">IF(F11="",0,IF(OR(F11=0,F11=1),1,0))</f>
        <v>1</v>
      </c>
    </row>
    <row r="12" customFormat="false" ht="26.45" hidden="false" customHeight="true" outlineLevel="0" collapsed="false">
      <c r="B12" s="9" t="n">
        <v>10</v>
      </c>
      <c r="C12" s="10" t="s">
        <v>10</v>
      </c>
      <c r="D12" s="10" t="s">
        <v>62</v>
      </c>
      <c r="E12" s="11" t="s">
        <v>52</v>
      </c>
      <c r="F12" s="9" t="n">
        <v>1</v>
      </c>
      <c r="G12" s="12" t="n">
        <f aca="false">IF(F12="",0,IF(OR(F12=0,F12=1),1,0))</f>
        <v>1</v>
      </c>
    </row>
    <row r="13" customFormat="false" ht="26.45" hidden="false" customHeight="true" outlineLevel="0" collapsed="false">
      <c r="B13" s="9" t="n">
        <v>11</v>
      </c>
      <c r="C13" s="10" t="s">
        <v>11</v>
      </c>
      <c r="D13" s="10" t="s">
        <v>63</v>
      </c>
      <c r="E13" s="11" t="s">
        <v>52</v>
      </c>
      <c r="F13" s="9" t="n">
        <v>1</v>
      </c>
      <c r="G13" s="12" t="n">
        <f aca="false">IF(F13="",0,IF(OR(F13=0,F13=1),1,0))</f>
        <v>1</v>
      </c>
    </row>
    <row r="14" customFormat="false" ht="26.45" hidden="false" customHeight="true" outlineLevel="0" collapsed="false">
      <c r="B14" s="9" t="n">
        <v>12</v>
      </c>
      <c r="C14" s="10" t="s">
        <v>12</v>
      </c>
      <c r="D14" s="10" t="s">
        <v>64</v>
      </c>
      <c r="E14" s="11" t="s">
        <v>65</v>
      </c>
      <c r="F14" s="9" t="n">
        <v>170</v>
      </c>
      <c r="G14" s="12" t="n">
        <f aca="false">IF(F14="",0,IF(AND(60&lt;=F14,F14&lt;=220),1,0))</f>
        <v>1</v>
      </c>
    </row>
    <row r="15" customFormat="false" ht="26.45" hidden="false" customHeight="true" outlineLevel="0" collapsed="false">
      <c r="B15" s="9" t="n">
        <v>13</v>
      </c>
      <c r="C15" s="10" t="s">
        <v>13</v>
      </c>
      <c r="D15" s="10" t="s">
        <v>66</v>
      </c>
      <c r="E15" s="11" t="s">
        <v>67</v>
      </c>
      <c r="F15" s="9" t="n">
        <v>150</v>
      </c>
      <c r="G15" s="12" t="n">
        <f aca="false">IF(F15="",0,IF(AND(30&lt;=F15,F15&lt;=440),1,0))</f>
        <v>1</v>
      </c>
    </row>
    <row r="16" customFormat="false" ht="147" hidden="false" customHeight="false" outlineLevel="0" collapsed="false">
      <c r="B16" s="9" t="n">
        <v>14</v>
      </c>
      <c r="C16" s="10" t="s">
        <v>68</v>
      </c>
      <c r="D16" s="10" t="s">
        <v>69</v>
      </c>
      <c r="E16" s="13" t="s">
        <v>70</v>
      </c>
      <c r="F16" s="9" t="n">
        <v>12</v>
      </c>
      <c r="G16" s="12" t="n">
        <f aca="false">IF(F16="",0,IF(AND(0&lt;=F16,F16&lt;=12),1,0))</f>
        <v>1</v>
      </c>
    </row>
    <row r="17" customFormat="false" ht="90.9" hidden="false" customHeight="false" outlineLevel="0" collapsed="false">
      <c r="B17" s="9" t="n">
        <v>15</v>
      </c>
      <c r="C17" s="10" t="s">
        <v>71</v>
      </c>
      <c r="D17" s="10" t="s">
        <v>72</v>
      </c>
      <c r="E17" s="13" t="s">
        <v>73</v>
      </c>
      <c r="F17" s="9" t="n">
        <v>17</v>
      </c>
      <c r="G17" s="12" t="n">
        <f aca="false">IF(F17="",0,IF(OR(F17=1 ,F17=2, F17=3,F17=6,F17=7,F17=12, F17=16, F17=17),1,0))</f>
        <v>1</v>
      </c>
    </row>
    <row r="18" customFormat="false" ht="102.2" hidden="false" customHeight="false" outlineLevel="0" collapsed="false">
      <c r="B18" s="9" t="n">
        <v>16</v>
      </c>
      <c r="C18" s="10" t="s">
        <v>74</v>
      </c>
      <c r="D18" s="10" t="s">
        <v>72</v>
      </c>
      <c r="E18" s="13" t="s">
        <v>75</v>
      </c>
      <c r="F18" s="9" t="n">
        <v>10</v>
      </c>
      <c r="G18" s="12" t="n">
        <f aca="false">IF(F18="",0,IF(OR(F18=1 ,F18=2, F18=3,F18=9,F18=10,F18=11, F18=15, F18=16,F18=17),1,0))</f>
        <v>1</v>
      </c>
    </row>
    <row r="19" customFormat="false" ht="57.45" hidden="false" customHeight="false" outlineLevel="0" collapsed="false">
      <c r="B19" s="9" t="n">
        <v>17</v>
      </c>
      <c r="C19" s="10" t="s">
        <v>76</v>
      </c>
      <c r="D19" s="10" t="s">
        <v>77</v>
      </c>
      <c r="E19" s="13" t="s">
        <v>78</v>
      </c>
      <c r="F19" s="9" t="n">
        <v>2</v>
      </c>
      <c r="G19" s="12" t="n">
        <f aca="false">IF(F19="",0,IF(OR(F19=1 ,F19=2, F19=3,F19=4),1,0))</f>
        <v>1</v>
      </c>
    </row>
  </sheetData>
  <sheetProtection sheet="true" password="ca6e" objects="true" scenarios="true" selectLockedCells="true"/>
  <conditionalFormatting sqref="F3:F19">
    <cfRule type="expression" priority="2" aboveAverage="0" equalAverage="0" bottom="0" percent="0" rank="0" text="" dxfId="0">
      <formula>G3= 0</formula>
    </cfRule>
  </conditionalFormatting>
  <dataValidations count="8">
    <dataValidation allowBlank="true" errorStyle="stop" operator="between" showDropDown="false" showErrorMessage="true" showInputMessage="false" sqref="F4:F13" type="whole">
      <formula1>0</formula1>
      <formula2>1</formula2>
    </dataValidation>
    <dataValidation allowBlank="true" errorStyle="stop" operator="between" showDropDown="false" showErrorMessage="true" showInputMessage="false" sqref="F15" type="whole">
      <formula1>30</formula1>
      <formula2>400</formula2>
    </dataValidation>
    <dataValidation allowBlank="true" errorStyle="stop" operator="between" showDropDown="false" showErrorMessage="true" showInputMessage="false" sqref="F14" type="whole">
      <formula1>60</formula1>
      <formula2>250</formula2>
    </dataValidation>
    <dataValidation allowBlank="false" errorStyle="stop" operator="between" showDropDown="true" showErrorMessage="true" showInputMessage="false" sqref="F16" type="list">
      <formula1>"0,1,2,3,4,5,6,7,8,9,10,11,12"</formula1>
      <formula2>12</formula2>
    </dataValidation>
    <dataValidation allowBlank="false" errorStyle="stop" operator="between" showDropDown="true" showErrorMessage="true" showInputMessage="false" sqref="F17" type="list">
      <formula1>"1,2,3,6,7,12,16,17"</formula1>
      <formula2>12</formula2>
    </dataValidation>
    <dataValidation allowBlank="false" errorStyle="stop" operator="between" showDropDown="true" showErrorMessage="true" showInputMessage="false" sqref="F18" type="list">
      <formula1>"1,2,3,9,10,11,15,16,17"</formula1>
      <formula2>12</formula2>
    </dataValidation>
    <dataValidation allowBlank="false" errorStyle="stop" operator="between" showDropDown="true" showErrorMessage="true" showInputMessage="false" sqref="F19" type="list">
      <formula1>"1,2,3,4"</formula1>
      <formula2>12</formula2>
    </dataValidation>
    <dataValidation allowBlank="false" errorStyle="stop" operator="between" showDropDown="false" showErrorMessage="true" showInputMessage="false" sqref="F3" type="whole">
      <formula1>1</formula1>
      <formula2>85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LibreOffice/7.5.7.1$Windows_X86_64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2024-01-04T20:50:41Z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