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rket_research\resource\"/>
    </mc:Choice>
  </mc:AlternateContent>
  <xr:revisionPtr revIDLastSave="0" documentId="8_{C57DAE34-F795-4CCB-9B82-5BD83C1FC05D}" xr6:coauthVersionLast="47" xr6:coauthVersionMax="47" xr10:uidLastSave="{00000000-0000-0000-0000-000000000000}"/>
  <bookViews>
    <workbookView xWindow="-108" yWindow="-108" windowWidth="30936" windowHeight="16896" activeTab="1" xr2:uid="{CB447DAF-B25D-4E07-B406-9DD9FA890C51}"/>
  </bookViews>
  <sheets>
    <sheet name="Sheet1" sheetId="1" r:id="rId1"/>
    <sheet name="Sheet2" sheetId="2" r:id="rId2"/>
  </sheets>
  <definedNames>
    <definedName name="__top" localSheetId="0">Sheet1!$B$2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9" i="2" l="1"/>
  <c r="O39" i="2"/>
  <c r="N39" i="2"/>
  <c r="M39" i="2"/>
  <c r="L39" i="2"/>
  <c r="K39" i="2"/>
  <c r="J39" i="2"/>
  <c r="I39" i="2"/>
  <c r="H39" i="2"/>
  <c r="G39" i="2"/>
  <c r="Q39" i="2" s="1"/>
  <c r="P37" i="2"/>
  <c r="O37" i="2"/>
  <c r="N37" i="2"/>
  <c r="M37" i="2"/>
  <c r="L37" i="2"/>
  <c r="K37" i="2"/>
  <c r="J37" i="2"/>
  <c r="I37" i="2"/>
  <c r="H37" i="2"/>
  <c r="G37" i="2"/>
  <c r="E30" i="2"/>
  <c r="F30" i="2" s="1"/>
  <c r="Q30" i="2" s="1"/>
  <c r="I5" i="1"/>
  <c r="Q28" i="2"/>
  <c r="G26" i="2"/>
  <c r="G28" i="2" s="1"/>
  <c r="M28" i="2"/>
  <c r="P26" i="2"/>
  <c r="P28" i="2" s="1"/>
  <c r="O26" i="2"/>
  <c r="O28" i="2" s="1"/>
  <c r="N26" i="2"/>
  <c r="N28" i="2" s="1"/>
  <c r="M26" i="2"/>
  <c r="L26" i="2"/>
  <c r="L28" i="2" s="1"/>
  <c r="K26" i="2"/>
  <c r="K28" i="2" s="1"/>
  <c r="J26" i="2"/>
  <c r="J28" i="2" s="1"/>
  <c r="I26" i="2"/>
  <c r="I28" i="2" s="1"/>
  <c r="H26" i="2"/>
  <c r="H28" i="2" s="1"/>
  <c r="G18" i="2"/>
  <c r="P18" i="2"/>
  <c r="O18" i="2"/>
  <c r="N18" i="2"/>
  <c r="M18" i="2"/>
  <c r="L18" i="2"/>
  <c r="P16" i="2"/>
  <c r="O16" i="2"/>
  <c r="N16" i="2"/>
  <c r="M16" i="2"/>
  <c r="L16" i="2"/>
  <c r="K16" i="2"/>
  <c r="K18" i="2" s="1"/>
  <c r="J16" i="2"/>
  <c r="J18" i="2" s="1"/>
  <c r="I16" i="2"/>
  <c r="I18" i="2" s="1"/>
  <c r="H16" i="2"/>
  <c r="H18" i="2" s="1"/>
  <c r="I8" i="1"/>
  <c r="I6" i="1"/>
  <c r="J7" i="1"/>
  <c r="J6" i="1"/>
  <c r="J23" i="1"/>
  <c r="J22" i="1"/>
  <c r="J21" i="1"/>
  <c r="K21" i="1"/>
  <c r="J5" i="1"/>
  <c r="Q19" i="2" l="1"/>
  <c r="Q18" i="2"/>
</calcChain>
</file>

<file path=xl/sharedStrings.xml><?xml version="1.0" encoding="utf-8"?>
<sst xmlns="http://schemas.openxmlformats.org/spreadsheetml/2006/main" count="96" uniqueCount="51">
  <si>
    <t>Bond#</t>
    <phoneticPr fontId="1" type="noConversion"/>
  </si>
  <si>
    <t>Settlement</t>
    <phoneticPr fontId="1" type="noConversion"/>
  </si>
  <si>
    <t>Maturity</t>
    <phoneticPr fontId="1" type="noConversion"/>
  </si>
  <si>
    <t>Date</t>
    <phoneticPr fontId="1" type="noConversion"/>
  </si>
  <si>
    <t>Rates</t>
    <phoneticPr fontId="1" type="noConversion"/>
  </si>
  <si>
    <t>Coupon</t>
    <phoneticPr fontId="1" type="noConversion"/>
  </si>
  <si>
    <t>YTM</t>
    <phoneticPr fontId="1" type="noConversion"/>
  </si>
  <si>
    <t>Frequency</t>
    <phoneticPr fontId="1" type="noConversion"/>
  </si>
  <si>
    <t>Price</t>
    <phoneticPr fontId="1" type="noConversion"/>
  </si>
  <si>
    <t>Duration</t>
    <phoneticPr fontId="1" type="noConversion"/>
  </si>
  <si>
    <t>Issue</t>
    <phoneticPr fontId="1" type="noConversion"/>
  </si>
  <si>
    <t>返回到期付息的面值 ￥100 的有价证券的价格。</t>
  </si>
  <si>
    <t>说明</t>
  </si>
  <si>
    <t>康泰转2</t>
    <phoneticPr fontId="1" type="noConversion"/>
  </si>
  <si>
    <t>Base</t>
    <phoneticPr fontId="1" type="noConversion"/>
  </si>
  <si>
    <t>A/365F</t>
  </si>
  <si>
    <t>sample</t>
    <phoneticPr fontId="1" type="noConversion"/>
  </si>
  <si>
    <t>17山高EB[132008.SH] - 基本条款</t>
  </si>
  <si>
    <t>DCM定价中枢</t>
  </si>
  <si>
    <t>1Y</t>
  </si>
  <si>
    <t>3Y</t>
  </si>
  <si>
    <t>5Y</t>
  </si>
  <si>
    <t>7Y</t>
  </si>
  <si>
    <t>重点AAA</t>
  </si>
  <si>
    <t>涨跌</t>
  </si>
  <si>
    <t>AAA</t>
  </si>
  <si>
    <t>AA+</t>
  </si>
  <si>
    <t>AA</t>
  </si>
  <si>
    <t>AA-</t>
  </si>
  <si>
    <t>Redemption</t>
    <phoneticPr fontId="1" type="noConversion"/>
  </si>
  <si>
    <t>17山高EB[132008.SH]</t>
    <phoneticPr fontId="1" type="noConversion"/>
  </si>
  <si>
    <r>
      <t>东财转3</t>
    </r>
    <r>
      <rPr>
        <b/>
        <sz val="10"/>
        <color rgb="FF000000"/>
        <rFont val="Microsoft YaHei"/>
        <family val="2"/>
        <charset val="134"/>
      </rPr>
      <t>[123111.SZ] </t>
    </r>
  </si>
  <si>
    <t>2022.1.27</t>
    <phoneticPr fontId="1" type="noConversion"/>
  </si>
  <si>
    <t>2022.6.30</t>
    <phoneticPr fontId="1" type="noConversion"/>
  </si>
  <si>
    <t>2023.6.30</t>
    <phoneticPr fontId="1" type="noConversion"/>
  </si>
  <si>
    <t>2024.6.30</t>
    <phoneticPr fontId="1" type="noConversion"/>
  </si>
  <si>
    <t>2025.6.30</t>
    <phoneticPr fontId="1" type="noConversion"/>
  </si>
  <si>
    <t>2026.6.30</t>
    <phoneticPr fontId="1" type="noConversion"/>
  </si>
  <si>
    <t>2027.6.30</t>
    <phoneticPr fontId="1" type="noConversion"/>
  </si>
  <si>
    <t>2028.6.30</t>
    <phoneticPr fontId="1" type="noConversion"/>
  </si>
  <si>
    <t>2029.6.30</t>
    <phoneticPr fontId="1" type="noConversion"/>
  </si>
  <si>
    <t>2030.6.30</t>
    <phoneticPr fontId="1" type="noConversion"/>
  </si>
  <si>
    <t>2031.6.30</t>
    <phoneticPr fontId="1" type="noConversion"/>
  </si>
  <si>
    <t>N</t>
    <phoneticPr fontId="1" type="noConversion"/>
  </si>
  <si>
    <t>DISCOUNT</t>
    <phoneticPr fontId="1" type="noConversion"/>
  </si>
  <si>
    <t>CF</t>
    <phoneticPr fontId="1" type="noConversion"/>
  </si>
  <si>
    <t>A/E</t>
    <phoneticPr fontId="1" type="noConversion"/>
  </si>
  <si>
    <t>PYTHON</t>
    <phoneticPr fontId="1" type="noConversion"/>
  </si>
  <si>
    <t>CALCULATOR</t>
    <phoneticPr fontId="1" type="noConversion"/>
  </si>
  <si>
    <t>DIRTY VALUE</t>
    <phoneticPr fontId="1" type="noConversion"/>
  </si>
  <si>
    <t>CLEAN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</si>
</sst>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%"/>
    <numFmt numFmtId="178" formatCode="0.000000_ "/>
    <numFmt numFmtId="179" formatCode="0.00000_ "/>
  </numFmts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363636"/>
      <name val="Segoe UI"/>
      <family val="2"/>
    </font>
    <font>
      <sz val="8"/>
      <color rgb="FF000000"/>
      <name val="Segoe UI"/>
      <family val="2"/>
    </font>
    <font>
      <sz val="8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8"/>
      <color rgb="FF1F3776"/>
      <name val="Microsoft YaHei"/>
      <family val="2"/>
      <charset val="134"/>
    </font>
    <font>
      <sz val="8"/>
      <color theme="1"/>
      <name val="Microsoft YaHei"/>
      <family val="2"/>
      <charset val="134"/>
    </font>
    <font>
      <sz val="11"/>
      <color rgb="FF003DB2"/>
      <name val="Microsoft YaHei"/>
      <family val="2"/>
      <charset val="134"/>
    </font>
    <font>
      <b/>
      <sz val="10"/>
      <color rgb="FF00AEC7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99BBE8"/>
      </left>
      <right style="medium">
        <color rgb="FF99BBE8"/>
      </right>
      <top/>
      <bottom style="medium">
        <color rgb="FF99BBE8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58" fontId="9" fillId="0" borderId="0" xfId="0" applyNumberFormat="1" applyFont="1" applyAlignment="1">
      <alignment horizontal="right" vertical="center"/>
    </xf>
    <xf numFmtId="0" fontId="7" fillId="3" borderId="2" xfId="0" applyFont="1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7" fillId="0" borderId="2" xfId="0" applyFont="1" applyBorder="1" applyAlignment="1">
      <alignment horizontal="right" vertical="center"/>
    </xf>
    <xf numFmtId="0" fontId="7" fillId="4" borderId="2" xfId="0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0" fontId="11" fillId="0" borderId="0" xfId="0" applyFont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40BB-1DFF-4B53-AD05-6B093B613C14}">
  <dimension ref="B1:R33"/>
  <sheetViews>
    <sheetView zoomScaleNormal="100" workbookViewId="0">
      <selection activeCell="I5" sqref="I5"/>
    </sheetView>
  </sheetViews>
  <sheetFormatPr defaultRowHeight="13.8"/>
  <cols>
    <col min="2" max="2" width="15.77734375" customWidth="1"/>
    <col min="3" max="3" width="15" customWidth="1"/>
    <col min="4" max="4" width="12.109375" customWidth="1"/>
    <col min="5" max="5" width="14.77734375" customWidth="1"/>
    <col min="8" max="8" width="15.5546875" customWidth="1"/>
    <col min="13" max="13" width="10" customWidth="1"/>
  </cols>
  <sheetData>
    <row r="1" spans="2:18">
      <c r="B1" s="7" t="s">
        <v>12</v>
      </c>
    </row>
    <row r="2" spans="2:18">
      <c r="B2" s="6" t="s">
        <v>11</v>
      </c>
    </row>
    <row r="3" spans="2:18">
      <c r="B3" s="1"/>
      <c r="C3" s="19" t="s">
        <v>3</v>
      </c>
      <c r="D3" s="19"/>
      <c r="E3" s="19" t="s">
        <v>4</v>
      </c>
      <c r="F3" s="19"/>
      <c r="G3" s="1"/>
      <c r="H3" s="1"/>
      <c r="I3" s="1"/>
    </row>
    <row r="4" spans="2:18">
      <c r="B4" s="1" t="s">
        <v>0</v>
      </c>
      <c r="C4" s="1" t="s">
        <v>1</v>
      </c>
      <c r="D4" s="1" t="s">
        <v>2</v>
      </c>
      <c r="E4" s="1" t="s">
        <v>5</v>
      </c>
      <c r="F4" s="1" t="s">
        <v>6</v>
      </c>
      <c r="G4" s="1" t="s">
        <v>7</v>
      </c>
      <c r="H4" s="1" t="s">
        <v>29</v>
      </c>
      <c r="I4" s="1" t="s">
        <v>8</v>
      </c>
      <c r="J4" s="1" t="s">
        <v>9</v>
      </c>
    </row>
    <row r="5" spans="2:18">
      <c r="B5" s="1">
        <v>1</v>
      </c>
      <c r="C5" s="4">
        <v>41662</v>
      </c>
      <c r="D5" s="4">
        <v>41774</v>
      </c>
      <c r="E5" s="3">
        <v>4.7500000000000001E-2</v>
      </c>
      <c r="F5" s="16">
        <v>2.9999999999999997E-4</v>
      </c>
      <c r="G5">
        <v>2</v>
      </c>
      <c r="H5">
        <v>100</v>
      </c>
      <c r="I5" s="2">
        <f>PRICE(C5,D5,E5,F5,100,1,0)</f>
        <v>101.46800202351484</v>
      </c>
      <c r="J5" s="2">
        <f>DURATION(C5,D5,E5,F5,G5,0)</f>
        <v>0.31111111111111112</v>
      </c>
    </row>
    <row r="6" spans="2:18" ht="31.2">
      <c r="B6" s="10" t="s">
        <v>30</v>
      </c>
      <c r="C6" s="4">
        <v>44572</v>
      </c>
      <c r="D6" s="4">
        <v>44675</v>
      </c>
      <c r="E6" s="3">
        <v>1.7000000000000001E-2</v>
      </c>
      <c r="F6" s="16">
        <v>3.0033000000000001E-2</v>
      </c>
      <c r="G6">
        <v>1</v>
      </c>
      <c r="H6">
        <v>106</v>
      </c>
      <c r="I6" s="2">
        <f>PRICE(C6,D6,E6,F6,H6,1,3)</f>
        <v>105.57463217565991</v>
      </c>
      <c r="J6" s="2">
        <f>DURATION(C6,D6,E6,F6,G6,0)</f>
        <v>0.28611111111111098</v>
      </c>
    </row>
    <row r="7" spans="2:18" ht="16.2" thickBot="1">
      <c r="B7" s="17" t="s">
        <v>31</v>
      </c>
      <c r="C7" s="4">
        <v>44572</v>
      </c>
      <c r="D7" s="8">
        <v>46484</v>
      </c>
      <c r="E7" s="18">
        <v>2E-3</v>
      </c>
      <c r="F7" s="16">
        <v>-5.4370000000000002E-2</v>
      </c>
      <c r="G7">
        <v>1</v>
      </c>
      <c r="H7">
        <v>107</v>
      </c>
      <c r="I7" s="2">
        <v>145.69</v>
      </c>
      <c r="J7" s="2" t="e">
        <f>DURATION(C7,D7,E7,F7,G7,0)</f>
        <v>#NUM!</v>
      </c>
    </row>
    <row r="8" spans="2:18">
      <c r="C8" s="4">
        <v>44588</v>
      </c>
      <c r="D8" s="4">
        <v>48029</v>
      </c>
      <c r="E8" s="3">
        <v>5.5599999999999997E-2</v>
      </c>
      <c r="F8" s="3">
        <v>5.5584000000000001E-2</v>
      </c>
      <c r="G8">
        <v>1</v>
      </c>
      <c r="H8">
        <v>100</v>
      </c>
      <c r="I8" s="2">
        <f>PRICE(C8,D8,E8,F8,100,1,0)</f>
        <v>99.974699977084782</v>
      </c>
    </row>
    <row r="9" spans="2:18" ht="14.4" thickBot="1">
      <c r="N9" s="20" t="s">
        <v>18</v>
      </c>
      <c r="O9" s="20"/>
      <c r="P9" s="20"/>
      <c r="Q9" s="20"/>
      <c r="R9" s="11">
        <v>44571</v>
      </c>
    </row>
    <row r="10" spans="2:18" ht="16.2" thickBot="1">
      <c r="N10" s="12"/>
      <c r="O10" s="12" t="s">
        <v>19</v>
      </c>
      <c r="P10" s="12" t="s">
        <v>20</v>
      </c>
      <c r="Q10" s="12" t="s">
        <v>21</v>
      </c>
      <c r="R10" s="12" t="s">
        <v>22</v>
      </c>
    </row>
    <row r="11" spans="2:18" ht="16.2" thickBot="1">
      <c r="N11" s="13" t="s">
        <v>23</v>
      </c>
      <c r="O11" s="14">
        <v>2.79</v>
      </c>
      <c r="P11" s="14">
        <v>3.04</v>
      </c>
      <c r="Q11" s="14">
        <v>3.34</v>
      </c>
      <c r="R11" s="14">
        <v>3.6</v>
      </c>
    </row>
    <row r="12" spans="2:18" ht="16.2" thickBot="1">
      <c r="N12" s="15" t="s">
        <v>24</v>
      </c>
      <c r="O12" s="15">
        <v>-2</v>
      </c>
      <c r="P12" s="15">
        <v>-2</v>
      </c>
      <c r="Q12" s="15">
        <v>-1</v>
      </c>
      <c r="R12" s="15">
        <v>-1</v>
      </c>
    </row>
    <row r="13" spans="2:18" ht="16.2" thickBot="1">
      <c r="N13" s="13" t="s">
        <v>25</v>
      </c>
      <c r="O13" s="14">
        <v>2.89</v>
      </c>
      <c r="P13" s="14">
        <v>3.19</v>
      </c>
      <c r="Q13" s="14">
        <v>3.49</v>
      </c>
      <c r="R13" s="14">
        <v>3.75</v>
      </c>
    </row>
    <row r="14" spans="2:18" ht="16.2" thickBot="1">
      <c r="N14" s="15" t="s">
        <v>24</v>
      </c>
      <c r="O14" s="15">
        <v>-1</v>
      </c>
      <c r="P14" s="15">
        <v>0</v>
      </c>
      <c r="Q14" s="15">
        <v>-1</v>
      </c>
      <c r="R14" s="15">
        <v>-1</v>
      </c>
    </row>
    <row r="15" spans="2:18" ht="16.2" thickBot="1">
      <c r="N15" s="13" t="s">
        <v>26</v>
      </c>
      <c r="O15" s="14">
        <v>3.14</v>
      </c>
      <c r="P15" s="14">
        <v>3.52</v>
      </c>
      <c r="Q15" s="14">
        <v>3.85</v>
      </c>
      <c r="R15" s="14">
        <v>4.25</v>
      </c>
    </row>
    <row r="16" spans="2:18" ht="16.2" thickBot="1">
      <c r="N16" s="15" t="s">
        <v>24</v>
      </c>
      <c r="O16" s="15">
        <v>-2</v>
      </c>
      <c r="P16" s="15">
        <v>-1</v>
      </c>
      <c r="Q16" s="15">
        <v>-1</v>
      </c>
      <c r="R16" s="15">
        <v>-3</v>
      </c>
    </row>
    <row r="17" spans="2:18" ht="16.2" thickBot="1">
      <c r="B17" s="7" t="s">
        <v>12</v>
      </c>
      <c r="N17" s="13" t="s">
        <v>27</v>
      </c>
      <c r="O17" s="14">
        <v>3.67</v>
      </c>
      <c r="P17" s="14">
        <v>4.07</v>
      </c>
      <c r="Q17" s="14">
        <v>4.53</v>
      </c>
      <c r="R17" s="14">
        <v>4.82</v>
      </c>
    </row>
    <row r="18" spans="2:18" ht="16.2" thickBot="1">
      <c r="B18" s="6" t="s">
        <v>11</v>
      </c>
      <c r="N18" s="15" t="s">
        <v>24</v>
      </c>
      <c r="O18" s="15">
        <v>-2</v>
      </c>
      <c r="P18" s="15">
        <v>-2</v>
      </c>
      <c r="Q18" s="15">
        <v>-2</v>
      </c>
      <c r="R18" s="15">
        <v>-4</v>
      </c>
    </row>
    <row r="19" spans="2:18" ht="16.2" thickBot="1">
      <c r="B19" s="1"/>
      <c r="C19" s="19" t="s">
        <v>3</v>
      </c>
      <c r="D19" s="19"/>
      <c r="E19" s="19"/>
      <c r="F19" s="19" t="s">
        <v>4</v>
      </c>
      <c r="G19" s="19"/>
      <c r="H19" s="1"/>
      <c r="I19" s="1"/>
      <c r="J19" s="1"/>
      <c r="N19" s="13" t="s">
        <v>28</v>
      </c>
      <c r="O19" s="14">
        <v>5.5</v>
      </c>
      <c r="P19" s="14">
        <v>6.14</v>
      </c>
      <c r="Q19" s="14">
        <v>6.59</v>
      </c>
      <c r="R19" s="14">
        <v>6.86</v>
      </c>
    </row>
    <row r="20" spans="2:18" ht="16.2" thickBot="1">
      <c r="B20" s="1" t="s">
        <v>0</v>
      </c>
      <c r="C20" s="1" t="s">
        <v>1</v>
      </c>
      <c r="D20" s="1" t="s">
        <v>2</v>
      </c>
      <c r="E20" s="1" t="s">
        <v>10</v>
      </c>
      <c r="F20" s="1" t="s">
        <v>5</v>
      </c>
      <c r="G20" s="1" t="s">
        <v>6</v>
      </c>
      <c r="H20" s="1" t="s">
        <v>7</v>
      </c>
      <c r="I20" s="1" t="s">
        <v>14</v>
      </c>
      <c r="J20" s="1" t="s">
        <v>8</v>
      </c>
      <c r="K20" s="1" t="s">
        <v>9</v>
      </c>
      <c r="N20" s="15" t="s">
        <v>24</v>
      </c>
      <c r="O20" s="15">
        <v>-3</v>
      </c>
      <c r="P20" s="15">
        <v>-2</v>
      </c>
      <c r="Q20" s="15">
        <v>-2</v>
      </c>
      <c r="R20" s="15">
        <v>-2</v>
      </c>
    </row>
    <row r="21" spans="2:18">
      <c r="B21" s="1" t="s">
        <v>16</v>
      </c>
      <c r="C21" s="4">
        <v>39493</v>
      </c>
      <c r="D21" s="4">
        <v>39551</v>
      </c>
      <c r="E21" s="4">
        <v>39397</v>
      </c>
      <c r="F21" s="5">
        <v>6.0999999999999999E-2</v>
      </c>
      <c r="G21" s="5">
        <v>6.0999999999999999E-2</v>
      </c>
      <c r="H21">
        <v>2</v>
      </c>
      <c r="J21" s="2">
        <f>PRICEMAT(C21,D21,E21,F21,G21,0)</f>
        <v>99.984498875556937</v>
      </c>
      <c r="K21" s="2">
        <f>DURATION(C21,D21,F21,G21,H21,0)</f>
        <v>0.16111111111111109</v>
      </c>
    </row>
    <row r="22" spans="2:18" ht="14.4" thickBot="1">
      <c r="B22" s="1" t="s">
        <v>13</v>
      </c>
      <c r="C22" s="4">
        <v>44392</v>
      </c>
      <c r="D22" s="4">
        <v>46583</v>
      </c>
      <c r="E22" s="4">
        <v>44207</v>
      </c>
      <c r="F22" s="3">
        <v>3.0000000000000001E-3</v>
      </c>
      <c r="G22" s="3">
        <v>0</v>
      </c>
      <c r="H22">
        <v>1</v>
      </c>
      <c r="I22" s="9" t="s">
        <v>15</v>
      </c>
      <c r="J22" s="2">
        <f>PRICEMAT(C22,D22,E22,F22,G22,3)</f>
        <v>101.80082191780822</v>
      </c>
    </row>
    <row r="23" spans="2:18" ht="47.4" thickBot="1">
      <c r="B23" s="10" t="s">
        <v>17</v>
      </c>
      <c r="C23" s="4">
        <v>42849</v>
      </c>
      <c r="D23" s="4">
        <v>44675</v>
      </c>
      <c r="E23" s="4">
        <v>44572</v>
      </c>
      <c r="F23" s="3">
        <v>1.7000000000000001E-2</v>
      </c>
      <c r="G23" s="3">
        <v>2.8899999999999999E-2</v>
      </c>
      <c r="H23">
        <v>1</v>
      </c>
      <c r="I23" s="9" t="s">
        <v>15</v>
      </c>
      <c r="J23" s="2" t="e">
        <f>PRICEMAT(C23,D23,E23,F23,G23,3)</f>
        <v>#NUM!</v>
      </c>
    </row>
    <row r="33" spans="4:14">
      <c r="D33" t="s">
        <v>32</v>
      </c>
      <c r="E33" t="s">
        <v>33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34</v>
      </c>
    </row>
  </sheetData>
  <mergeCells count="5">
    <mergeCell ref="C3:D3"/>
    <mergeCell ref="E3:F3"/>
    <mergeCell ref="F19:G19"/>
    <mergeCell ref="C19:E19"/>
    <mergeCell ref="N9:Q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36AA-FF25-4C8F-9E64-9858681BD5F0}">
  <dimension ref="E14:R39"/>
  <sheetViews>
    <sheetView tabSelected="1" topLeftCell="A6" workbookViewId="0">
      <selection activeCell="C51" sqref="C51"/>
    </sheetView>
  </sheetViews>
  <sheetFormatPr defaultRowHeight="13.8"/>
  <cols>
    <col min="8" max="8" width="9.109375" bestFit="1" customWidth="1"/>
    <col min="17" max="17" width="11.6640625" bestFit="1" customWidth="1"/>
  </cols>
  <sheetData>
    <row r="14" spans="5:16"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</row>
    <row r="15" spans="5:16">
      <c r="E15" t="s">
        <v>43</v>
      </c>
      <c r="F15">
        <v>0</v>
      </c>
      <c r="G15">
        <v>0.4219</v>
      </c>
      <c r="H15">
        <v>1.4218999999999999</v>
      </c>
      <c r="I15">
        <v>2.4218999999999999</v>
      </c>
      <c r="J15">
        <v>3.4218999999999999</v>
      </c>
      <c r="K15">
        <v>4.4218999999999999</v>
      </c>
      <c r="L15">
        <v>5.4218999999999999</v>
      </c>
      <c r="M15">
        <v>6.4218999999999999</v>
      </c>
      <c r="N15">
        <v>7.4218999999999999</v>
      </c>
      <c r="O15">
        <v>8.4219000000000008</v>
      </c>
      <c r="P15">
        <v>9.4219000000000008</v>
      </c>
    </row>
    <row r="16" spans="5:16">
      <c r="E16" t="s">
        <v>44</v>
      </c>
      <c r="G16">
        <v>0.4219</v>
      </c>
      <c r="H16">
        <f>1/(POWER(1+0.055584,H15))</f>
        <v>0.92596717060841272</v>
      </c>
      <c r="I16">
        <f t="shared" ref="I16:P16" si="0">1/(POWER(1+0.055584,I15))</f>
        <v>0.8772084179074453</v>
      </c>
      <c r="J16">
        <f t="shared" si="0"/>
        <v>0.83101716008147652</v>
      </c>
      <c r="K16">
        <f t="shared" si="0"/>
        <v>0.7872582002772649</v>
      </c>
      <c r="L16">
        <f t="shared" si="0"/>
        <v>0.74580346071678316</v>
      </c>
      <c r="M16">
        <f t="shared" si="0"/>
        <v>0.70653160782730995</v>
      </c>
      <c r="N16">
        <f t="shared" si="0"/>
        <v>0.66932769711108719</v>
      </c>
      <c r="O16">
        <f t="shared" si="0"/>
        <v>0.63408283671511423</v>
      </c>
      <c r="P16">
        <f t="shared" si="0"/>
        <v>0.60069386871638275</v>
      </c>
    </row>
    <row r="17" spans="5:18">
      <c r="E17" t="s">
        <v>45</v>
      </c>
      <c r="G17">
        <v>5.56</v>
      </c>
      <c r="H17">
        <v>5.56</v>
      </c>
      <c r="I17">
        <v>5.56</v>
      </c>
      <c r="J17">
        <v>5.56</v>
      </c>
      <c r="K17">
        <v>5.56</v>
      </c>
      <c r="L17">
        <v>5.56</v>
      </c>
      <c r="M17">
        <v>5.56</v>
      </c>
      <c r="N17">
        <v>5.56</v>
      </c>
      <c r="O17">
        <v>5.56</v>
      </c>
      <c r="P17">
        <v>105.56</v>
      </c>
    </row>
    <row r="18" spans="5:18">
      <c r="G18">
        <f>G17*G16</f>
        <v>2.345764</v>
      </c>
      <c r="H18">
        <f>H17*H16</f>
        <v>5.1483774685827743</v>
      </c>
      <c r="I18">
        <f t="shared" ref="I18:P18" si="1">I17*I16</f>
        <v>4.8772788035653951</v>
      </c>
      <c r="J18">
        <f t="shared" si="1"/>
        <v>4.6204554100530091</v>
      </c>
      <c r="K18">
        <f t="shared" si="1"/>
        <v>4.3771555935415929</v>
      </c>
      <c r="L18">
        <f t="shared" si="1"/>
        <v>4.1466672415853143</v>
      </c>
      <c r="M18">
        <f t="shared" si="1"/>
        <v>3.9283157395198431</v>
      </c>
      <c r="N18">
        <f t="shared" si="1"/>
        <v>3.7214619959376445</v>
      </c>
      <c r="O18">
        <f t="shared" si="1"/>
        <v>3.5255005721360351</v>
      </c>
      <c r="P18">
        <f t="shared" si="1"/>
        <v>63.409244781701368</v>
      </c>
      <c r="Q18">
        <f>SUM(G18:P18)</f>
        <v>100.10022160662297</v>
      </c>
    </row>
    <row r="19" spans="5:18">
      <c r="Q19">
        <f>SUM(H18:P18)</f>
        <v>97.754457606622964</v>
      </c>
    </row>
    <row r="23" spans="5:18">
      <c r="E23" s="1" t="s">
        <v>48</v>
      </c>
    </row>
    <row r="24" spans="5:18"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</row>
    <row r="25" spans="5:18">
      <c r="E25" t="s">
        <v>43</v>
      </c>
      <c r="F25">
        <v>0</v>
      </c>
      <c r="G25">
        <v>0.4219</v>
      </c>
      <c r="H25">
        <v>1.4218999999999999</v>
      </c>
      <c r="I25">
        <v>2.4218999999999999</v>
      </c>
      <c r="J25">
        <v>3.4218999999999999</v>
      </c>
      <c r="K25">
        <v>4.4218999999999999</v>
      </c>
      <c r="L25">
        <v>5.4218999999999999</v>
      </c>
      <c r="M25">
        <v>6.4218999999999999</v>
      </c>
      <c r="N25">
        <v>7.4218999999999999</v>
      </c>
      <c r="O25">
        <v>8.4219000000000008</v>
      </c>
      <c r="P25" s="23">
        <v>9.4219000000000008</v>
      </c>
    </row>
    <row r="26" spans="5:18">
      <c r="E26" t="s">
        <v>44</v>
      </c>
      <c r="G26">
        <f>1/(POWER(1+0.055584,G25))</f>
        <v>0.977436129819511</v>
      </c>
      <c r="H26">
        <f>1/(POWER(1+0.055584,H25))</f>
        <v>0.92596717060841272</v>
      </c>
      <c r="I26">
        <f t="shared" ref="I26" si="2">1/(POWER(1+0.055584,I25))</f>
        <v>0.8772084179074453</v>
      </c>
      <c r="J26">
        <f t="shared" ref="J26" si="3">1/(POWER(1+0.055584,J25))</f>
        <v>0.83101716008147652</v>
      </c>
      <c r="K26">
        <f t="shared" ref="K26" si="4">1/(POWER(1+0.055584,K25))</f>
        <v>0.7872582002772649</v>
      </c>
      <c r="L26">
        <f t="shared" ref="L26" si="5">1/(POWER(1+0.055584,L25))</f>
        <v>0.74580346071678316</v>
      </c>
      <c r="M26">
        <f t="shared" ref="M26" si="6">1/(POWER(1+0.055584,M25))</f>
        <v>0.70653160782730995</v>
      </c>
      <c r="N26">
        <f t="shared" ref="N26" si="7">1/(POWER(1+0.055584,N25))</f>
        <v>0.66932769711108719</v>
      </c>
      <c r="O26">
        <f t="shared" ref="O26" si="8">1/(POWER(1+0.055584,O25))</f>
        <v>0.63408283671511423</v>
      </c>
      <c r="P26">
        <f t="shared" ref="P26" si="9">1/(POWER(1+0.055584,P25))</f>
        <v>0.60069386871638275</v>
      </c>
    </row>
    <row r="27" spans="5:18">
      <c r="E27" t="s">
        <v>45</v>
      </c>
      <c r="G27">
        <v>5.56</v>
      </c>
      <c r="H27">
        <v>5.56</v>
      </c>
      <c r="I27">
        <v>5.56</v>
      </c>
      <c r="J27">
        <v>5.56</v>
      </c>
      <c r="K27">
        <v>5.56</v>
      </c>
      <c r="L27">
        <v>5.56</v>
      </c>
      <c r="M27">
        <v>5.56</v>
      </c>
      <c r="N27">
        <v>5.56</v>
      </c>
      <c r="O27">
        <v>5.56</v>
      </c>
      <c r="P27">
        <v>105.56</v>
      </c>
    </row>
    <row r="28" spans="5:18">
      <c r="G28">
        <f>G27*G26</f>
        <v>5.434544881796481</v>
      </c>
      <c r="H28">
        <f>H27*H26</f>
        <v>5.1483774685827743</v>
      </c>
      <c r="I28">
        <f t="shared" ref="I28" si="10">I27*I26</f>
        <v>4.8772788035653951</v>
      </c>
      <c r="J28">
        <f t="shared" ref="J28" si="11">J27*J26</f>
        <v>4.6204554100530091</v>
      </c>
      <c r="K28">
        <f t="shared" ref="K28" si="12">K27*K26</f>
        <v>4.3771555935415929</v>
      </c>
      <c r="L28">
        <f t="shared" ref="L28" si="13">L27*L26</f>
        <v>4.1466672415853143</v>
      </c>
      <c r="M28">
        <f t="shared" ref="M28" si="14">M27*M26</f>
        <v>3.9283157395198431</v>
      </c>
      <c r="N28">
        <f t="shared" ref="N28" si="15">N27*N26</f>
        <v>3.7214619959376445</v>
      </c>
      <c r="O28">
        <f t="shared" ref="O28" si="16">O27*O26</f>
        <v>3.5255005721360351</v>
      </c>
      <c r="P28">
        <f t="shared" ref="P28" si="17">P27*P26</f>
        <v>63.409244781701368</v>
      </c>
      <c r="Q28" s="21">
        <f>SUM(G28:P28)</f>
        <v>103.18900248841945</v>
      </c>
      <c r="R28" t="s">
        <v>49</v>
      </c>
    </row>
    <row r="29" spans="5:18">
      <c r="E29" t="s">
        <v>46</v>
      </c>
    </row>
    <row r="30" spans="5:18">
      <c r="E30">
        <f>1-0.4219</f>
        <v>0.57810000000000006</v>
      </c>
      <c r="F30">
        <f>5.56*E30</f>
        <v>3.2142360000000001</v>
      </c>
      <c r="Q30" s="21">
        <f>Q28-F30</f>
        <v>99.974766488419448</v>
      </c>
      <c r="R30" t="s">
        <v>50</v>
      </c>
    </row>
    <row r="35" spans="5:17">
      <c r="E35" s="1" t="s">
        <v>47</v>
      </c>
    </row>
    <row r="36" spans="5:17">
      <c r="E36" t="s">
        <v>43</v>
      </c>
      <c r="F36">
        <v>0</v>
      </c>
      <c r="G36" s="22">
        <v>0.42191780821917801</v>
      </c>
      <c r="H36" s="22">
        <v>1.4191780821917801</v>
      </c>
      <c r="I36" s="22">
        <v>2.4205629163859501</v>
      </c>
      <c r="J36" s="22">
        <v>3.4191780821917801</v>
      </c>
      <c r="K36" s="22">
        <v>4.4191780821917801</v>
      </c>
      <c r="L36" s="22">
        <v>5.4191780821917801</v>
      </c>
      <c r="M36" s="22">
        <v>6.4205629163859497</v>
      </c>
      <c r="N36" s="22">
        <v>7.4191780821917801</v>
      </c>
      <c r="O36" s="22">
        <v>8.4191780821917792</v>
      </c>
      <c r="P36" s="22">
        <v>9.4191780821917792</v>
      </c>
    </row>
    <row r="37" spans="5:17">
      <c r="E37" t="s">
        <v>44</v>
      </c>
      <c r="G37">
        <f>1/(POWER(1+0.055584,G36))</f>
        <v>0.97743518823540509</v>
      </c>
      <c r="H37">
        <f>1/(POWER(1+0.055584,H36))</f>
        <v>0.92610351994123452</v>
      </c>
      <c r="I37">
        <f t="shared" ref="I37" si="18">1/(POWER(1+0.055584,I36))</f>
        <v>0.87727186730617135</v>
      </c>
      <c r="J37">
        <f t="shared" ref="J37" si="19">1/(POWER(1+0.055584,J36))</f>
        <v>0.83113952795685797</v>
      </c>
      <c r="K37">
        <f t="shared" ref="K37" si="20">1/(POWER(1+0.055584,K36))</f>
        <v>0.78737412461429679</v>
      </c>
      <c r="L37">
        <f t="shared" ref="L37" si="21">1/(POWER(1+0.055584,L36))</f>
        <v>0.74591328081355612</v>
      </c>
      <c r="M37">
        <f t="shared" ref="M37" si="22">1/(POWER(1+0.055584,M36))</f>
        <v>0.70658271199455502</v>
      </c>
      <c r="N37">
        <f t="shared" ref="N37" si="23">1/(POWER(1+0.055584,N36))</f>
        <v>0.66942625609658568</v>
      </c>
      <c r="O37">
        <f t="shared" ref="O37" si="24">1/(POWER(1+0.055584,O36))</f>
        <v>0.6341762058695336</v>
      </c>
      <c r="P37">
        <f t="shared" ref="P37" si="25">1/(POWER(1+0.055584,P36))</f>
        <v>0.60078232132121512</v>
      </c>
    </row>
    <row r="38" spans="5:17">
      <c r="E38" t="s">
        <v>45</v>
      </c>
      <c r="G38">
        <v>5.56</v>
      </c>
      <c r="H38">
        <v>5.56</v>
      </c>
      <c r="I38">
        <v>5.56</v>
      </c>
      <c r="J38">
        <v>5.56</v>
      </c>
      <c r="K38">
        <v>5.56</v>
      </c>
      <c r="L38">
        <v>5.56</v>
      </c>
      <c r="M38">
        <v>5.56</v>
      </c>
      <c r="N38">
        <v>5.56</v>
      </c>
      <c r="O38">
        <v>5.56</v>
      </c>
      <c r="P38">
        <v>105.56</v>
      </c>
    </row>
    <row r="39" spans="5:17">
      <c r="G39">
        <f>G38*G37</f>
        <v>5.4345396465888518</v>
      </c>
      <c r="H39">
        <f>H38*H37</f>
        <v>5.1491355708732636</v>
      </c>
      <c r="I39">
        <f t="shared" ref="I39" si="26">I38*I37</f>
        <v>4.8776315822223122</v>
      </c>
      <c r="J39">
        <f t="shared" ref="J39" si="27">J38*J37</f>
        <v>4.6211357754401297</v>
      </c>
      <c r="K39">
        <f t="shared" ref="K39" si="28">K38*K37</f>
        <v>4.3778001328554899</v>
      </c>
      <c r="L39">
        <f t="shared" ref="L39" si="29">L38*L37</f>
        <v>4.1472778413233717</v>
      </c>
      <c r="M39">
        <f t="shared" ref="M39" si="30">M38*M37</f>
        <v>3.9285998786897256</v>
      </c>
      <c r="N39">
        <f t="shared" ref="N39" si="31">N38*N37</f>
        <v>3.7220099838970162</v>
      </c>
      <c r="O39">
        <f t="shared" ref="O39" si="32">O38*O37</f>
        <v>3.5260197046346065</v>
      </c>
      <c r="P39">
        <f t="shared" ref="P39" si="33">P38*P37</f>
        <v>63.418581838667471</v>
      </c>
      <c r="Q39" s="21">
        <f>SUM(G39:P39)</f>
        <v>103.20273195519223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</dc:creator>
  <cp:lastModifiedBy>jinyi</cp:lastModifiedBy>
  <dcterms:created xsi:type="dcterms:W3CDTF">2022-01-11T07:07:57Z</dcterms:created>
  <dcterms:modified xsi:type="dcterms:W3CDTF">2022-01-29T00:03:12Z</dcterms:modified>
</cp:coreProperties>
</file>