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test_firmware\MAX2871 Reg\"/>
    </mc:Choice>
  </mc:AlternateContent>
  <xr:revisionPtr revIDLastSave="0" documentId="13_ncr:1_{7A88BED2-8A5F-4058-8041-65EA7BBD4AE2}" xr6:coauthVersionLast="47" xr6:coauthVersionMax="47" xr10:uidLastSave="{00000000-0000-0000-0000-000000000000}"/>
  <bookViews>
    <workbookView xWindow="-108" yWindow="-108" windowWidth="23256" windowHeight="12576" xr2:uid="{1FBF93BD-84B7-4D50-88DF-B29F0C38A755}"/>
  </bookViews>
  <sheets>
    <sheet name="REG0" sheetId="1" r:id="rId1"/>
    <sheet name="REG1" sheetId="2" r:id="rId2"/>
    <sheet name="REG2" sheetId="3" r:id="rId3"/>
    <sheet name="REG 3" sheetId="5" r:id="rId4"/>
    <sheet name="REG4" sheetId="6" r:id="rId5"/>
    <sheet name="REG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J3" i="7"/>
  <c r="I3" i="7"/>
  <c r="H3" i="7"/>
  <c r="G3" i="7"/>
  <c r="F3" i="7"/>
  <c r="E3" i="7"/>
  <c r="D3" i="7"/>
  <c r="C3" i="7"/>
  <c r="D10" i="5"/>
  <c r="D6" i="5"/>
  <c r="J3" i="6"/>
  <c r="I3" i="6"/>
  <c r="H3" i="6"/>
  <c r="G3" i="6"/>
  <c r="F3" i="6"/>
  <c r="E3" i="6"/>
  <c r="D3" i="6"/>
  <c r="C3" i="6"/>
  <c r="B14" i="5"/>
  <c r="B13" i="5"/>
  <c r="J3" i="5"/>
  <c r="I3" i="5"/>
  <c r="H3" i="5"/>
  <c r="G3" i="5"/>
  <c r="F3" i="5"/>
  <c r="E3" i="5"/>
  <c r="D3" i="5"/>
  <c r="C3" i="5"/>
  <c r="J3" i="3"/>
  <c r="I3" i="3"/>
  <c r="H3" i="3"/>
  <c r="G3" i="3"/>
  <c r="F3" i="3"/>
  <c r="E3" i="3"/>
  <c r="D3" i="3"/>
  <c r="C3" i="3"/>
  <c r="J3" i="2"/>
  <c r="I3" i="2"/>
  <c r="H3" i="2"/>
  <c r="G3" i="2"/>
  <c r="F3" i="2"/>
  <c r="E3" i="2"/>
  <c r="D3" i="2"/>
  <c r="C3" i="2"/>
  <c r="D3" i="1"/>
  <c r="E3" i="1"/>
  <c r="F3" i="1"/>
  <c r="G3" i="1"/>
  <c r="H3" i="1"/>
  <c r="I3" i="1"/>
  <c r="J3" i="1"/>
  <c r="C3" i="1"/>
  <c r="L3" i="2" l="1"/>
  <c r="L3" i="1"/>
  <c r="L3" i="7"/>
  <c r="L3" i="6"/>
  <c r="L3" i="5"/>
  <c r="L3" i="3"/>
  <c r="B21" i="6" l="1"/>
  <c r="B8" i="6"/>
  <c r="B6" i="2"/>
  <c r="E6" i="2" s="1"/>
  <c r="B5" i="2"/>
  <c r="B33" i="3"/>
  <c r="C33" i="3" s="1"/>
  <c r="B5" i="3"/>
  <c r="B26" i="6"/>
  <c r="F26" i="6" s="1"/>
  <c r="B29" i="6"/>
  <c r="C29" i="6" s="1"/>
  <c r="C30" i="6" s="1"/>
  <c r="C31" i="6" s="1"/>
  <c r="B24" i="3"/>
  <c r="E24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B18" i="2"/>
  <c r="B12" i="2"/>
  <c r="B15" i="2"/>
  <c r="B9" i="2"/>
  <c r="C9" i="2" s="1"/>
  <c r="C10" i="2" s="1"/>
  <c r="C11" i="2" s="1"/>
  <c r="B9" i="1"/>
  <c r="D9" i="1" s="1"/>
  <c r="D10" i="1" s="1"/>
  <c r="B5" i="1"/>
  <c r="B6" i="1"/>
  <c r="B16" i="7"/>
  <c r="C16" i="7" s="1"/>
  <c r="C17" i="7" s="1"/>
  <c r="C18" i="7" s="1"/>
  <c r="B15" i="7"/>
  <c r="B12" i="7"/>
  <c r="B9" i="7"/>
  <c r="F9" i="7" s="1"/>
  <c r="B5" i="7"/>
  <c r="E5" i="7" s="1"/>
  <c r="B25" i="6"/>
  <c r="B22" i="6"/>
  <c r="D22" i="6" s="1"/>
  <c r="B20" i="6"/>
  <c r="B15" i="6"/>
  <c r="D15" i="6" s="1"/>
  <c r="B19" i="6"/>
  <c r="B18" i="6"/>
  <c r="B12" i="6"/>
  <c r="C12" i="6" s="1"/>
  <c r="C13" i="6" s="1"/>
  <c r="B11" i="6"/>
  <c r="B5" i="6"/>
  <c r="C5" i="6" s="1"/>
  <c r="C6" i="6" s="1"/>
  <c r="B10" i="5"/>
  <c r="D11" i="5" s="1"/>
  <c r="B9" i="5"/>
  <c r="B5" i="5"/>
  <c r="C5" i="5" s="1"/>
  <c r="C6" i="5" s="1"/>
  <c r="C7" i="5" s="1"/>
  <c r="B8" i="5"/>
  <c r="F14" i="5"/>
  <c r="B17" i="5"/>
  <c r="D17" i="5" s="1"/>
  <c r="D18" i="5" s="1"/>
  <c r="B20" i="5"/>
  <c r="C14" i="5"/>
  <c r="C15" i="5" s="1"/>
  <c r="E14" i="5"/>
  <c r="F5" i="5"/>
  <c r="E5" i="5"/>
  <c r="D5" i="5"/>
  <c r="B21" i="3"/>
  <c r="B18" i="3"/>
  <c r="B15" i="3"/>
  <c r="B9" i="3"/>
  <c r="C9" i="3" s="1"/>
  <c r="C10" i="3" s="1"/>
  <c r="C11" i="3" s="1"/>
  <c r="B12" i="3"/>
  <c r="B6" i="3"/>
  <c r="D24" i="3" l="1"/>
  <c r="C18" i="3"/>
  <c r="C19" i="3" s="1"/>
  <c r="D18" i="3"/>
  <c r="E18" i="3"/>
  <c r="C24" i="3"/>
  <c r="C25" i="3" s="1"/>
  <c r="C26" i="3" s="1"/>
  <c r="C26" i="6"/>
  <c r="C27" i="6" s="1"/>
  <c r="C28" i="6" s="1"/>
  <c r="F6" i="2"/>
  <c r="D6" i="2"/>
  <c r="C6" i="2"/>
  <c r="C7" i="2" s="1"/>
  <c r="C8" i="2" s="1"/>
  <c r="F6" i="3"/>
  <c r="E6" i="3"/>
  <c r="D26" i="6"/>
  <c r="E26" i="6"/>
  <c r="C15" i="2"/>
  <c r="C16" i="2" s="1"/>
  <c r="E15" i="2"/>
  <c r="E16" i="2" s="1"/>
  <c r="D15" i="2"/>
  <c r="D16" i="2" s="1"/>
  <c r="D12" i="2"/>
  <c r="D13" i="2" s="1"/>
  <c r="C12" i="2"/>
  <c r="C13" i="2" s="1"/>
  <c r="F12" i="2"/>
  <c r="E12" i="2"/>
  <c r="E13" i="2" s="1"/>
  <c r="F9" i="1"/>
  <c r="F10" i="1" s="1"/>
  <c r="E9" i="1"/>
  <c r="E10" i="1" s="1"/>
  <c r="C9" i="1"/>
  <c r="C10" i="1" s="1"/>
  <c r="F6" i="1"/>
  <c r="F7" i="1" s="1"/>
  <c r="D6" i="1"/>
  <c r="D7" i="1" s="1"/>
  <c r="E6" i="1"/>
  <c r="E7" i="1" s="1"/>
  <c r="C6" i="1"/>
  <c r="C7" i="1" s="1"/>
  <c r="F16" i="7"/>
  <c r="E16" i="7"/>
  <c r="D16" i="7"/>
  <c r="E12" i="7"/>
  <c r="F12" i="7"/>
  <c r="C12" i="7"/>
  <c r="C13" i="7" s="1"/>
  <c r="D12" i="7"/>
  <c r="C5" i="7"/>
  <c r="C6" i="7" s="1"/>
  <c r="C7" i="7" s="1"/>
  <c r="D5" i="7"/>
  <c r="D6" i="7" s="1"/>
  <c r="F5" i="7"/>
  <c r="E9" i="7"/>
  <c r="C9" i="7"/>
  <c r="C10" i="7" s="1"/>
  <c r="C11" i="7" s="1"/>
  <c r="D9" i="7"/>
  <c r="F22" i="6"/>
  <c r="E22" i="6"/>
  <c r="F5" i="6"/>
  <c r="D5" i="6"/>
  <c r="D6" i="6" s="1"/>
  <c r="C7" i="6" s="1"/>
  <c r="E5" i="6"/>
  <c r="C22" i="6"/>
  <c r="C23" i="6" s="1"/>
  <c r="D16" i="6"/>
  <c r="C15" i="6"/>
  <c r="C16" i="6" s="1"/>
  <c r="F8" i="6"/>
  <c r="E8" i="6"/>
  <c r="D8" i="6"/>
  <c r="C8" i="6"/>
  <c r="C9" i="6" s="1"/>
  <c r="C10" i="6" s="1"/>
  <c r="C14" i="6"/>
  <c r="C17" i="5"/>
  <c r="C18" i="5" s="1"/>
  <c r="C10" i="5"/>
  <c r="C11" i="5" s="1"/>
  <c r="C12" i="5" s="1"/>
  <c r="E17" i="5"/>
  <c r="E18" i="5" s="1"/>
  <c r="C19" i="5" s="1"/>
  <c r="D14" i="5"/>
  <c r="C16" i="5" s="1"/>
  <c r="E27" i="3"/>
  <c r="D27" i="3"/>
  <c r="C27" i="3"/>
  <c r="E21" i="3"/>
  <c r="C21" i="3"/>
  <c r="C22" i="3" s="1"/>
  <c r="D21" i="3"/>
  <c r="F12" i="3"/>
  <c r="D12" i="3"/>
  <c r="D13" i="3" s="1"/>
  <c r="C12" i="3"/>
  <c r="C13" i="3" s="1"/>
  <c r="E12" i="3"/>
  <c r="E13" i="3" s="1"/>
  <c r="F15" i="3"/>
  <c r="E15" i="3"/>
  <c r="E16" i="3" s="1"/>
  <c r="D15" i="3"/>
  <c r="D16" i="3" s="1"/>
  <c r="C15" i="3"/>
  <c r="C16" i="3" s="1"/>
  <c r="C6" i="3"/>
  <c r="C7" i="3" s="1"/>
  <c r="C8" i="3" s="1"/>
  <c r="D6" i="3"/>
  <c r="F18" i="3"/>
  <c r="D19" i="3"/>
  <c r="E19" i="3"/>
  <c r="C8" i="1" l="1"/>
  <c r="C11" i="1"/>
  <c r="C17" i="2"/>
  <c r="C14" i="2"/>
  <c r="C14" i="7"/>
  <c r="C24" i="6"/>
  <c r="C17" i="6"/>
  <c r="H15" i="6" s="1"/>
  <c r="C23" i="3"/>
  <c r="C17" i="3"/>
  <c r="C14" i="3"/>
  <c r="C20" i="3"/>
</calcChain>
</file>

<file path=xl/sharedStrings.xml><?xml version="1.0" encoding="utf-8"?>
<sst xmlns="http://schemas.openxmlformats.org/spreadsheetml/2006/main" count="144" uniqueCount="68">
  <si>
    <t>Registro 0</t>
  </si>
  <si>
    <t>Default</t>
  </si>
  <si>
    <t>30:15</t>
  </si>
  <si>
    <t>HEX</t>
  </si>
  <si>
    <t>DEC</t>
  </si>
  <si>
    <t>14:3</t>
  </si>
  <si>
    <t>14:03</t>
  </si>
  <si>
    <t>2:0</t>
  </si>
  <si>
    <t>00</t>
  </si>
  <si>
    <t>Registro 1</t>
  </si>
  <si>
    <t>30:29</t>
  </si>
  <si>
    <t>28:27</t>
  </si>
  <si>
    <t>26:15</t>
  </si>
  <si>
    <t>Registro 2</t>
  </si>
  <si>
    <t>28:26</t>
  </si>
  <si>
    <t>25</t>
  </si>
  <si>
    <t>24</t>
  </si>
  <si>
    <t>23:14</t>
  </si>
  <si>
    <t>13</t>
  </si>
  <si>
    <t>12:9</t>
  </si>
  <si>
    <t>8</t>
  </si>
  <si>
    <t>7</t>
  </si>
  <si>
    <t>6</t>
  </si>
  <si>
    <t>5</t>
  </si>
  <si>
    <t>4</t>
  </si>
  <si>
    <t>3</t>
  </si>
  <si>
    <t>Registro 3</t>
  </si>
  <si>
    <t>0000000B</t>
  </si>
  <si>
    <t>31:26</t>
  </si>
  <si>
    <t>VCO = 0</t>
  </si>
  <si>
    <t>VAS ENA</t>
  </si>
  <si>
    <t>VAS TEMP RETUNE DIS</t>
  </si>
  <si>
    <t>23:18</t>
  </si>
  <si>
    <t>RESERVED PUT IN 000000</t>
  </si>
  <si>
    <t>17</t>
  </si>
  <si>
    <t>RESERVED PUT IN 0</t>
  </si>
  <si>
    <t>16:15</t>
  </si>
  <si>
    <t>CLOCK DIVIDER OFF</t>
  </si>
  <si>
    <t>CLOCK DIVIDER = 1</t>
  </si>
  <si>
    <t>Registro 4</t>
  </si>
  <si>
    <t>31:25</t>
  </si>
  <si>
    <t>25:24</t>
  </si>
  <si>
    <t>23</t>
  </si>
  <si>
    <t>22:20</t>
  </si>
  <si>
    <t>19:12</t>
  </si>
  <si>
    <t>11</t>
  </si>
  <si>
    <t>10</t>
  </si>
  <si>
    <t>9</t>
  </si>
  <si>
    <t>7:6</t>
  </si>
  <si>
    <t>4:3</t>
  </si>
  <si>
    <t>Registro 5</t>
  </si>
  <si>
    <t>RESERVED. PROGRAM TO 0000000</t>
  </si>
  <si>
    <t>AUTO SET OF INTEGER MODE IF F = 0 EN</t>
  </si>
  <si>
    <t>23:22</t>
  </si>
  <si>
    <t>LOCK DETECT MODE  = DIGITAL</t>
  </si>
  <si>
    <t>21:19</t>
  </si>
  <si>
    <t>RESERVED. PROGRAM TO 000</t>
  </si>
  <si>
    <t>18</t>
  </si>
  <si>
    <t>MUX_OUT MSB</t>
  </si>
  <si>
    <t>17:3</t>
  </si>
  <si>
    <t>RESERVED PROGRAM TO 0000 0000 0000 000</t>
  </si>
  <si>
    <t>BIT MODE</t>
  </si>
  <si>
    <t>01400005</t>
  </si>
  <si>
    <t>00008011</t>
  </si>
  <si>
    <t>60F1D0F4</t>
  </si>
  <si>
    <t xml:space="preserve">BAND SELECT  = </t>
  </si>
  <si>
    <t>00034FD2</t>
  </si>
  <si>
    <t>83FA8000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</si>
</sst>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80ED-A2B1-4C53-80D8-F301C48C3B2E}">
  <sheetPr>
    <pageSetUpPr fitToPage="1"/>
  </sheetPr>
  <dimension ref="A1:L21"/>
  <sheetViews>
    <sheetView tabSelected="1" workbookViewId="0">
      <selection activeCell="C8" sqref="C8"/>
    </sheetView>
  </sheetViews>
  <sheetFormatPr baseColWidth="10" defaultColWidth="8.88671875" defaultRowHeight="14.4" x14ac:dyDescent="0.3"/>
  <cols>
    <col min="1" max="1" width="8.88671875" style="1"/>
    <col min="2" max="2" width="17.21875" customWidth="1"/>
    <col min="3" max="3" width="8.44140625" customWidth="1"/>
    <col min="12" max="12" width="36" customWidth="1"/>
  </cols>
  <sheetData>
    <row r="1" spans="1:12" ht="21" x14ac:dyDescent="0.4">
      <c r="A1" s="5" t="s">
        <v>0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67</v>
      </c>
      <c r="C3" s="2" t="str">
        <f>TEXT(HEX2BIN(MID($B3,C2,1)),"0000")</f>
        <v>1000</v>
      </c>
      <c r="D3" s="2" t="str">
        <f t="shared" ref="D3:J3" si="0">TEXT(HEX2BIN(MID($B3,D2,1)),"0000")</f>
        <v>0011</v>
      </c>
      <c r="E3" s="2" t="str">
        <f t="shared" si="0"/>
        <v>1111</v>
      </c>
      <c r="F3" s="2" t="str">
        <f t="shared" si="0"/>
        <v>1010</v>
      </c>
      <c r="G3" s="2" t="str">
        <f t="shared" si="0"/>
        <v>1000</v>
      </c>
      <c r="H3" s="2" t="str">
        <f t="shared" si="0"/>
        <v>0000</v>
      </c>
      <c r="I3" s="2" t="str">
        <f t="shared" si="0"/>
        <v>0000</v>
      </c>
      <c r="J3" s="2" t="str">
        <f t="shared" si="0"/>
        <v>0000</v>
      </c>
      <c r="L3" s="2" t="str">
        <f>_xlfn.CONCAT(C3:J3)</f>
        <v>10000011111110101000000000000000</v>
      </c>
    </row>
    <row r="5" spans="1:12" s="8" customFormat="1" x14ac:dyDescent="0.3">
      <c r="A5" s="7">
        <v>31</v>
      </c>
      <c r="B5" s="8" t="str">
        <f>MID(L3,1,1)</f>
        <v>1</v>
      </c>
      <c r="G5" s="9"/>
    </row>
    <row r="6" spans="1:12" s="8" customFormat="1" x14ac:dyDescent="0.3">
      <c r="A6" s="7" t="s">
        <v>2</v>
      </c>
      <c r="B6" s="10" t="str">
        <f>MID(L3,2,16)</f>
        <v>0000011111110101</v>
      </c>
      <c r="C6" s="8" t="str">
        <f>MID($B6,1,4)</f>
        <v>0000</v>
      </c>
      <c r="D6" s="8" t="str">
        <f>MID($B6,5,4)</f>
        <v>0111</v>
      </c>
      <c r="E6" s="8" t="str">
        <f>MID($B6,9,4)</f>
        <v>1111</v>
      </c>
      <c r="F6" s="8" t="str">
        <f>MID($B6,13,4)</f>
        <v>0101</v>
      </c>
      <c r="G6" s="9"/>
    </row>
    <row r="7" spans="1:12" x14ac:dyDescent="0.3">
      <c r="B7" s="3" t="s">
        <v>3</v>
      </c>
      <c r="C7" t="str">
        <f>BIN2HEX(C6,)</f>
        <v>0</v>
      </c>
      <c r="D7" t="str">
        <f t="shared" ref="D7:F7" si="1">BIN2HEX(D6,)</f>
        <v>7</v>
      </c>
      <c r="E7" t="str">
        <f t="shared" si="1"/>
        <v>F</v>
      </c>
      <c r="F7" t="str">
        <f t="shared" si="1"/>
        <v>5</v>
      </c>
      <c r="G7" s="6"/>
    </row>
    <row r="8" spans="1:12" x14ac:dyDescent="0.3">
      <c r="B8" s="3" t="s">
        <v>4</v>
      </c>
      <c r="C8">
        <f>HEX2DEC(_xlfn.CONCAT(C7:F7))</f>
        <v>2037</v>
      </c>
      <c r="G8" s="6"/>
    </row>
    <row r="9" spans="1:12" s="8" customFormat="1" x14ac:dyDescent="0.3">
      <c r="A9" s="7" t="s">
        <v>6</v>
      </c>
      <c r="B9" s="8" t="str">
        <f>MID(L3,(32-14),(14-2))</f>
        <v>000000000000</v>
      </c>
      <c r="C9" s="10" t="str">
        <f>MID($B9,1,4)</f>
        <v>0000</v>
      </c>
      <c r="D9" s="10" t="str">
        <f>MID($B9,5,4)</f>
        <v>0000</v>
      </c>
      <c r="E9" s="10" t="str">
        <f>MID($B9,9,4)</f>
        <v>0000</v>
      </c>
      <c r="F9" s="10" t="str">
        <f>MID($B9,13,4)</f>
        <v/>
      </c>
      <c r="G9" s="9"/>
    </row>
    <row r="10" spans="1:12" x14ac:dyDescent="0.3">
      <c r="B10" s="3" t="s">
        <v>3</v>
      </c>
      <c r="C10" s="2" t="str">
        <f>BIN2HEX(C9,)</f>
        <v>0</v>
      </c>
      <c r="D10" s="2" t="str">
        <f t="shared" ref="D10" si="2">BIN2HEX(D9,)</f>
        <v>0</v>
      </c>
      <c r="E10" s="2" t="str">
        <f t="shared" ref="E10" si="3">BIN2HEX(E9,)</f>
        <v>0</v>
      </c>
      <c r="F10" s="2" t="str">
        <f t="shared" ref="F10" si="4">BIN2HEX(F9,)</f>
        <v>0</v>
      </c>
      <c r="G10" s="6"/>
    </row>
    <row r="11" spans="1:12" x14ac:dyDescent="0.3">
      <c r="B11" s="3" t="s">
        <v>4</v>
      </c>
      <c r="C11" s="2">
        <f>HEX2DEC(_xlfn.CONCAT(C10:F10))</f>
        <v>0</v>
      </c>
      <c r="D11" s="2"/>
      <c r="E11" s="2"/>
      <c r="F11" s="2"/>
      <c r="G11" s="6"/>
    </row>
    <row r="12" spans="1:12" s="8" customFormat="1" x14ac:dyDescent="0.3">
      <c r="A12" s="7" t="s">
        <v>7</v>
      </c>
      <c r="B12" s="11" t="s">
        <v>8</v>
      </c>
      <c r="G12" s="9"/>
    </row>
    <row r="21" spans="3:3" x14ac:dyDescent="0.3">
      <c r="C21" s="14"/>
    </row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CB75-C9CC-4F4B-8CD6-E34D3EA194E0}">
  <dimension ref="A1:L18"/>
  <sheetViews>
    <sheetView workbookViewId="0">
      <selection activeCell="E22" sqref="E22"/>
    </sheetView>
  </sheetViews>
  <sheetFormatPr baseColWidth="10" defaultColWidth="8.88671875" defaultRowHeight="14.4" x14ac:dyDescent="0.3"/>
  <cols>
    <col min="2" max="2" width="13.109375" bestFit="1" customWidth="1"/>
    <col min="12" max="12" width="33.6640625" bestFit="1" customWidth="1"/>
  </cols>
  <sheetData>
    <row r="1" spans="1:12" ht="21" x14ac:dyDescent="0.4">
      <c r="A1" s="5" t="s">
        <v>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63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1000</v>
      </c>
      <c r="H3" s="2" t="str">
        <f t="shared" si="0"/>
        <v>0000</v>
      </c>
      <c r="I3" s="2" t="str">
        <f t="shared" si="0"/>
        <v>0001</v>
      </c>
      <c r="J3" s="2" t="str">
        <f t="shared" si="0"/>
        <v>0001</v>
      </c>
      <c r="L3" s="2" t="str">
        <f>_xlfn.CONCAT(C3:J3)</f>
        <v>00000000000000001000000000010001</v>
      </c>
    </row>
    <row r="4" spans="1:12" x14ac:dyDescent="0.3">
      <c r="A4" s="1"/>
    </row>
    <row r="5" spans="1:12" s="8" customFormat="1" x14ac:dyDescent="0.3">
      <c r="A5" s="7">
        <v>31</v>
      </c>
      <c r="B5" s="8" t="str">
        <f>MID(L3,(1),(1))</f>
        <v>0</v>
      </c>
      <c r="G5" s="9"/>
    </row>
    <row r="6" spans="1:12" s="8" customFormat="1" x14ac:dyDescent="0.3">
      <c r="A6" s="7" t="s">
        <v>10</v>
      </c>
      <c r="B6" s="8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3" t="s">
        <v>3</v>
      </c>
      <c r="C7" s="2" t="str">
        <f>BIN2HEX(C6,)</f>
        <v>0</v>
      </c>
      <c r="G7" s="6"/>
    </row>
    <row r="8" spans="1:12" x14ac:dyDescent="0.3">
      <c r="A8" s="1"/>
      <c r="B8" s="3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11</v>
      </c>
      <c r="B9" s="8" t="str">
        <f>MID(L$3,(32-28),(28-26))</f>
        <v>00</v>
      </c>
      <c r="C9" s="10" t="str">
        <f>MID($B9,1,4)</f>
        <v>00</v>
      </c>
      <c r="G9" s="9"/>
    </row>
    <row r="10" spans="1:12" x14ac:dyDescent="0.3">
      <c r="A10" s="1"/>
      <c r="B10" s="3" t="s">
        <v>3</v>
      </c>
      <c r="C10" s="2" t="str">
        <f>BIN2HEX(C9,)</f>
        <v>0</v>
      </c>
      <c r="G10" s="6"/>
    </row>
    <row r="11" spans="1:12" x14ac:dyDescent="0.3">
      <c r="A11" s="1"/>
      <c r="B11" s="3" t="s">
        <v>4</v>
      </c>
      <c r="C11" s="2">
        <f>HEX2DEC(_xlfn.CONCAT(C10:F10))</f>
        <v>0</v>
      </c>
      <c r="G11" s="6"/>
    </row>
    <row r="12" spans="1:12" s="8" customFormat="1" x14ac:dyDescent="0.3">
      <c r="A12" s="7" t="s">
        <v>12</v>
      </c>
      <c r="B12" s="8" t="str">
        <f>MID(L$3,(32-26),(26-14))</f>
        <v>000000000001</v>
      </c>
      <c r="C12" s="10" t="str">
        <f>MID($B12,1,4)</f>
        <v>0000</v>
      </c>
      <c r="D12" s="10" t="str">
        <f>MID($B12,5,4)</f>
        <v>0000</v>
      </c>
      <c r="E12" s="10" t="str">
        <f>MID($B12,9,4)</f>
        <v>0001</v>
      </c>
      <c r="F12" s="8" t="str">
        <f>MID($B12,13,4)</f>
        <v/>
      </c>
      <c r="G12" s="9"/>
    </row>
    <row r="13" spans="1:12" x14ac:dyDescent="0.3">
      <c r="A13" s="1"/>
      <c r="B13" s="3" t="s">
        <v>3</v>
      </c>
      <c r="C13" s="2" t="str">
        <f>BIN2HEX(C12,)</f>
        <v>0</v>
      </c>
      <c r="D13" s="2" t="str">
        <f t="shared" ref="D13:E13" si="1">BIN2HEX(D12,)</f>
        <v>0</v>
      </c>
      <c r="E13" s="2" t="str">
        <f t="shared" si="1"/>
        <v>1</v>
      </c>
      <c r="G13" s="6"/>
    </row>
    <row r="14" spans="1:12" x14ac:dyDescent="0.3">
      <c r="A14" s="1"/>
      <c r="B14" s="3" t="s">
        <v>4</v>
      </c>
      <c r="C14" s="2">
        <f>HEX2DEC(_xlfn.CONCAT(C13:F13))</f>
        <v>1</v>
      </c>
      <c r="G14" s="6"/>
    </row>
    <row r="15" spans="1:12" s="8" customFormat="1" x14ac:dyDescent="0.3">
      <c r="A15" s="7" t="s">
        <v>5</v>
      </c>
      <c r="B15" s="8" t="str">
        <f>MID(L$3,(32-14),(14-2))</f>
        <v>000000000010</v>
      </c>
      <c r="C15" s="10" t="str">
        <f>MID($B15,1,4)</f>
        <v>0000</v>
      </c>
      <c r="D15" s="10" t="str">
        <f>MID($B15,5,4)</f>
        <v>0000</v>
      </c>
      <c r="E15" s="10" t="str">
        <f>MID($B15,9,4)</f>
        <v>0010</v>
      </c>
      <c r="G15" s="9"/>
    </row>
    <row r="16" spans="1:12" x14ac:dyDescent="0.3">
      <c r="A16" s="1"/>
      <c r="B16" s="3" t="s">
        <v>3</v>
      </c>
      <c r="C16" s="2" t="str">
        <f>BIN2HEX(C15,)</f>
        <v>0</v>
      </c>
      <c r="D16" s="2" t="str">
        <f t="shared" ref="D16" si="2">BIN2HEX(D15,)</f>
        <v>0</v>
      </c>
      <c r="E16" s="2" t="str">
        <f t="shared" ref="E16" si="3">BIN2HEX(E15,)</f>
        <v>2</v>
      </c>
    </row>
    <row r="17" spans="1:3" x14ac:dyDescent="0.3">
      <c r="A17" s="1"/>
      <c r="B17" s="3" t="s">
        <v>4</v>
      </c>
      <c r="C17" s="2">
        <f>HEX2DEC(_xlfn.CONCAT(C16:F16))</f>
        <v>2</v>
      </c>
    </row>
    <row r="18" spans="1:3" s="8" customFormat="1" x14ac:dyDescent="0.3">
      <c r="A18" s="7" t="s">
        <v>7</v>
      </c>
      <c r="B18" s="8" t="str">
        <f>MID(L$3,(32-2),(3-0))</f>
        <v>001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B96-A2C8-44BE-A3F0-AA6B8870AC30}">
  <sheetPr>
    <pageSetUpPr fitToPage="1"/>
  </sheetPr>
  <dimension ref="A1:L34"/>
  <sheetViews>
    <sheetView workbookViewId="0">
      <selection activeCell="B3" sqref="B3"/>
    </sheetView>
  </sheetViews>
  <sheetFormatPr baseColWidth="10" defaultColWidth="8.88671875" defaultRowHeight="14.4" x14ac:dyDescent="0.3"/>
  <cols>
    <col min="2" max="2" width="13.109375" style="1" bestFit="1" customWidth="1"/>
    <col min="12" max="12" width="33.6640625" bestFit="1" customWidth="1"/>
  </cols>
  <sheetData>
    <row r="1" spans="1:12" ht="21" x14ac:dyDescent="0.4">
      <c r="A1" s="5" t="s">
        <v>13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66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0011</v>
      </c>
      <c r="G3" s="2" t="str">
        <f t="shared" si="0"/>
        <v>0100</v>
      </c>
      <c r="H3" s="2" t="str">
        <f t="shared" si="0"/>
        <v>1111</v>
      </c>
      <c r="I3" s="2" t="str">
        <f t="shared" si="0"/>
        <v>1101</v>
      </c>
      <c r="J3" s="2" t="str">
        <f t="shared" si="0"/>
        <v>0010</v>
      </c>
      <c r="L3" s="2" t="str">
        <f>_xlfn.CONCAT(C3:J3)</f>
        <v>00000000000000110100111111010010</v>
      </c>
    </row>
    <row r="4" spans="1:12" x14ac:dyDescent="0.3">
      <c r="A4" s="1"/>
    </row>
    <row r="5" spans="1:12" s="8" customFormat="1" x14ac:dyDescent="0.3">
      <c r="A5" s="7">
        <v>31</v>
      </c>
      <c r="B5" s="8" t="str">
        <f>MID(L3,(1),(1))</f>
        <v>0</v>
      </c>
      <c r="G5" s="9"/>
    </row>
    <row r="6" spans="1:12" s="8" customFormat="1" x14ac:dyDescent="0.3">
      <c r="A6" s="7" t="s">
        <v>10</v>
      </c>
      <c r="B6" s="7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4" t="s">
        <v>3</v>
      </c>
      <c r="C7" s="2" t="str">
        <f>BIN2HEX(C6,)</f>
        <v>0</v>
      </c>
      <c r="G7" s="6"/>
    </row>
    <row r="8" spans="1:12" x14ac:dyDescent="0.3">
      <c r="A8" s="1"/>
      <c r="B8" s="4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14</v>
      </c>
      <c r="B9" s="10" t="str">
        <f>MID(L$3,(32-28),(28-25))</f>
        <v>000</v>
      </c>
      <c r="C9" s="10" t="str">
        <f>MID($B9,1,4)</f>
        <v>000</v>
      </c>
      <c r="G9" s="9"/>
    </row>
    <row r="10" spans="1:12" x14ac:dyDescent="0.3">
      <c r="A10" s="1"/>
      <c r="B10" s="4" t="s">
        <v>3</v>
      </c>
      <c r="C10" s="2" t="str">
        <f>BIN2HEX(C9,)</f>
        <v>0</v>
      </c>
      <c r="G10" s="6"/>
    </row>
    <row r="11" spans="1:12" x14ac:dyDescent="0.3">
      <c r="A11" s="1"/>
      <c r="B11" s="4" t="s">
        <v>4</v>
      </c>
      <c r="C11" s="2">
        <f>HEX2DEC(_xlfn.CONCAT(C10:F10))</f>
        <v>0</v>
      </c>
      <c r="G11" s="6"/>
    </row>
    <row r="12" spans="1:12" s="8" customFormat="1" x14ac:dyDescent="0.3">
      <c r="A12" s="7" t="s">
        <v>15</v>
      </c>
      <c r="B12" s="8" t="str">
        <f>MID(L$3,(32-25),(25-24))</f>
        <v>0</v>
      </c>
      <c r="C12" s="10" t="str">
        <f>MID($B12,1,4)</f>
        <v>0</v>
      </c>
      <c r="D12" s="10" t="str">
        <f>MID($B12,5,4)</f>
        <v/>
      </c>
      <c r="E12" s="10" t="str">
        <f>MID($B12,9,4)</f>
        <v/>
      </c>
      <c r="F12" s="8" t="str">
        <f>MID($B12,13,4)</f>
        <v/>
      </c>
      <c r="G12" s="9"/>
    </row>
    <row r="13" spans="1:12" x14ac:dyDescent="0.3">
      <c r="A13" s="1"/>
      <c r="B13" s="4" t="s">
        <v>3</v>
      </c>
      <c r="C13" s="2" t="str">
        <f>BIN2HEX(C12,)</f>
        <v>0</v>
      </c>
      <c r="D13" s="2" t="str">
        <f t="shared" ref="D13" si="1">BIN2HEX(D12,)</f>
        <v>0</v>
      </c>
      <c r="E13" s="2" t="str">
        <f t="shared" ref="E13" si="2">BIN2HEX(E12,)</f>
        <v>0</v>
      </c>
      <c r="G13" s="6"/>
    </row>
    <row r="14" spans="1:12" x14ac:dyDescent="0.3">
      <c r="A14" s="1"/>
      <c r="B14" s="4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16</v>
      </c>
      <c r="B15" s="8" t="str">
        <f>MID(L$3,(32-24),(24-23))</f>
        <v>0</v>
      </c>
      <c r="C15" s="10" t="str">
        <f>MID($B15,1,4)</f>
        <v>0</v>
      </c>
      <c r="D15" s="10" t="str">
        <f>MID($B15,5,4)</f>
        <v/>
      </c>
      <c r="E15" s="10" t="str">
        <f>MID($B15,9,4)</f>
        <v/>
      </c>
      <c r="F15" s="8" t="str">
        <f>MID($B15,13,4)</f>
        <v/>
      </c>
      <c r="G15" s="9"/>
    </row>
    <row r="16" spans="1:12" x14ac:dyDescent="0.3">
      <c r="A16" s="1"/>
      <c r="B16" s="4" t="s">
        <v>3</v>
      </c>
      <c r="C16" s="2" t="str">
        <f>BIN2HEX(C15,)</f>
        <v>0</v>
      </c>
      <c r="D16" s="2" t="str">
        <f t="shared" ref="D16" si="3">BIN2HEX(D15,)</f>
        <v>0</v>
      </c>
      <c r="E16" s="2" t="str">
        <f t="shared" ref="E16" si="4">BIN2HEX(E15,)</f>
        <v>0</v>
      </c>
      <c r="G16" s="6"/>
    </row>
    <row r="17" spans="1:7" x14ac:dyDescent="0.3">
      <c r="A17" s="1"/>
      <c r="B17" s="4" t="s">
        <v>4</v>
      </c>
      <c r="C17" s="2">
        <f>HEX2DEC(_xlfn.CONCAT(C16:F16))</f>
        <v>0</v>
      </c>
      <c r="G17" s="6"/>
    </row>
    <row r="18" spans="1:7" s="8" customFormat="1" x14ac:dyDescent="0.3">
      <c r="A18" s="7" t="s">
        <v>17</v>
      </c>
      <c r="B18" s="8" t="str">
        <f>MID(L$3,(32-23),(23-13))</f>
        <v>0000001101</v>
      </c>
      <c r="C18" s="10" t="str">
        <f>MID($B18,1,2)</f>
        <v>00</v>
      </c>
      <c r="D18" s="10" t="str">
        <f>MID($B18,3,4)</f>
        <v>0000</v>
      </c>
      <c r="E18" s="10" t="str">
        <f>MID($B18,7,4)</f>
        <v>1101</v>
      </c>
      <c r="F18" s="8" t="str">
        <f>MID($B18,13,4)</f>
        <v/>
      </c>
      <c r="G18" s="9"/>
    </row>
    <row r="19" spans="1:7" x14ac:dyDescent="0.3">
      <c r="A19" s="1"/>
      <c r="B19" s="4" t="s">
        <v>3</v>
      </c>
      <c r="C19" s="2" t="str">
        <f>BIN2HEX(C18,)</f>
        <v>0</v>
      </c>
      <c r="D19" s="2" t="str">
        <f t="shared" ref="D19:E19" si="5">BIN2HEX(D18,)</f>
        <v>0</v>
      </c>
      <c r="E19" s="2" t="str">
        <f t="shared" si="5"/>
        <v>D</v>
      </c>
      <c r="G19" s="6"/>
    </row>
    <row r="20" spans="1:7" x14ac:dyDescent="0.3">
      <c r="A20" s="1"/>
      <c r="B20" s="4" t="s">
        <v>4</v>
      </c>
      <c r="C20" s="2">
        <f>HEX2DEC(_xlfn.CONCAT(C19:F19))</f>
        <v>13</v>
      </c>
      <c r="G20" s="6"/>
    </row>
    <row r="21" spans="1:7" s="8" customFormat="1" x14ac:dyDescent="0.3">
      <c r="A21" s="7" t="s">
        <v>18</v>
      </c>
      <c r="B21" s="8" t="str">
        <f>MID(L$3,(32-13),(13-12))</f>
        <v>0</v>
      </c>
      <c r="C21" s="10" t="str">
        <f>MID($B21,1,4)</f>
        <v>0</v>
      </c>
      <c r="D21" s="10" t="str">
        <f>MID($B21,5,4)</f>
        <v/>
      </c>
      <c r="E21" s="10" t="str">
        <f>MID($B21,9,4)</f>
        <v/>
      </c>
      <c r="G21" s="9"/>
    </row>
    <row r="22" spans="1:7" x14ac:dyDescent="0.3">
      <c r="A22" s="1"/>
      <c r="B22" s="4" t="s">
        <v>3</v>
      </c>
      <c r="C22" s="2" t="str">
        <f>BIN2HEX(C21,)</f>
        <v>0</v>
      </c>
      <c r="D22" s="2"/>
      <c r="E22" s="2"/>
      <c r="G22" s="6"/>
    </row>
    <row r="23" spans="1:7" x14ac:dyDescent="0.3">
      <c r="A23" s="1"/>
      <c r="B23" s="4" t="s">
        <v>4</v>
      </c>
      <c r="C23" s="2">
        <f>HEX2DEC(_xlfn.CONCAT(C22:F22))</f>
        <v>0</v>
      </c>
      <c r="G23" s="6"/>
    </row>
    <row r="24" spans="1:7" s="8" customFormat="1" x14ac:dyDescent="0.3">
      <c r="A24" s="7" t="s">
        <v>19</v>
      </c>
      <c r="B24" s="8" t="str">
        <f>MID(L$3,(32-12),(12-8))</f>
        <v>0111</v>
      </c>
      <c r="C24" s="10" t="str">
        <f>MID($B24,1,4)</f>
        <v>0111</v>
      </c>
      <c r="D24" s="10" t="str">
        <f>MID($B24,5,4)</f>
        <v/>
      </c>
      <c r="E24" s="10" t="str">
        <f>MID($B24,9,4)</f>
        <v/>
      </c>
      <c r="G24" s="9"/>
    </row>
    <row r="25" spans="1:7" x14ac:dyDescent="0.3">
      <c r="A25" s="1"/>
      <c r="B25" s="4" t="s">
        <v>3</v>
      </c>
      <c r="C25" s="2" t="str">
        <f>BIN2HEX(C24,)</f>
        <v>7</v>
      </c>
      <c r="D25" s="2"/>
      <c r="E25" s="2"/>
      <c r="G25" s="6"/>
    </row>
    <row r="26" spans="1:7" x14ac:dyDescent="0.3">
      <c r="A26" s="1"/>
      <c r="B26" s="4" t="s">
        <v>4</v>
      </c>
      <c r="C26" s="2">
        <f>HEX2DEC(_xlfn.CONCAT(C25:F25))</f>
        <v>7</v>
      </c>
      <c r="G26" s="6"/>
    </row>
    <row r="27" spans="1:7" s="8" customFormat="1" x14ac:dyDescent="0.3">
      <c r="A27" s="7" t="s">
        <v>20</v>
      </c>
      <c r="B27" s="8" t="str">
        <f>MID(L$3,(32-8),(8-7))</f>
        <v>1</v>
      </c>
      <c r="C27" s="10" t="str">
        <f>MID($B27,1,4)</f>
        <v>1</v>
      </c>
      <c r="D27" s="10" t="str">
        <f>MID($B27,5,4)</f>
        <v/>
      </c>
      <c r="E27" s="10" t="str">
        <f>MID($B27,9,4)</f>
        <v/>
      </c>
      <c r="G27" s="9"/>
    </row>
    <row r="28" spans="1:7" s="8" customFormat="1" x14ac:dyDescent="0.3">
      <c r="A28" s="7" t="s">
        <v>21</v>
      </c>
      <c r="B28" s="8" t="str">
        <f>MID(L$3,(32-7),(1))</f>
        <v>1</v>
      </c>
      <c r="C28" s="10" t="str">
        <f t="shared" ref="C28:C33" si="6">MID($B28,1,4)</f>
        <v>1</v>
      </c>
      <c r="D28" s="10"/>
      <c r="E28" s="10"/>
      <c r="G28" s="9"/>
    </row>
    <row r="29" spans="1:7" s="8" customFormat="1" x14ac:dyDescent="0.3">
      <c r="A29" s="7" t="s">
        <v>22</v>
      </c>
      <c r="B29" s="8" t="str">
        <f>MID(L$3,(32-6),(1))</f>
        <v>1</v>
      </c>
      <c r="C29" s="10" t="str">
        <f t="shared" si="6"/>
        <v>1</v>
      </c>
      <c r="G29" s="9"/>
    </row>
    <row r="30" spans="1:7" s="8" customFormat="1" x14ac:dyDescent="0.3">
      <c r="A30" s="7" t="s">
        <v>23</v>
      </c>
      <c r="B30" s="8" t="str">
        <f>MID(L$3,(32-5),(1))</f>
        <v>0</v>
      </c>
      <c r="C30" s="10" t="str">
        <f t="shared" si="6"/>
        <v>0</v>
      </c>
      <c r="D30" s="10"/>
      <c r="E30" s="10"/>
      <c r="G30" s="9"/>
    </row>
    <row r="31" spans="1:7" s="8" customFormat="1" x14ac:dyDescent="0.3">
      <c r="A31" s="7" t="s">
        <v>24</v>
      </c>
      <c r="B31" s="8" t="str">
        <f>MID(L$3,(32-4),(1))</f>
        <v>1</v>
      </c>
      <c r="C31" s="10" t="str">
        <f t="shared" si="6"/>
        <v>1</v>
      </c>
      <c r="D31" s="10"/>
      <c r="E31" s="10"/>
      <c r="G31" s="9"/>
    </row>
    <row r="32" spans="1:7" s="8" customFormat="1" x14ac:dyDescent="0.3">
      <c r="A32" s="7" t="s">
        <v>25</v>
      </c>
      <c r="B32" s="8" t="str">
        <f>MID(L$3,(32-3),(1))</f>
        <v>0</v>
      </c>
      <c r="C32" s="10" t="str">
        <f t="shared" si="6"/>
        <v>0</v>
      </c>
      <c r="G32" s="9"/>
    </row>
    <row r="33" spans="1:3" s="8" customFormat="1" x14ac:dyDescent="0.3">
      <c r="A33" s="7" t="s">
        <v>7</v>
      </c>
      <c r="B33" s="8" t="str">
        <f>MID(L$3,(32-2),(3))</f>
        <v>010</v>
      </c>
      <c r="C33" s="10" t="str">
        <f t="shared" si="6"/>
        <v>010</v>
      </c>
    </row>
    <row r="34" spans="1:3" x14ac:dyDescent="0.3">
      <c r="A34" s="1"/>
    </row>
  </sheetData>
  <phoneticPr fontId="2" type="noConversion"/>
  <pageMargins left="0.25" right="0.25" top="0.5" bottom="0.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83E-7FA4-437F-9FCA-E34F36C1AEC4}">
  <sheetPr>
    <pageSetUpPr fitToPage="1"/>
  </sheetPr>
  <dimension ref="A1:L20"/>
  <sheetViews>
    <sheetView workbookViewId="0">
      <selection activeCell="M15" sqref="M15"/>
    </sheetView>
  </sheetViews>
  <sheetFormatPr baseColWidth="10" defaultColWidth="8.88671875" defaultRowHeight="14.4" x14ac:dyDescent="0.3"/>
  <cols>
    <col min="2" max="2" width="13.109375" bestFit="1" customWidth="1"/>
    <col min="11" max="11" width="2.77734375" customWidth="1"/>
    <col min="12" max="12" width="33.6640625" bestFit="1" customWidth="1"/>
  </cols>
  <sheetData>
    <row r="1" spans="1:12" ht="21" x14ac:dyDescent="0.4">
      <c r="A1" s="5" t="s">
        <v>26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27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1011</v>
      </c>
      <c r="L3" s="2" t="str">
        <f>_xlfn.CONCAT(C3:J3)</f>
        <v>00000000000000000000000000001011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000000</v>
      </c>
      <c r="C5" s="10" t="str">
        <f>MID($B5,1,4)</f>
        <v>0000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 t="s">
        <v>29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15</v>
      </c>
      <c r="B8" s="8" t="str">
        <f>MID(L$3,(32-25),1)</f>
        <v>0</v>
      </c>
      <c r="C8" s="10"/>
      <c r="G8" s="9" t="s">
        <v>30</v>
      </c>
    </row>
    <row r="9" spans="1:12" s="8" customFormat="1" x14ac:dyDescent="0.3">
      <c r="A9" s="7" t="s">
        <v>16</v>
      </c>
      <c r="B9" s="8" t="str">
        <f>MID(L$3,(32-24),1)</f>
        <v>0</v>
      </c>
      <c r="C9" s="10"/>
      <c r="G9" s="9" t="s">
        <v>31</v>
      </c>
    </row>
    <row r="10" spans="1:12" s="8" customFormat="1" x14ac:dyDescent="0.3">
      <c r="A10" s="7" t="s">
        <v>32</v>
      </c>
      <c r="B10" s="8" t="str">
        <f>MID(L$3,(32-23),(23-17))</f>
        <v>000000</v>
      </c>
      <c r="C10" s="10" t="str">
        <f>MID($B10,1,4)</f>
        <v>0000</v>
      </c>
      <c r="D10" s="10" t="str">
        <f>MID($B10,5,4)</f>
        <v>00</v>
      </c>
      <c r="G10" s="9" t="s">
        <v>33</v>
      </c>
    </row>
    <row r="11" spans="1:12" x14ac:dyDescent="0.3">
      <c r="A11" s="1"/>
      <c r="B11" s="3" t="s">
        <v>3</v>
      </c>
      <c r="C11" s="2" t="str">
        <f>BIN2HEX(C10,)</f>
        <v>0</v>
      </c>
      <c r="D11" s="2" t="str">
        <f>BIN2HEX(D10,)</f>
        <v>0</v>
      </c>
      <c r="G11" s="6"/>
    </row>
    <row r="12" spans="1:12" x14ac:dyDescent="0.3">
      <c r="A12" s="1"/>
      <c r="B12" s="3" t="s">
        <v>4</v>
      </c>
      <c r="C12" s="2">
        <f>HEX2DEC(_xlfn.CONCAT(C11:F11))</f>
        <v>0</v>
      </c>
      <c r="G12" s="6"/>
    </row>
    <row r="13" spans="1:12" s="8" customFormat="1" x14ac:dyDescent="0.3">
      <c r="A13" s="7" t="s">
        <v>34</v>
      </c>
      <c r="B13" s="11" t="str">
        <f>MID(L$3,(32-17),1)</f>
        <v>0</v>
      </c>
      <c r="C13" s="10"/>
      <c r="G13" s="9" t="s">
        <v>35</v>
      </c>
    </row>
    <row r="14" spans="1:12" s="8" customFormat="1" x14ac:dyDescent="0.3">
      <c r="A14" s="7" t="s">
        <v>36</v>
      </c>
      <c r="B14" s="8" t="str">
        <f>MID(L$3,(32-16),(16-14))</f>
        <v>00</v>
      </c>
      <c r="C14" s="10" t="str">
        <f>MID($B14,1,4)</f>
        <v>00</v>
      </c>
      <c r="D14" s="10" t="str">
        <f>MID($B14,5,4)</f>
        <v/>
      </c>
      <c r="E14" s="10" t="str">
        <f>MID($B14,9,4)</f>
        <v/>
      </c>
      <c r="F14" s="8" t="str">
        <f>MID($B14,13,4)</f>
        <v/>
      </c>
      <c r="G14" s="9" t="s">
        <v>37</v>
      </c>
    </row>
    <row r="15" spans="1:12" x14ac:dyDescent="0.3">
      <c r="A15" s="1"/>
      <c r="B15" s="3" t="s">
        <v>3</v>
      </c>
      <c r="C15" s="2" t="str">
        <f>BIN2HEX(C14,)</f>
        <v>0</v>
      </c>
      <c r="D15" s="2"/>
      <c r="E15" s="2"/>
      <c r="G15" s="6"/>
    </row>
    <row r="16" spans="1:12" x14ac:dyDescent="0.3">
      <c r="A16" s="1"/>
      <c r="B16" s="3" t="s">
        <v>4</v>
      </c>
      <c r="C16" s="2">
        <f>HEX2DEC(_xlfn.CONCAT(C15:F15))</f>
        <v>0</v>
      </c>
      <c r="G16" s="6"/>
    </row>
    <row r="17" spans="1:7" s="8" customFormat="1" x14ac:dyDescent="0.3">
      <c r="A17" s="7" t="s">
        <v>5</v>
      </c>
      <c r="B17" s="8" t="str">
        <f>MID(L$3,(32-14),(14-2))</f>
        <v>000000000001</v>
      </c>
      <c r="C17" s="10" t="str">
        <f>MID($B17,1,4)</f>
        <v>0000</v>
      </c>
      <c r="D17" s="10" t="str">
        <f>MID($B17,5,4)</f>
        <v>0000</v>
      </c>
      <c r="E17" s="10" t="str">
        <f>MID($B17,9,4)</f>
        <v>0001</v>
      </c>
      <c r="G17" s="9" t="s">
        <v>38</v>
      </c>
    </row>
    <row r="18" spans="1:7" x14ac:dyDescent="0.3">
      <c r="A18" s="1"/>
      <c r="B18" s="3" t="s">
        <v>3</v>
      </c>
      <c r="C18" s="2" t="str">
        <f>BIN2HEX(C17,)</f>
        <v>0</v>
      </c>
      <c r="D18" s="2" t="str">
        <f t="shared" ref="D18:E18" si="1">BIN2HEX(D17,)</f>
        <v>0</v>
      </c>
      <c r="E18" s="2" t="str">
        <f t="shared" si="1"/>
        <v>1</v>
      </c>
    </row>
    <row r="19" spans="1:7" x14ac:dyDescent="0.3">
      <c r="A19" s="1"/>
      <c r="B19" s="3" t="s">
        <v>4</v>
      </c>
      <c r="C19" s="2">
        <f>HEX2DEC(_xlfn.CONCAT(C18:F18))</f>
        <v>1</v>
      </c>
    </row>
    <row r="20" spans="1:7" s="8" customFormat="1" x14ac:dyDescent="0.3">
      <c r="A20" s="7" t="s">
        <v>7</v>
      </c>
      <c r="B20" s="8" t="str">
        <f>MID(L$3,(32-2),(3-0))</f>
        <v>011</v>
      </c>
    </row>
  </sheetData>
  <pageMargins left="0.25" right="0.25" top="0.75" bottom="0.7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296A-2ED7-4972-8A88-7A98AD597580}">
  <sheetPr>
    <pageSetUpPr fitToPage="1"/>
  </sheetPr>
  <dimension ref="A1:L32"/>
  <sheetViews>
    <sheetView zoomScale="130" zoomScaleNormal="130" workbookViewId="0">
      <selection activeCell="D10" sqref="D10"/>
    </sheetView>
  </sheetViews>
  <sheetFormatPr baseColWidth="10" defaultColWidth="8.88671875" defaultRowHeight="14.4" x14ac:dyDescent="0.3"/>
  <cols>
    <col min="12" max="12" width="33.6640625" bestFit="1" customWidth="1"/>
  </cols>
  <sheetData>
    <row r="1" spans="1:12" ht="21" x14ac:dyDescent="0.4">
      <c r="A1" s="5" t="s">
        <v>39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64</v>
      </c>
      <c r="C3" s="2" t="str">
        <f>TEXT(HEX2BIN(MID($B3,C2,1)),"0000")</f>
        <v>0110</v>
      </c>
      <c r="D3" s="2" t="str">
        <f t="shared" ref="D3:J3" si="0">TEXT(HEX2BIN(MID($B3,D2,1)),"0000")</f>
        <v>0000</v>
      </c>
      <c r="E3" s="2" t="str">
        <f t="shared" si="0"/>
        <v>1111</v>
      </c>
      <c r="F3" s="2" t="str">
        <f t="shared" si="0"/>
        <v>0001</v>
      </c>
      <c r="G3" s="2" t="str">
        <f t="shared" si="0"/>
        <v>1101</v>
      </c>
      <c r="H3" s="2" t="str">
        <f t="shared" si="0"/>
        <v>0000</v>
      </c>
      <c r="I3" s="2" t="str">
        <f t="shared" si="0"/>
        <v>1111</v>
      </c>
      <c r="J3" s="2" t="str">
        <f t="shared" si="0"/>
        <v>0100</v>
      </c>
      <c r="L3" s="2" t="str">
        <f>_xlfn.CONCAT(C3:J3)</f>
        <v>01100000111100011101000011110100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011000</v>
      </c>
      <c r="C5" s="10" t="str">
        <f>MID($B5,1,4)</f>
        <v>0110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/>
    </row>
    <row r="6" spans="1:12" x14ac:dyDescent="0.3">
      <c r="A6" s="1"/>
      <c r="B6" s="3" t="s">
        <v>3</v>
      </c>
      <c r="C6" s="2" t="str">
        <f>BIN2HEX(C5,)</f>
        <v>6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96</v>
      </c>
      <c r="G7" s="6"/>
    </row>
    <row r="8" spans="1:12" s="8" customFormat="1" x14ac:dyDescent="0.3">
      <c r="A8" s="7" t="s">
        <v>41</v>
      </c>
      <c r="B8" s="8" t="str">
        <f>MID(L$3,(32-25),(2))</f>
        <v>00</v>
      </c>
      <c r="C8" s="10" t="str">
        <f>MID($B8,1,4)</f>
        <v>00</v>
      </c>
      <c r="D8" s="8" t="str">
        <f>MID($B8,5,4)</f>
        <v/>
      </c>
      <c r="E8" s="8" t="str">
        <f>MID($B8,9,4)</f>
        <v/>
      </c>
      <c r="F8" s="8" t="str">
        <f>MID($B8,13,4)</f>
        <v/>
      </c>
      <c r="G8" s="9"/>
    </row>
    <row r="9" spans="1:12" x14ac:dyDescent="0.3">
      <c r="A9" s="1"/>
      <c r="B9" s="3" t="s">
        <v>3</v>
      </c>
      <c r="C9" s="2" t="str">
        <f>BIN2HEX(C8,)</f>
        <v>0</v>
      </c>
      <c r="D9" s="2"/>
      <c r="G9" s="6"/>
    </row>
    <row r="10" spans="1:12" x14ac:dyDescent="0.3">
      <c r="A10" s="1"/>
      <c r="B10" s="3" t="s">
        <v>4</v>
      </c>
      <c r="C10" s="2">
        <f>HEX2DEC(_xlfn.CONCAT(C9:F9))</f>
        <v>0</v>
      </c>
      <c r="G10" s="6"/>
    </row>
    <row r="11" spans="1:12" s="8" customFormat="1" x14ac:dyDescent="0.3">
      <c r="A11" s="7" t="s">
        <v>42</v>
      </c>
      <c r="B11" s="8" t="str">
        <f>MID(L$3,(32-23),1)</f>
        <v>1</v>
      </c>
      <c r="C11" s="10"/>
      <c r="G11" s="9"/>
    </row>
    <row r="12" spans="1:12" s="8" customFormat="1" x14ac:dyDescent="0.3">
      <c r="A12" s="7" t="s">
        <v>43</v>
      </c>
      <c r="B12" s="8" t="str">
        <f>MID(L$3,(32-22),(3))</f>
        <v>111</v>
      </c>
      <c r="C12" s="10" t="str">
        <f>MID($B12,1,4)</f>
        <v>111</v>
      </c>
      <c r="D12" s="10"/>
      <c r="G12" s="9"/>
    </row>
    <row r="13" spans="1:12" x14ac:dyDescent="0.3">
      <c r="A13" s="1"/>
      <c r="B13" s="3" t="s">
        <v>3</v>
      </c>
      <c r="C13" s="2" t="str">
        <f>BIN2HEX(C12,)</f>
        <v>7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7</v>
      </c>
      <c r="G14" s="6"/>
    </row>
    <row r="15" spans="1:12" s="8" customFormat="1" x14ac:dyDescent="0.3">
      <c r="A15" s="7" t="s">
        <v>44</v>
      </c>
      <c r="B15" s="8" t="str">
        <f>MID(L$3,(32-19),(19-11))</f>
        <v>00011101</v>
      </c>
      <c r="C15" s="10" t="str">
        <f>MID($B15,1,4)</f>
        <v>0001</v>
      </c>
      <c r="D15" s="10" t="str">
        <f>MID($B15,5,4)</f>
        <v>1101</v>
      </c>
      <c r="F15" s="12" t="s">
        <v>65</v>
      </c>
      <c r="G15" s="12"/>
      <c r="H15" s="13">
        <f>C17+16*16*C10</f>
        <v>29</v>
      </c>
    </row>
    <row r="16" spans="1:12" x14ac:dyDescent="0.3">
      <c r="A16" s="1"/>
      <c r="B16" s="3" t="s">
        <v>3</v>
      </c>
      <c r="C16" s="2" t="str">
        <f>BIN2HEX(C15,)</f>
        <v>1</v>
      </c>
      <c r="D16" s="2" t="str">
        <f>BIN2HEX(D15,)</f>
        <v>D</v>
      </c>
      <c r="G16" s="6"/>
    </row>
    <row r="17" spans="1:7" x14ac:dyDescent="0.3">
      <c r="A17" s="1"/>
      <c r="B17" s="3" t="s">
        <v>4</v>
      </c>
      <c r="C17" s="2">
        <f>HEX2DEC(_xlfn.CONCAT(C16:F16))</f>
        <v>29</v>
      </c>
      <c r="G17" s="6"/>
    </row>
    <row r="18" spans="1:7" s="8" customFormat="1" x14ac:dyDescent="0.3">
      <c r="A18" s="7" t="s">
        <v>45</v>
      </c>
      <c r="B18" s="11" t="str">
        <f>MID(L$3,(32-11),1)</f>
        <v>0</v>
      </c>
      <c r="C18" s="10"/>
      <c r="G18" s="9"/>
    </row>
    <row r="19" spans="1:7" s="8" customFormat="1" x14ac:dyDescent="0.3">
      <c r="A19" s="7" t="s">
        <v>46</v>
      </c>
      <c r="B19" s="11" t="str">
        <f>MID(L$3,(32-10),1)</f>
        <v>0</v>
      </c>
      <c r="C19" s="10"/>
      <c r="G19" s="9"/>
    </row>
    <row r="20" spans="1:7" s="8" customFormat="1" x14ac:dyDescent="0.3">
      <c r="A20" s="7" t="s">
        <v>47</v>
      </c>
      <c r="B20" s="11" t="str">
        <f>MID(L$3,(32-9),1)</f>
        <v>0</v>
      </c>
      <c r="C20" s="10"/>
      <c r="G20" s="9"/>
    </row>
    <row r="21" spans="1:7" s="8" customFormat="1" x14ac:dyDescent="0.3">
      <c r="A21" s="7" t="s">
        <v>20</v>
      </c>
      <c r="B21" s="11" t="str">
        <f>MID(L$3,(32-8),1)</f>
        <v>0</v>
      </c>
      <c r="C21" s="10"/>
      <c r="G21" s="9"/>
    </row>
    <row r="22" spans="1:7" s="8" customFormat="1" x14ac:dyDescent="0.3">
      <c r="A22" s="7" t="s">
        <v>48</v>
      </c>
      <c r="B22" s="8" t="str">
        <f>MID(L$3,(32-7),(2))</f>
        <v>11</v>
      </c>
      <c r="C22" s="10" t="str">
        <f>MID($B22,1,4)</f>
        <v>11</v>
      </c>
      <c r="D22" s="10" t="str">
        <f>MID($B22,5,4)</f>
        <v/>
      </c>
      <c r="E22" s="10" t="str">
        <f>MID($B22,9,4)</f>
        <v/>
      </c>
      <c r="F22" s="8" t="str">
        <f>MID($B22,13,4)</f>
        <v/>
      </c>
      <c r="G22" s="9"/>
    </row>
    <row r="23" spans="1:7" x14ac:dyDescent="0.3">
      <c r="A23" s="1"/>
      <c r="B23" s="3" t="s">
        <v>3</v>
      </c>
      <c r="C23" s="2" t="str">
        <f>BIN2HEX(C22,)</f>
        <v>3</v>
      </c>
      <c r="D23" s="2"/>
      <c r="E23" s="2"/>
      <c r="G23" s="6"/>
    </row>
    <row r="24" spans="1:7" x14ac:dyDescent="0.3">
      <c r="A24" s="1"/>
      <c r="B24" s="3" t="s">
        <v>4</v>
      </c>
      <c r="C24" s="2">
        <f>HEX2DEC(_xlfn.CONCAT(C23:F23))</f>
        <v>3</v>
      </c>
      <c r="G24" s="6"/>
    </row>
    <row r="25" spans="1:7" s="8" customFormat="1" x14ac:dyDescent="0.3">
      <c r="A25" s="7" t="s">
        <v>23</v>
      </c>
      <c r="B25" s="11" t="str">
        <f>MID(L$3,(32-5),1)</f>
        <v>1</v>
      </c>
      <c r="C25" s="10"/>
      <c r="G25" s="9"/>
    </row>
    <row r="26" spans="1:7" s="8" customFormat="1" x14ac:dyDescent="0.3">
      <c r="A26" s="7" t="s">
        <v>49</v>
      </c>
      <c r="B26" s="8" t="str">
        <f>MID(L$3,(32-4),(2))</f>
        <v>10</v>
      </c>
      <c r="C26" s="10" t="str">
        <f>MID($B26,1,4)</f>
        <v>10</v>
      </c>
      <c r="D26" s="10" t="str">
        <f>MID($B26,5,4)</f>
        <v/>
      </c>
      <c r="E26" s="10" t="str">
        <f>MID($B26,9,4)</f>
        <v/>
      </c>
      <c r="F26" s="8" t="str">
        <f>MID($B26,13,4)</f>
        <v/>
      </c>
      <c r="G26" s="9"/>
    </row>
    <row r="27" spans="1:7" x14ac:dyDescent="0.3">
      <c r="A27" s="1"/>
      <c r="B27" s="3" t="s">
        <v>3</v>
      </c>
      <c r="C27" s="2" t="str">
        <f>BIN2HEX(C26,)</f>
        <v>2</v>
      </c>
      <c r="D27" s="2"/>
      <c r="E27" s="2"/>
    </row>
    <row r="28" spans="1:7" x14ac:dyDescent="0.3">
      <c r="A28" s="1"/>
      <c r="B28" s="3" t="s">
        <v>4</v>
      </c>
      <c r="C28" s="2">
        <f>HEX2DEC(_xlfn.CONCAT(C27:F27))</f>
        <v>2</v>
      </c>
    </row>
    <row r="29" spans="1:7" x14ac:dyDescent="0.3">
      <c r="A29" s="7" t="s">
        <v>7</v>
      </c>
      <c r="B29" s="8" t="str">
        <f>MID(L$3,(32-2),(3))</f>
        <v>100</v>
      </c>
      <c r="C29" s="10" t="str">
        <f>MID($B29,1,4)</f>
        <v>100</v>
      </c>
      <c r="D29" s="2"/>
      <c r="E29" s="2"/>
    </row>
    <row r="30" spans="1:7" x14ac:dyDescent="0.3">
      <c r="A30" s="1"/>
      <c r="B30" s="3" t="s">
        <v>3</v>
      </c>
      <c r="C30" s="2" t="str">
        <f>BIN2HEX(C29,)</f>
        <v>4</v>
      </c>
      <c r="D30" s="2"/>
      <c r="E30" s="2"/>
    </row>
    <row r="31" spans="1:7" x14ac:dyDescent="0.3">
      <c r="A31" s="1"/>
      <c r="B31" s="3" t="s">
        <v>4</v>
      </c>
      <c r="C31" s="2">
        <f>HEX2DEC(_xlfn.CONCAT(C30:F30))</f>
        <v>4</v>
      </c>
    </row>
    <row r="32" spans="1:7" x14ac:dyDescent="0.3">
      <c r="A32" s="1"/>
    </row>
  </sheetData>
  <mergeCells count="1">
    <mergeCell ref="F15:G15"/>
  </mergeCells>
  <pageMargins left="0.25" right="0.25" top="0.75" bottom="0.75" header="0.3" footer="0.3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5AD-E910-4590-862C-0C680CA5B601}">
  <sheetPr>
    <pageSetUpPr fitToPage="1"/>
  </sheetPr>
  <dimension ref="A1:L39"/>
  <sheetViews>
    <sheetView workbookViewId="0">
      <selection activeCell="B3" sqref="B3"/>
    </sheetView>
  </sheetViews>
  <sheetFormatPr baseColWidth="10" defaultColWidth="8.88671875" defaultRowHeight="14.4" x14ac:dyDescent="0.3"/>
  <cols>
    <col min="2" max="2" width="16.109375" bestFit="1" customWidth="1"/>
    <col min="11" max="11" width="3.109375" customWidth="1"/>
    <col min="12" max="12" width="33.6640625" bestFit="1" customWidth="1"/>
  </cols>
  <sheetData>
    <row r="1" spans="1:12" ht="21" x14ac:dyDescent="0.4">
      <c r="A1" s="5" t="s">
        <v>50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62</v>
      </c>
      <c r="C3" s="2" t="str">
        <f>TEXT(HEX2BIN(MID($B3,C2,1)),"0000")</f>
        <v>0000</v>
      </c>
      <c r="D3" s="2" t="str">
        <f t="shared" ref="D3:J3" si="0">TEXT(HEX2BIN(MID($B3,D2,1)),"0000")</f>
        <v>0001</v>
      </c>
      <c r="E3" s="2" t="str">
        <f t="shared" si="0"/>
        <v>0100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0101</v>
      </c>
      <c r="L3" s="2" t="str">
        <f>_xlfn.CONCAT(C3:J3)</f>
        <v>00000001010000000000000000000101</v>
      </c>
    </row>
    <row r="4" spans="1:12" x14ac:dyDescent="0.3">
      <c r="A4" s="1"/>
    </row>
    <row r="5" spans="1:12" s="8" customFormat="1" x14ac:dyDescent="0.3">
      <c r="A5" s="7" t="s">
        <v>40</v>
      </c>
      <c r="B5" s="8" t="str">
        <f>MID(L3,(32-31),(31-24))</f>
        <v>0000000</v>
      </c>
      <c r="C5" s="10" t="str">
        <f>MID($B5,1,4)</f>
        <v>0000</v>
      </c>
      <c r="D5" s="8" t="str">
        <f>MID($B5,5,4)</f>
        <v>000</v>
      </c>
      <c r="E5" s="8" t="str">
        <f>MID($B5,9,4)</f>
        <v/>
      </c>
      <c r="F5" s="8" t="str">
        <f>MID($B5,13,4)</f>
        <v/>
      </c>
      <c r="G5" s="9" t="s">
        <v>51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16</v>
      </c>
      <c r="B8" s="8" t="str">
        <f>MID(L$3,(32-24),1)</f>
        <v>1</v>
      </c>
      <c r="C8" s="10"/>
      <c r="G8" s="9" t="s">
        <v>52</v>
      </c>
    </row>
    <row r="9" spans="1:12" s="8" customFormat="1" x14ac:dyDescent="0.3">
      <c r="A9" s="7" t="s">
        <v>53</v>
      </c>
      <c r="B9" s="8" t="str">
        <f>MID(L$3,(32-23),(2))</f>
        <v>01</v>
      </c>
      <c r="C9" s="10" t="str">
        <f>MID($B9,1,4)</f>
        <v>01</v>
      </c>
      <c r="D9" s="8" t="str">
        <f>MID($B9,5,4)</f>
        <v/>
      </c>
      <c r="E9" s="8" t="str">
        <f>MID($B9,9,4)</f>
        <v/>
      </c>
      <c r="F9" s="8" t="str">
        <f>MID($B9,13,4)</f>
        <v/>
      </c>
      <c r="G9" s="9" t="s">
        <v>54</v>
      </c>
    </row>
    <row r="10" spans="1:12" x14ac:dyDescent="0.3">
      <c r="A10" s="1"/>
      <c r="B10" s="3" t="s">
        <v>3</v>
      </c>
      <c r="C10" s="2" t="str">
        <f>BIN2HEX(C9,)</f>
        <v>1</v>
      </c>
      <c r="D10" s="2"/>
      <c r="G10" s="6"/>
    </row>
    <row r="11" spans="1:12" x14ac:dyDescent="0.3">
      <c r="A11" s="1"/>
      <c r="B11" s="3" t="s">
        <v>4</v>
      </c>
      <c r="C11" s="2">
        <f>HEX2DEC(_xlfn.CONCAT(C10:F10))</f>
        <v>1</v>
      </c>
      <c r="G11" s="6"/>
    </row>
    <row r="12" spans="1:12" s="8" customFormat="1" x14ac:dyDescent="0.3">
      <c r="A12" s="7" t="s">
        <v>55</v>
      </c>
      <c r="B12" s="8" t="str">
        <f>MID(L3,(32-31),(3))</f>
        <v>000</v>
      </c>
      <c r="C12" s="10" t="str">
        <f>MID($B12,1,4)</f>
        <v>000</v>
      </c>
      <c r="D12" s="8" t="str">
        <f>MID($B12,5,4)</f>
        <v/>
      </c>
      <c r="E12" s="8" t="str">
        <f>MID($B12,9,4)</f>
        <v/>
      </c>
      <c r="F12" s="8" t="str">
        <f>MID($B12,13,4)</f>
        <v/>
      </c>
      <c r="G12" s="9" t="s">
        <v>56</v>
      </c>
    </row>
    <row r="13" spans="1:12" x14ac:dyDescent="0.3">
      <c r="A13" s="1"/>
      <c r="B13" s="3" t="s">
        <v>3</v>
      </c>
      <c r="C13" s="2" t="str">
        <f>BIN2HEX(C12,)</f>
        <v>0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57</v>
      </c>
      <c r="B15" s="8" t="str">
        <f>MID(L$3,(32-18),1)</f>
        <v>0</v>
      </c>
      <c r="C15" s="10"/>
      <c r="G15" s="9" t="s">
        <v>58</v>
      </c>
    </row>
    <row r="16" spans="1:12" s="8" customFormat="1" x14ac:dyDescent="0.3">
      <c r="A16" s="7" t="s">
        <v>59</v>
      </c>
      <c r="B16" s="8" t="str">
        <f>MID(L$3,(32-17),(17-2))</f>
        <v>000000000000000</v>
      </c>
      <c r="C16" s="10" t="str">
        <f>MID($B16,1,4)</f>
        <v>0000</v>
      </c>
      <c r="D16" s="10" t="str">
        <f>MID($B16,5,4)</f>
        <v>0000</v>
      </c>
      <c r="E16" s="10" t="str">
        <f>MID($B16,9,4)</f>
        <v>0000</v>
      </c>
      <c r="F16" s="10" t="str">
        <f>MID($B16,13,4)</f>
        <v>000</v>
      </c>
      <c r="G16" s="9" t="s">
        <v>60</v>
      </c>
    </row>
    <row r="17" spans="1:5" x14ac:dyDescent="0.3">
      <c r="A17" s="1"/>
      <c r="B17" s="3" t="s">
        <v>3</v>
      </c>
      <c r="C17" s="2" t="str">
        <f>BIN2HEX(C16,)</f>
        <v>0</v>
      </c>
      <c r="D17" s="2"/>
    </row>
    <row r="18" spans="1:5" x14ac:dyDescent="0.3">
      <c r="A18" s="1"/>
      <c r="B18" s="3" t="s">
        <v>4</v>
      </c>
      <c r="C18" s="2">
        <f>HEX2DEC(_xlfn.CONCAT(C17:F17))</f>
        <v>0</v>
      </c>
    </row>
    <row r="19" spans="1:5" x14ac:dyDescent="0.3">
      <c r="A19" s="1"/>
      <c r="C19" s="2"/>
    </row>
    <row r="20" spans="1:5" x14ac:dyDescent="0.3">
      <c r="A20" s="1"/>
      <c r="B20" s="3"/>
      <c r="C20" s="2"/>
      <c r="D20" s="2"/>
    </row>
    <row r="21" spans="1:5" x14ac:dyDescent="0.3">
      <c r="A21" s="1"/>
      <c r="B21" s="3"/>
      <c r="C21" s="2"/>
    </row>
    <row r="22" spans="1:5" x14ac:dyDescent="0.3">
      <c r="A22" s="1"/>
      <c r="C22" s="2"/>
      <c r="D22" s="2"/>
    </row>
    <row r="23" spans="1:5" x14ac:dyDescent="0.3">
      <c r="A23" s="1"/>
      <c r="B23" s="3"/>
      <c r="C23" s="2"/>
      <c r="D23" s="2"/>
    </row>
    <row r="24" spans="1:5" x14ac:dyDescent="0.3">
      <c r="A24" s="1"/>
      <c r="B24" s="3"/>
      <c r="C24" s="2"/>
    </row>
    <row r="25" spans="1:5" x14ac:dyDescent="0.3">
      <c r="A25" s="1"/>
      <c r="B25" s="3"/>
      <c r="C25" s="2"/>
    </row>
    <row r="26" spans="1:5" x14ac:dyDescent="0.3">
      <c r="A26" s="1"/>
      <c r="B26" s="3"/>
      <c r="C26" s="2"/>
    </row>
    <row r="27" spans="1:5" x14ac:dyDescent="0.3">
      <c r="A27" s="1"/>
      <c r="B27" s="3"/>
      <c r="C27" s="2"/>
    </row>
    <row r="28" spans="1:5" x14ac:dyDescent="0.3">
      <c r="A28" s="1"/>
      <c r="B28" s="3"/>
      <c r="C28" s="2"/>
    </row>
    <row r="29" spans="1:5" x14ac:dyDescent="0.3">
      <c r="A29" s="1"/>
      <c r="C29" s="2"/>
      <c r="D29" s="2"/>
      <c r="E29" s="2"/>
    </row>
    <row r="30" spans="1:5" x14ac:dyDescent="0.3">
      <c r="A30" s="1"/>
      <c r="B30" s="3"/>
      <c r="C30" s="2"/>
      <c r="D30" s="2"/>
      <c r="E30" s="2"/>
    </row>
    <row r="31" spans="1:5" x14ac:dyDescent="0.3">
      <c r="A31" s="1"/>
      <c r="B31" s="3"/>
      <c r="C31" s="2"/>
    </row>
    <row r="32" spans="1:5" x14ac:dyDescent="0.3">
      <c r="A32" s="1"/>
      <c r="B32" s="3"/>
      <c r="C32" s="2"/>
    </row>
    <row r="33" spans="1:5" x14ac:dyDescent="0.3">
      <c r="A33" s="1"/>
      <c r="C33" s="2"/>
      <c r="D33" s="2"/>
      <c r="E33" s="2"/>
    </row>
    <row r="34" spans="1:5" x14ac:dyDescent="0.3">
      <c r="A34" s="1"/>
      <c r="B34" s="3"/>
      <c r="C34" s="2"/>
      <c r="D34" s="2"/>
      <c r="E34" s="2"/>
    </row>
    <row r="35" spans="1:5" x14ac:dyDescent="0.3">
      <c r="A35" s="1"/>
      <c r="B35" s="3"/>
      <c r="C35" s="2"/>
    </row>
    <row r="36" spans="1:5" x14ac:dyDescent="0.3">
      <c r="A36" s="1"/>
      <c r="C36" s="2"/>
      <c r="D36" s="2"/>
      <c r="E36" s="2"/>
    </row>
    <row r="37" spans="1:5" x14ac:dyDescent="0.3">
      <c r="A37" s="1"/>
      <c r="B37" s="3"/>
      <c r="C37" s="2"/>
      <c r="D37" s="2"/>
      <c r="E37" s="2"/>
    </row>
    <row r="38" spans="1:5" x14ac:dyDescent="0.3">
      <c r="A38" s="1"/>
      <c r="B38" s="3"/>
      <c r="C38" s="2"/>
    </row>
    <row r="39" spans="1:5" x14ac:dyDescent="0.3">
      <c r="A39" s="1"/>
    </row>
  </sheetData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REG0</vt:lpstr>
      <vt:lpstr>REG1</vt:lpstr>
      <vt:lpstr>REG2</vt:lpstr>
      <vt:lpstr>REG 3</vt:lpstr>
      <vt:lpstr>REG4</vt:lpstr>
      <vt:lpstr>REG5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Dominguez</cp:lastModifiedBy>
  <cp:lastPrinted>2025-02-15T20:12:04Z</cp:lastPrinted>
  <dcterms:created xsi:type="dcterms:W3CDTF">2025-02-15T18:35:15Z</dcterms:created>
  <dcterms:modified xsi:type="dcterms:W3CDTF">2025-03-08T03:19:13Z</dcterms:modified>
</cp:coreProperties>
</file>