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adrie\Documents\00_Adriel\00_Proyectos\deFacultad\pocket-analyzer\hardware\documentation\PhaseShifter\"/>
    </mc:Choice>
  </mc:AlternateContent>
  <xr:revisionPtr revIDLastSave="0" documentId="13_ncr:1_{F06BE68B-58DA-45EC-A851-B0A30682808F}" xr6:coauthVersionLast="47" xr6:coauthVersionMax="47" xr10:uidLastSave="{00000000-0000-0000-0000-000000000000}"/>
  <bookViews>
    <workbookView minimized="1" xWindow="4596" yWindow="2160" windowWidth="17280" windowHeight="8976" firstSheet="1" activeTab="1" xr2:uid="{00000000-000D-0000-FFFF-FFFF00000000}"/>
  </bookViews>
  <sheets>
    <sheet name="Readme" sheetId="7" r:id="rId1"/>
    <sheet name="Single bit with plots" sheetId="4" r:id="rId2"/>
    <sheet name="Multibit" sheetId="10" r:id="rId3"/>
    <sheet name="Phases" sheetId="6" r:id="rId4"/>
    <sheet name="HPF S-pars" sheetId="8" r:id="rId5"/>
    <sheet name="LPF S-pars" sheetId="5" r:id="rId6"/>
    <sheet name="Calcs" sheetId="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10" l="1"/>
  <c r="F11" i="10"/>
  <c r="L25" i="10" s="1"/>
  <c r="G24" i="10" l="1"/>
  <c r="I24" i="10"/>
  <c r="K26" i="10"/>
  <c r="J23" i="10"/>
  <c r="I25" i="10"/>
  <c r="H24" i="10"/>
  <c r="J26" i="10"/>
  <c r="I26" i="10"/>
  <c r="H23" i="10"/>
  <c r="I23" i="10"/>
  <c r="K25" i="10"/>
  <c r="J25" i="10"/>
  <c r="K23" i="10"/>
  <c r="F24" i="10"/>
  <c r="H26" i="10"/>
  <c r="H25" i="10"/>
  <c r="L23" i="10"/>
  <c r="G26" i="10"/>
  <c r="G25" i="10"/>
  <c r="L24" i="10"/>
  <c r="L27" i="10"/>
  <c r="F26" i="10"/>
  <c r="F25" i="10"/>
  <c r="E24" i="10"/>
  <c r="E23" i="10"/>
  <c r="F23" i="10"/>
  <c r="K24" i="10"/>
  <c r="J27" i="10"/>
  <c r="E26" i="10"/>
  <c r="E25" i="10"/>
  <c r="G23" i="10"/>
  <c r="J24" i="10"/>
  <c r="L26" i="10"/>
  <c r="I27" i="10"/>
  <c r="G27" i="10"/>
  <c r="H27" i="10"/>
  <c r="F27" i="10"/>
  <c r="E27" i="10"/>
  <c r="K27" i="10"/>
  <c r="B28" i="10"/>
  <c r="G28" i="10" s="1"/>
  <c r="K28" i="10"/>
  <c r="J28" i="10"/>
  <c r="C13" i="9"/>
  <c r="D13" i="9" s="1"/>
  <c r="F9" i="4"/>
  <c r="F11" i="4"/>
  <c r="F12" i="4"/>
  <c r="I25" i="4" l="1"/>
  <c r="C25" i="4"/>
  <c r="B25" i="4"/>
  <c r="H28" i="10"/>
  <c r="I28" i="10"/>
  <c r="C14" i="9"/>
  <c r="D14" i="9" s="1"/>
  <c r="F14" i="9" s="1"/>
  <c r="F28" i="10"/>
  <c r="E28" i="10"/>
  <c r="B29" i="10"/>
  <c r="L28" i="10"/>
  <c r="H25" i="4"/>
  <c r="E25" i="4"/>
  <c r="G25" i="4"/>
  <c r="F25" i="4"/>
  <c r="D25" i="4"/>
  <c r="G13" i="9"/>
  <c r="C15" i="9" l="1"/>
  <c r="G14" i="9"/>
  <c r="AE14" i="9" s="1"/>
  <c r="I14" i="9"/>
  <c r="N14" i="9" s="1"/>
  <c r="K29" i="10"/>
  <c r="B30" i="10"/>
  <c r="F29" i="10"/>
  <c r="J29" i="10"/>
  <c r="I29" i="10"/>
  <c r="E29" i="10"/>
  <c r="H29" i="10"/>
  <c r="G29" i="10"/>
  <c r="L29" i="10"/>
  <c r="F13" i="9"/>
  <c r="I13" i="9"/>
  <c r="N13" i="9" s="1"/>
  <c r="H14" i="9"/>
  <c r="H13" i="9"/>
  <c r="AG14" i="9"/>
  <c r="D15" i="9"/>
  <c r="C16" i="9"/>
  <c r="AF14" i="9" l="1"/>
  <c r="AK14" i="9" s="1"/>
  <c r="E30" i="10"/>
  <c r="F30" i="10"/>
  <c r="G30" i="10"/>
  <c r="H30" i="10"/>
  <c r="I30" i="10"/>
  <c r="L30" i="10"/>
  <c r="J30" i="10"/>
  <c r="K30" i="10"/>
  <c r="AG13" i="9"/>
  <c r="AF13" i="9"/>
  <c r="AE13" i="9"/>
  <c r="M13" i="9"/>
  <c r="L13" i="9"/>
  <c r="L14" i="9"/>
  <c r="M14" i="9"/>
  <c r="AH14" i="9"/>
  <c r="AL14" i="9" s="1"/>
  <c r="AR14" i="9" s="1"/>
  <c r="D16" i="9"/>
  <c r="C17" i="9"/>
  <c r="G15" i="9"/>
  <c r="F15" i="9"/>
  <c r="I15" i="9"/>
  <c r="N15" i="9" s="1"/>
  <c r="H15" i="9"/>
  <c r="AK13" i="9" l="1"/>
  <c r="AH13" i="9"/>
  <c r="AL13" i="9" s="1"/>
  <c r="AR13" i="9" s="1"/>
  <c r="AU13" i="9" s="1"/>
  <c r="AG15" i="9"/>
  <c r="AF15" i="9"/>
  <c r="AM14" i="9"/>
  <c r="AP14" i="9" s="1"/>
  <c r="O14" i="9"/>
  <c r="R14" i="9" s="1"/>
  <c r="S14" i="9"/>
  <c r="Y14" i="9" s="1"/>
  <c r="O13" i="9"/>
  <c r="S13" i="9" s="1"/>
  <c r="Y13" i="9" s="1"/>
  <c r="AE15" i="9"/>
  <c r="C18" i="9"/>
  <c r="D17" i="9"/>
  <c r="G16" i="9"/>
  <c r="F16" i="9"/>
  <c r="I16" i="9"/>
  <c r="N16" i="9" s="1"/>
  <c r="H16" i="9"/>
  <c r="M15" i="9"/>
  <c r="L15" i="9"/>
  <c r="AU14" i="9"/>
  <c r="AS14" i="9"/>
  <c r="AT14" i="9" s="1"/>
  <c r="AM13" i="9" l="1"/>
  <c r="AN13" i="9" s="1"/>
  <c r="AO13" i="9" s="1"/>
  <c r="AS13" i="9"/>
  <c r="AT13" i="9" s="1"/>
  <c r="AG16" i="9"/>
  <c r="AF16" i="9"/>
  <c r="AN14" i="9"/>
  <c r="AO14" i="9" s="1"/>
  <c r="T14" i="9"/>
  <c r="U14" i="9" s="1"/>
  <c r="V14" i="9" s="1"/>
  <c r="R13" i="9"/>
  <c r="T13" i="9" s="1"/>
  <c r="U13" i="9" s="1"/>
  <c r="V13" i="9" s="1"/>
  <c r="AB13" i="9"/>
  <c r="AW13" i="9" s="1"/>
  <c r="Z13" i="9"/>
  <c r="AA13" i="9" s="1"/>
  <c r="AB14" i="9"/>
  <c r="AW14" i="9" s="1"/>
  <c r="Z14" i="9"/>
  <c r="AA14" i="9" s="1"/>
  <c r="O15" i="9"/>
  <c r="S15" i="9" s="1"/>
  <c r="Y15" i="9" s="1"/>
  <c r="G17" i="9"/>
  <c r="F17" i="9"/>
  <c r="I17" i="9"/>
  <c r="N17" i="9" s="1"/>
  <c r="H17" i="9"/>
  <c r="AH15" i="9"/>
  <c r="AL15" i="9" s="1"/>
  <c r="AR15" i="9" s="1"/>
  <c r="L16" i="9"/>
  <c r="M16" i="9"/>
  <c r="D18" i="9"/>
  <c r="C19" i="9"/>
  <c r="AE16" i="9"/>
  <c r="AK15" i="9" l="1"/>
  <c r="AM15" i="9" s="1"/>
  <c r="AP15" i="9" s="1"/>
  <c r="AP13" i="9"/>
  <c r="AG17" i="9"/>
  <c r="AF17" i="9"/>
  <c r="R15" i="9"/>
  <c r="T15" i="9" s="1"/>
  <c r="W14" i="9"/>
  <c r="W13" i="9"/>
  <c r="AU15" i="9"/>
  <c r="AS15" i="9"/>
  <c r="AT15" i="9" s="1"/>
  <c r="AH16" i="9"/>
  <c r="AL16" i="9" s="1"/>
  <c r="AR16" i="9" s="1"/>
  <c r="M17" i="9"/>
  <c r="L17" i="9"/>
  <c r="C20" i="9"/>
  <c r="D19" i="9"/>
  <c r="G18" i="9"/>
  <c r="F18" i="9"/>
  <c r="H18" i="9"/>
  <c r="I18" i="9"/>
  <c r="N18" i="9" s="1"/>
  <c r="AE17" i="9"/>
  <c r="Z15" i="9"/>
  <c r="AA15" i="9" s="1"/>
  <c r="AB15" i="9"/>
  <c r="O16" i="9"/>
  <c r="R16" i="9" s="1"/>
  <c r="AN15" i="9" l="1"/>
  <c r="AO15" i="9" s="1"/>
  <c r="AG18" i="9"/>
  <c r="AF18" i="9"/>
  <c r="AK16" i="9"/>
  <c r="AM16" i="9" s="1"/>
  <c r="AP16" i="9" s="1"/>
  <c r="S16" i="9"/>
  <c r="Y16" i="9" s="1"/>
  <c r="AB16" i="9" s="1"/>
  <c r="AE18" i="9"/>
  <c r="AS16" i="9"/>
  <c r="AT16" i="9" s="1"/>
  <c r="AU16" i="9"/>
  <c r="G19" i="9"/>
  <c r="F19" i="9"/>
  <c r="H19" i="9"/>
  <c r="I19" i="9"/>
  <c r="N19" i="9" s="1"/>
  <c r="W15" i="9"/>
  <c r="U15" i="9"/>
  <c r="V15" i="9" s="1"/>
  <c r="C21" i="9"/>
  <c r="D20" i="9"/>
  <c r="L18" i="9"/>
  <c r="M18" i="9"/>
  <c r="AH17" i="9"/>
  <c r="AK17" i="9" s="1"/>
  <c r="O17" i="9"/>
  <c r="S17" i="9" s="1"/>
  <c r="Y17" i="9" s="1"/>
  <c r="AW15" i="9"/>
  <c r="AG19" i="9" l="1"/>
  <c r="AF19" i="9"/>
  <c r="AL17" i="9"/>
  <c r="AR17" i="9" s="1"/>
  <c r="AU17" i="9" s="1"/>
  <c r="AN16" i="9"/>
  <c r="AO16" i="9" s="1"/>
  <c r="Z16" i="9"/>
  <c r="AA16" i="9" s="1"/>
  <c r="T16" i="9"/>
  <c r="R17" i="9"/>
  <c r="T17" i="9" s="1"/>
  <c r="U17" i="9" s="1"/>
  <c r="V17" i="9" s="1"/>
  <c r="Z17" i="9"/>
  <c r="AA17" i="9" s="1"/>
  <c r="AB17" i="9"/>
  <c r="G20" i="9"/>
  <c r="F20" i="9"/>
  <c r="H20" i="9"/>
  <c r="I20" i="9"/>
  <c r="N20" i="9" s="1"/>
  <c r="D21" i="9"/>
  <c r="C22" i="9"/>
  <c r="AW16" i="9"/>
  <c r="AH18" i="9"/>
  <c r="AL18" i="9" s="1"/>
  <c r="AR18" i="9" s="1"/>
  <c r="O18" i="9"/>
  <c r="R18" i="9" s="1"/>
  <c r="AE19" i="9"/>
  <c r="L19" i="9"/>
  <c r="M19" i="9"/>
  <c r="AG20" i="9" l="1"/>
  <c r="AF20" i="9"/>
  <c r="AM17" i="9"/>
  <c r="AS17" i="9"/>
  <c r="AT17" i="9" s="1"/>
  <c r="S18" i="9"/>
  <c r="Y18" i="9" s="1"/>
  <c r="Z18" i="9" s="1"/>
  <c r="AA18" i="9" s="1"/>
  <c r="AW17" i="9"/>
  <c r="W16" i="9"/>
  <c r="U16" i="9"/>
  <c r="V16" i="9" s="1"/>
  <c r="AK18" i="9"/>
  <c r="AM18" i="9" s="1"/>
  <c r="AP18" i="9" s="1"/>
  <c r="W17" i="9"/>
  <c r="AS18" i="9"/>
  <c r="AT18" i="9" s="1"/>
  <c r="AU18" i="9"/>
  <c r="O19" i="9"/>
  <c r="R19" i="9" s="1"/>
  <c r="AH19" i="9"/>
  <c r="AL19" i="9" s="1"/>
  <c r="AR19" i="9" s="1"/>
  <c r="AE20" i="9"/>
  <c r="L20" i="9"/>
  <c r="M20" i="9"/>
  <c r="C23" i="9"/>
  <c r="D22" i="9"/>
  <c r="G21" i="9"/>
  <c r="F21" i="9"/>
  <c r="H21" i="9"/>
  <c r="I21" i="9"/>
  <c r="N21" i="9" s="1"/>
  <c r="AG21" i="9" l="1"/>
  <c r="AF21" i="9"/>
  <c r="AN17" i="9"/>
  <c r="AO17" i="9" s="1"/>
  <c r="AP17" i="9"/>
  <c r="AK19" i="9"/>
  <c r="AM19" i="9" s="1"/>
  <c r="AP19" i="9" s="1"/>
  <c r="S19" i="9"/>
  <c r="Y19" i="9" s="1"/>
  <c r="AB19" i="9" s="1"/>
  <c r="AB18" i="9"/>
  <c r="AW18" i="9" s="1"/>
  <c r="T18" i="9"/>
  <c r="AN18" i="9"/>
  <c r="AO18" i="9" s="1"/>
  <c r="O20" i="9"/>
  <c r="R20" i="9" s="1"/>
  <c r="AH20" i="9"/>
  <c r="AK20" i="9" s="1"/>
  <c r="AS19" i="9"/>
  <c r="AT19" i="9" s="1"/>
  <c r="AU19" i="9"/>
  <c r="L21" i="9"/>
  <c r="M21" i="9"/>
  <c r="AE21" i="9"/>
  <c r="F22" i="9"/>
  <c r="G22" i="9"/>
  <c r="H22" i="9"/>
  <c r="I22" i="9"/>
  <c r="N22" i="9" s="1"/>
  <c r="D23" i="9"/>
  <c r="C24" i="9"/>
  <c r="AG22" i="9" l="1"/>
  <c r="AF22" i="9"/>
  <c r="AN19" i="9"/>
  <c r="AO19" i="9" s="1"/>
  <c r="Z19" i="9"/>
  <c r="AA19" i="9" s="1"/>
  <c r="T19" i="9"/>
  <c r="U19" i="9" s="1"/>
  <c r="V19" i="9" s="1"/>
  <c r="AW19" i="9"/>
  <c r="U18" i="9"/>
  <c r="V18" i="9" s="1"/>
  <c r="W18" i="9"/>
  <c r="S20" i="9"/>
  <c r="Y20" i="9" s="1"/>
  <c r="AB20" i="9" s="1"/>
  <c r="AL20" i="9"/>
  <c r="AR20" i="9" s="1"/>
  <c r="AS20" i="9" s="1"/>
  <c r="AT20" i="9" s="1"/>
  <c r="L22" i="9"/>
  <c r="M22" i="9"/>
  <c r="G23" i="9"/>
  <c r="F23" i="9"/>
  <c r="H23" i="9"/>
  <c r="I23" i="9"/>
  <c r="N23" i="9" s="1"/>
  <c r="AE22" i="9"/>
  <c r="AH21" i="9"/>
  <c r="AL21" i="9" s="1"/>
  <c r="AR21" i="9" s="1"/>
  <c r="O21" i="9"/>
  <c r="S21" i="9" s="1"/>
  <c r="Y21" i="9" s="1"/>
  <c r="D24" i="9"/>
  <c r="C25" i="9"/>
  <c r="AG23" i="9" l="1"/>
  <c r="AF23" i="9"/>
  <c r="AM20" i="9"/>
  <c r="W19" i="9"/>
  <c r="T20" i="9"/>
  <c r="W20" i="9" s="1"/>
  <c r="Z20" i="9"/>
  <c r="AA20" i="9" s="1"/>
  <c r="AK21" i="9"/>
  <c r="AM21" i="9" s="1"/>
  <c r="AP21" i="9" s="1"/>
  <c r="AU20" i="9"/>
  <c r="AW20" i="9" s="1"/>
  <c r="R21" i="9"/>
  <c r="T21" i="9" s="1"/>
  <c r="AE23" i="9"/>
  <c r="AS21" i="9"/>
  <c r="AT21" i="9" s="1"/>
  <c r="AU21" i="9"/>
  <c r="AH22" i="9"/>
  <c r="AL22" i="9" s="1"/>
  <c r="AR22" i="9" s="1"/>
  <c r="AB21" i="9"/>
  <c r="Z21" i="9"/>
  <c r="AA21" i="9" s="1"/>
  <c r="O22" i="9"/>
  <c r="S22" i="9" s="1"/>
  <c r="Y22" i="9" s="1"/>
  <c r="C26" i="9"/>
  <c r="D25" i="9"/>
  <c r="G24" i="9"/>
  <c r="F24" i="9"/>
  <c r="H24" i="9"/>
  <c r="I24" i="9"/>
  <c r="N24" i="9" s="1"/>
  <c r="L23" i="9"/>
  <c r="M23" i="9"/>
  <c r="AG24" i="9" l="1"/>
  <c r="AF24" i="9"/>
  <c r="AP20" i="9"/>
  <c r="AN20" i="9"/>
  <c r="AO20" i="9" s="1"/>
  <c r="U20" i="9"/>
  <c r="V20" i="9" s="1"/>
  <c r="AN21" i="9"/>
  <c r="AO21" i="9" s="1"/>
  <c r="R22" i="9"/>
  <c r="T22" i="9" s="1"/>
  <c r="AU22" i="9"/>
  <c r="AS22" i="9"/>
  <c r="AT22" i="9" s="1"/>
  <c r="AK22" i="9"/>
  <c r="AM22" i="9" s="1"/>
  <c r="U21" i="9"/>
  <c r="V21" i="9" s="1"/>
  <c r="W21" i="9"/>
  <c r="AH23" i="9"/>
  <c r="AL23" i="9" s="1"/>
  <c r="AR23" i="9" s="1"/>
  <c r="O23" i="9"/>
  <c r="S23" i="9" s="1"/>
  <c r="Y23" i="9" s="1"/>
  <c r="R23" i="9"/>
  <c r="D26" i="9"/>
  <c r="C27" i="9"/>
  <c r="AB22" i="9"/>
  <c r="Z22" i="9"/>
  <c r="AA22" i="9" s="1"/>
  <c r="L24" i="9"/>
  <c r="M24" i="9"/>
  <c r="AW21" i="9"/>
  <c r="AE24" i="9"/>
  <c r="G25" i="9"/>
  <c r="F25" i="9"/>
  <c r="H25" i="9"/>
  <c r="I25" i="9"/>
  <c r="N25" i="9" s="1"/>
  <c r="AG25" i="9" l="1"/>
  <c r="AF25" i="9"/>
  <c r="AK23" i="9"/>
  <c r="AM23" i="9" s="1"/>
  <c r="AP23" i="9" s="1"/>
  <c r="Z23" i="9"/>
  <c r="AA23" i="9" s="1"/>
  <c r="AB23" i="9"/>
  <c r="AS23" i="9"/>
  <c r="AT23" i="9" s="1"/>
  <c r="AU23" i="9"/>
  <c r="AE25" i="9"/>
  <c r="C28" i="9"/>
  <c r="D27" i="9"/>
  <c r="L25" i="9"/>
  <c r="M25" i="9"/>
  <c r="AP22" i="9"/>
  <c r="AN22" i="9"/>
  <c r="AO22" i="9" s="1"/>
  <c r="T23" i="9"/>
  <c r="U22" i="9"/>
  <c r="V22" i="9" s="1"/>
  <c r="W22" i="9"/>
  <c r="G26" i="9"/>
  <c r="F26" i="9"/>
  <c r="H26" i="9"/>
  <c r="I26" i="9"/>
  <c r="N26" i="9" s="1"/>
  <c r="AH24" i="9"/>
  <c r="AL24" i="9" s="1"/>
  <c r="AR24" i="9" s="1"/>
  <c r="AK24" i="9"/>
  <c r="R24" i="9"/>
  <c r="O24" i="9"/>
  <c r="S24" i="9" s="1"/>
  <c r="Y24" i="9" s="1"/>
  <c r="AW22" i="9"/>
  <c r="AG26" i="9" l="1"/>
  <c r="AF26" i="9"/>
  <c r="AM24" i="9"/>
  <c r="AN24" i="9" s="1"/>
  <c r="AO24" i="9" s="1"/>
  <c r="AN23" i="9"/>
  <c r="AO23" i="9" s="1"/>
  <c r="T24" i="9"/>
  <c r="W24" i="9" s="1"/>
  <c r="C29" i="9"/>
  <c r="D28" i="9"/>
  <c r="AH25" i="9"/>
  <c r="AL25" i="9" s="1"/>
  <c r="AR25" i="9" s="1"/>
  <c r="W23" i="9"/>
  <c r="U23" i="9"/>
  <c r="V23" i="9" s="1"/>
  <c r="AW23" i="9"/>
  <c r="AB24" i="9"/>
  <c r="Z24" i="9"/>
  <c r="AA24" i="9" s="1"/>
  <c r="AS24" i="9"/>
  <c r="AT24" i="9" s="1"/>
  <c r="AU24" i="9"/>
  <c r="AE26" i="9"/>
  <c r="G27" i="9"/>
  <c r="F27" i="9"/>
  <c r="H27" i="9"/>
  <c r="I27" i="9"/>
  <c r="N27" i="9" s="1"/>
  <c r="L26" i="9"/>
  <c r="M26" i="9"/>
  <c r="O25" i="9"/>
  <c r="S25" i="9" s="1"/>
  <c r="Y25" i="9" s="1"/>
  <c r="R25" i="9" l="1"/>
  <c r="T25" i="9" s="1"/>
  <c r="W25" i="9" s="1"/>
  <c r="AG27" i="9"/>
  <c r="AF27" i="9"/>
  <c r="AP24" i="9"/>
  <c r="AW24" i="9"/>
  <c r="AK25" i="9"/>
  <c r="AM25" i="9" s="1"/>
  <c r="AP25" i="9" s="1"/>
  <c r="U24" i="9"/>
  <c r="V24" i="9" s="1"/>
  <c r="AS25" i="9"/>
  <c r="AT25" i="9" s="1"/>
  <c r="AU25" i="9"/>
  <c r="O26" i="9"/>
  <c r="S26" i="9" s="1"/>
  <c r="Y26" i="9" s="1"/>
  <c r="G28" i="9"/>
  <c r="F28" i="9"/>
  <c r="H28" i="9"/>
  <c r="I28" i="9"/>
  <c r="N28" i="9" s="1"/>
  <c r="AH26" i="9"/>
  <c r="AL26" i="9" s="1"/>
  <c r="AR26" i="9" s="1"/>
  <c r="L27" i="9"/>
  <c r="M27" i="9"/>
  <c r="D29" i="9"/>
  <c r="C30" i="9"/>
  <c r="AB25" i="9"/>
  <c r="Z25" i="9"/>
  <c r="AA25" i="9" s="1"/>
  <c r="AE27" i="9"/>
  <c r="AK26" i="9" l="1"/>
  <c r="AM26" i="9" s="1"/>
  <c r="AP26" i="9" s="1"/>
  <c r="AG28" i="9"/>
  <c r="AF28" i="9"/>
  <c r="AN25" i="9"/>
  <c r="AO25" i="9" s="1"/>
  <c r="U25" i="9"/>
  <c r="V25" i="9" s="1"/>
  <c r="R26" i="9"/>
  <c r="T26" i="9" s="1"/>
  <c r="W26" i="9" s="1"/>
  <c r="AU26" i="9"/>
  <c r="AS26" i="9"/>
  <c r="AT26" i="9" s="1"/>
  <c r="AB26" i="9"/>
  <c r="Z26" i="9"/>
  <c r="AA26" i="9" s="1"/>
  <c r="AW25" i="9"/>
  <c r="AH27" i="9"/>
  <c r="AK27" i="9" s="1"/>
  <c r="AE28" i="9"/>
  <c r="O27" i="9"/>
  <c r="S27" i="9" s="1"/>
  <c r="Y27" i="9" s="1"/>
  <c r="C31" i="9"/>
  <c r="D30" i="9"/>
  <c r="L28" i="9"/>
  <c r="M28" i="9"/>
  <c r="G29" i="9"/>
  <c r="F29" i="9"/>
  <c r="H29" i="9"/>
  <c r="I29" i="9"/>
  <c r="N29" i="9" s="1"/>
  <c r="AL27" i="9" l="1"/>
  <c r="AR27" i="9" s="1"/>
  <c r="AS27" i="9" s="1"/>
  <c r="AT27" i="9" s="1"/>
  <c r="AG29" i="9"/>
  <c r="AF29" i="9"/>
  <c r="AN26" i="9"/>
  <c r="AO26" i="9" s="1"/>
  <c r="U26" i="9"/>
  <c r="V26" i="9" s="1"/>
  <c r="AB27" i="9"/>
  <c r="Z27" i="9"/>
  <c r="AA27" i="9" s="1"/>
  <c r="R27" i="9"/>
  <c r="T27" i="9" s="1"/>
  <c r="AE29" i="9"/>
  <c r="AH28" i="9"/>
  <c r="AL28" i="9" s="1"/>
  <c r="AR28" i="9" s="1"/>
  <c r="AK28" i="9"/>
  <c r="L29" i="9"/>
  <c r="M29" i="9"/>
  <c r="O28" i="9"/>
  <c r="R28" i="9" s="1"/>
  <c r="F30" i="9"/>
  <c r="G30" i="9"/>
  <c r="H30" i="9"/>
  <c r="I30" i="9"/>
  <c r="N30" i="9" s="1"/>
  <c r="AW26" i="9"/>
  <c r="D31" i="9"/>
  <c r="C32" i="9"/>
  <c r="AU27" i="9" l="1"/>
  <c r="AW27" i="9" s="1"/>
  <c r="AM27" i="9"/>
  <c r="AP27" i="9" s="1"/>
  <c r="AM28" i="9"/>
  <c r="AP28" i="9" s="1"/>
  <c r="S28" i="9"/>
  <c r="Y28" i="9" s="1"/>
  <c r="AB28" i="9" s="1"/>
  <c r="AG30" i="9"/>
  <c r="AF30" i="9"/>
  <c r="AS28" i="9"/>
  <c r="AT28" i="9" s="1"/>
  <c r="AU28" i="9"/>
  <c r="G31" i="9"/>
  <c r="F31" i="9"/>
  <c r="H31" i="9"/>
  <c r="I31" i="9"/>
  <c r="N31" i="9" s="1"/>
  <c r="D32" i="9"/>
  <c r="C33" i="9"/>
  <c r="AH29" i="9"/>
  <c r="AK29" i="9" s="1"/>
  <c r="W27" i="9"/>
  <c r="U27" i="9"/>
  <c r="V27" i="9" s="1"/>
  <c r="O29" i="9"/>
  <c r="S29" i="9" s="1"/>
  <c r="Y29" i="9" s="1"/>
  <c r="L30" i="9"/>
  <c r="M30" i="9"/>
  <c r="AE30" i="9"/>
  <c r="AN28" i="9" l="1"/>
  <c r="AO28" i="9" s="1"/>
  <c r="AN27" i="9"/>
  <c r="AO27" i="9" s="1"/>
  <c r="T28" i="9"/>
  <c r="W28" i="9" s="1"/>
  <c r="Z28" i="9"/>
  <c r="AA28" i="9" s="1"/>
  <c r="AG31" i="9"/>
  <c r="AF31" i="9"/>
  <c r="R29" i="9"/>
  <c r="T29" i="9" s="1"/>
  <c r="U29" i="9" s="1"/>
  <c r="V29" i="9" s="1"/>
  <c r="G32" i="9"/>
  <c r="F32" i="9"/>
  <c r="H32" i="9"/>
  <c r="I32" i="9"/>
  <c r="N32" i="9" s="1"/>
  <c r="O30" i="9"/>
  <c r="S30" i="9" s="1"/>
  <c r="Y30" i="9" s="1"/>
  <c r="AL29" i="9"/>
  <c r="AR29" i="9" s="1"/>
  <c r="C34" i="9"/>
  <c r="D33" i="9"/>
  <c r="L31" i="9"/>
  <c r="M31" i="9"/>
  <c r="AE31" i="9"/>
  <c r="AW28" i="9"/>
  <c r="AB29" i="9"/>
  <c r="Z29" i="9"/>
  <c r="AA29" i="9" s="1"/>
  <c r="AH30" i="9"/>
  <c r="AL30" i="9" s="1"/>
  <c r="AR30" i="9" s="1"/>
  <c r="AK30" i="9"/>
  <c r="U28" i="9" l="1"/>
  <c r="V28" i="9" s="1"/>
  <c r="R30" i="9"/>
  <c r="T30" i="9" s="1"/>
  <c r="U30" i="9" s="1"/>
  <c r="V30" i="9" s="1"/>
  <c r="AM30" i="9"/>
  <c r="AP30" i="9" s="1"/>
  <c r="AG32" i="9"/>
  <c r="AF32" i="9"/>
  <c r="AM29" i="9"/>
  <c r="W29" i="9"/>
  <c r="AB30" i="9"/>
  <c r="Z30" i="9"/>
  <c r="AA30" i="9" s="1"/>
  <c r="AU30" i="9"/>
  <c r="AS30" i="9"/>
  <c r="AT30" i="9" s="1"/>
  <c r="AH31" i="9"/>
  <c r="AL31" i="9" s="1"/>
  <c r="AR31" i="9" s="1"/>
  <c r="O31" i="9"/>
  <c r="S31" i="9" s="1"/>
  <c r="Y31" i="9" s="1"/>
  <c r="L32" i="9"/>
  <c r="M32" i="9"/>
  <c r="G33" i="9"/>
  <c r="F33" i="9"/>
  <c r="H33" i="9"/>
  <c r="I33" i="9"/>
  <c r="N33" i="9" s="1"/>
  <c r="D34" i="9"/>
  <c r="C35" i="9"/>
  <c r="AE32" i="9"/>
  <c r="AU29" i="9"/>
  <c r="AW29" i="9" s="1"/>
  <c r="AS29" i="9"/>
  <c r="AT29" i="9" s="1"/>
  <c r="AN30" i="9" l="1"/>
  <c r="AO30" i="9" s="1"/>
  <c r="AG33" i="9"/>
  <c r="AF33" i="9"/>
  <c r="AN29" i="9"/>
  <c r="AO29" i="9" s="1"/>
  <c r="AP29" i="9"/>
  <c r="AK31" i="9"/>
  <c r="AM31" i="9" s="1"/>
  <c r="AN31" i="9" s="1"/>
  <c r="AO31" i="9" s="1"/>
  <c r="R31" i="9"/>
  <c r="T31" i="9" s="1"/>
  <c r="W30" i="9"/>
  <c r="AS31" i="9"/>
  <c r="AT31" i="9" s="1"/>
  <c r="AU31" i="9"/>
  <c r="AH32" i="9"/>
  <c r="AK32" i="9" s="1"/>
  <c r="L33" i="9"/>
  <c r="M33" i="9"/>
  <c r="AE33" i="9"/>
  <c r="C36" i="9"/>
  <c r="D35" i="9"/>
  <c r="G34" i="9"/>
  <c r="F34" i="9"/>
  <c r="H34" i="9"/>
  <c r="I34" i="9"/>
  <c r="N34" i="9" s="1"/>
  <c r="O32" i="9"/>
  <c r="S32" i="9" s="1"/>
  <c r="Y32" i="9" s="1"/>
  <c r="AW30" i="9"/>
  <c r="AB31" i="9"/>
  <c r="Z31" i="9"/>
  <c r="AA31" i="9" s="1"/>
  <c r="AL32" i="9" l="1"/>
  <c r="AR32" i="9" s="1"/>
  <c r="AS32" i="9" s="1"/>
  <c r="AT32" i="9" s="1"/>
  <c r="R32" i="9"/>
  <c r="T32" i="9" s="1"/>
  <c r="W32" i="9" s="1"/>
  <c r="AG34" i="9"/>
  <c r="AF34" i="9"/>
  <c r="AP31" i="9"/>
  <c r="W31" i="9"/>
  <c r="U31" i="9"/>
  <c r="V31" i="9" s="1"/>
  <c r="G35" i="9"/>
  <c r="F35" i="9"/>
  <c r="I35" i="9"/>
  <c r="N35" i="9" s="1"/>
  <c r="H35" i="9"/>
  <c r="AE34" i="9"/>
  <c r="AB32" i="9"/>
  <c r="Z32" i="9"/>
  <c r="AA32" i="9" s="1"/>
  <c r="C37" i="9"/>
  <c r="D36" i="9"/>
  <c r="AH33" i="9"/>
  <c r="AL33" i="9" s="1"/>
  <c r="AR33" i="9" s="1"/>
  <c r="O33" i="9"/>
  <c r="S33" i="9" s="1"/>
  <c r="Y33" i="9" s="1"/>
  <c r="AW31" i="9"/>
  <c r="L34" i="9"/>
  <c r="M34" i="9"/>
  <c r="AU32" i="9" l="1"/>
  <c r="AW32" i="9" s="1"/>
  <c r="R33" i="9"/>
  <c r="T33" i="9" s="1"/>
  <c r="U33" i="9" s="1"/>
  <c r="V33" i="9" s="1"/>
  <c r="AM32" i="9"/>
  <c r="AG35" i="9"/>
  <c r="AF35" i="9"/>
  <c r="AK33" i="9"/>
  <c r="AM33" i="9" s="1"/>
  <c r="AN33" i="9" s="1"/>
  <c r="AO33" i="9" s="1"/>
  <c r="U32" i="9"/>
  <c r="V32" i="9" s="1"/>
  <c r="AH34" i="9"/>
  <c r="AK34" i="9" s="1"/>
  <c r="AB33" i="9"/>
  <c r="Z33" i="9"/>
  <c r="AA33" i="9" s="1"/>
  <c r="O34" i="9"/>
  <c r="S34" i="9" s="1"/>
  <c r="Y34" i="9" s="1"/>
  <c r="L35" i="9"/>
  <c r="M35" i="9"/>
  <c r="G36" i="9"/>
  <c r="F36" i="9"/>
  <c r="I36" i="9"/>
  <c r="N36" i="9" s="1"/>
  <c r="H36" i="9"/>
  <c r="AU33" i="9"/>
  <c r="AS33" i="9"/>
  <c r="AT33" i="9" s="1"/>
  <c r="D37" i="9"/>
  <c r="C38" i="9"/>
  <c r="AE35" i="9"/>
  <c r="AL34" i="9" l="1"/>
  <c r="AR34" i="9" s="1"/>
  <c r="AS34" i="9" s="1"/>
  <c r="AT34" i="9" s="1"/>
  <c r="AP32" i="9"/>
  <c r="AN32" i="9"/>
  <c r="AO32" i="9" s="1"/>
  <c r="AG36" i="9"/>
  <c r="AF36" i="9"/>
  <c r="AP33" i="9"/>
  <c r="W33" i="9"/>
  <c r="AW33" i="9"/>
  <c r="R34" i="9"/>
  <c r="T34" i="9" s="1"/>
  <c r="U34" i="9" s="1"/>
  <c r="V34" i="9" s="1"/>
  <c r="C39" i="9"/>
  <c r="D38" i="9"/>
  <c r="AE36" i="9"/>
  <c r="AB34" i="9"/>
  <c r="Z34" i="9"/>
  <c r="AA34" i="9" s="1"/>
  <c r="G37" i="9"/>
  <c r="F37" i="9"/>
  <c r="H37" i="9"/>
  <c r="I37" i="9"/>
  <c r="N37" i="9" s="1"/>
  <c r="L36" i="9"/>
  <c r="M36" i="9"/>
  <c r="O35" i="9"/>
  <c r="R35" i="9" s="1"/>
  <c r="S35" i="9"/>
  <c r="Y35" i="9" s="1"/>
  <c r="AH35" i="9"/>
  <c r="AK35" i="9" s="1"/>
  <c r="AU34" i="9" l="1"/>
  <c r="AW34" i="9" s="1"/>
  <c r="AM34" i="9"/>
  <c r="AP34" i="9" s="1"/>
  <c r="AL35" i="9"/>
  <c r="AR35" i="9" s="1"/>
  <c r="AU35" i="9" s="1"/>
  <c r="AG37" i="9"/>
  <c r="AF37" i="9"/>
  <c r="T35" i="9"/>
  <c r="W35" i="9" s="1"/>
  <c r="W34" i="9"/>
  <c r="O36" i="9"/>
  <c r="S36" i="9" s="1"/>
  <c r="Y36" i="9" s="1"/>
  <c r="R36" i="9"/>
  <c r="AH36" i="9"/>
  <c r="AK36" i="9" s="1"/>
  <c r="M37" i="9"/>
  <c r="L37" i="9"/>
  <c r="AB35" i="9"/>
  <c r="Z35" i="9"/>
  <c r="AA35" i="9" s="1"/>
  <c r="F38" i="9"/>
  <c r="G38" i="9"/>
  <c r="I38" i="9"/>
  <c r="N38" i="9" s="1"/>
  <c r="H38" i="9"/>
  <c r="AE37" i="9"/>
  <c r="D39" i="9"/>
  <c r="C40" i="9"/>
  <c r="AN34" i="9" l="1"/>
  <c r="AO34" i="9" s="1"/>
  <c r="AS35" i="9"/>
  <c r="AT35" i="9" s="1"/>
  <c r="AM35" i="9"/>
  <c r="AN35" i="9" s="1"/>
  <c r="AO35" i="9" s="1"/>
  <c r="AG38" i="9"/>
  <c r="AF38" i="9"/>
  <c r="U35" i="9"/>
  <c r="V35" i="9" s="1"/>
  <c r="AL36" i="9"/>
  <c r="AR36" i="9" s="1"/>
  <c r="AS36" i="9" s="1"/>
  <c r="AT36" i="9" s="1"/>
  <c r="D40" i="9"/>
  <c r="C41" i="9"/>
  <c r="AE38" i="9"/>
  <c r="G39" i="9"/>
  <c r="F39" i="9"/>
  <c r="H39" i="9"/>
  <c r="I39" i="9"/>
  <c r="N39" i="9" s="1"/>
  <c r="AH37" i="9"/>
  <c r="AL37" i="9" s="1"/>
  <c r="AR37" i="9" s="1"/>
  <c r="T36" i="9"/>
  <c r="O37" i="9"/>
  <c r="R37" i="9" s="1"/>
  <c r="AB36" i="9"/>
  <c r="Z36" i="9"/>
  <c r="AA36" i="9" s="1"/>
  <c r="L38" i="9"/>
  <c r="M38" i="9"/>
  <c r="AW35" i="9"/>
  <c r="AK37" i="9" l="1"/>
  <c r="AM37" i="9" s="1"/>
  <c r="AN37" i="9" s="1"/>
  <c r="AO37" i="9" s="1"/>
  <c r="AP35" i="9"/>
  <c r="AG39" i="9"/>
  <c r="AF39" i="9"/>
  <c r="AM36" i="9"/>
  <c r="S37" i="9"/>
  <c r="Y37" i="9" s="1"/>
  <c r="AB37" i="9" s="1"/>
  <c r="AU36" i="9"/>
  <c r="AW36" i="9" s="1"/>
  <c r="AE39" i="9"/>
  <c r="U36" i="9"/>
  <c r="V36" i="9" s="1"/>
  <c r="W36" i="9"/>
  <c r="AH38" i="9"/>
  <c r="AK38" i="9" s="1"/>
  <c r="AU37" i="9"/>
  <c r="AS37" i="9"/>
  <c r="AT37" i="9" s="1"/>
  <c r="C42" i="9"/>
  <c r="D41" i="9"/>
  <c r="G40" i="9"/>
  <c r="F40" i="9"/>
  <c r="I40" i="9"/>
  <c r="N40" i="9" s="1"/>
  <c r="H40" i="9"/>
  <c r="O38" i="9"/>
  <c r="S38" i="9" s="1"/>
  <c r="Y38" i="9" s="1"/>
  <c r="M39" i="9"/>
  <c r="L39" i="9"/>
  <c r="AP37" i="9" l="1"/>
  <c r="AG40" i="9"/>
  <c r="AF40" i="9"/>
  <c r="AP36" i="9"/>
  <c r="AN36" i="9"/>
  <c r="AO36" i="9" s="1"/>
  <c r="R38" i="9"/>
  <c r="T38" i="9" s="1"/>
  <c r="Z37" i="9"/>
  <c r="AA37" i="9" s="1"/>
  <c r="T37" i="9"/>
  <c r="AL38" i="9"/>
  <c r="AR38" i="9" s="1"/>
  <c r="D42" i="9"/>
  <c r="C43" i="9"/>
  <c r="Z38" i="9"/>
  <c r="AA38" i="9" s="1"/>
  <c r="AB38" i="9"/>
  <c r="AH39" i="9"/>
  <c r="AL39" i="9" s="1"/>
  <c r="AR39" i="9" s="1"/>
  <c r="F41" i="9"/>
  <c r="G41" i="9"/>
  <c r="H41" i="9"/>
  <c r="I41" i="9"/>
  <c r="N41" i="9" s="1"/>
  <c r="L40" i="9"/>
  <c r="M40" i="9"/>
  <c r="R39" i="9"/>
  <c r="O39" i="9"/>
  <c r="S39" i="9" s="1"/>
  <c r="Y39" i="9" s="1"/>
  <c r="AW37" i="9"/>
  <c r="AE40" i="9"/>
  <c r="AG41" i="9" l="1"/>
  <c r="AF41" i="9"/>
  <c r="AM38" i="9"/>
  <c r="AK39" i="9"/>
  <c r="AM39" i="9" s="1"/>
  <c r="AN39" i="9" s="1"/>
  <c r="AO39" i="9" s="1"/>
  <c r="W37" i="9"/>
  <c r="U37" i="9"/>
  <c r="V37" i="9" s="1"/>
  <c r="AU39" i="9"/>
  <c r="AS39" i="9"/>
  <c r="AT39" i="9" s="1"/>
  <c r="AB39" i="9"/>
  <c r="Z39" i="9"/>
  <c r="AA39" i="9" s="1"/>
  <c r="O40" i="9"/>
  <c r="S40" i="9" s="1"/>
  <c r="Y40" i="9" s="1"/>
  <c r="AH40" i="9"/>
  <c r="AL40" i="9" s="1"/>
  <c r="AR40" i="9" s="1"/>
  <c r="T39" i="9"/>
  <c r="M41" i="9"/>
  <c r="L41" i="9"/>
  <c r="C44" i="9"/>
  <c r="D43" i="9"/>
  <c r="AE41" i="9"/>
  <c r="G42" i="9"/>
  <c r="F42" i="9"/>
  <c r="I42" i="9"/>
  <c r="N42" i="9" s="1"/>
  <c r="H42" i="9"/>
  <c r="W38" i="9"/>
  <c r="U38" i="9"/>
  <c r="V38" i="9" s="1"/>
  <c r="AU38" i="9"/>
  <c r="AW38" i="9" s="1"/>
  <c r="AS38" i="9"/>
  <c r="AT38" i="9" s="1"/>
  <c r="AG42" i="9" l="1"/>
  <c r="AF42" i="9"/>
  <c r="AN38" i="9"/>
  <c r="AO38" i="9" s="1"/>
  <c r="AP38" i="9"/>
  <c r="AP39" i="9"/>
  <c r="AK40" i="9"/>
  <c r="AM40" i="9" s="1"/>
  <c r="AP40" i="9" s="1"/>
  <c r="R40" i="9"/>
  <c r="T40" i="9" s="1"/>
  <c r="AW39" i="9"/>
  <c r="AH41" i="9"/>
  <c r="AK41" i="9" s="1"/>
  <c r="AL41" i="9"/>
  <c r="AR41" i="9" s="1"/>
  <c r="AS40" i="9"/>
  <c r="AT40" i="9" s="1"/>
  <c r="AU40" i="9"/>
  <c r="G43" i="9"/>
  <c r="F43" i="9"/>
  <c r="H43" i="9"/>
  <c r="I43" i="9"/>
  <c r="N43" i="9" s="1"/>
  <c r="Z40" i="9"/>
  <c r="AA40" i="9" s="1"/>
  <c r="AB40" i="9"/>
  <c r="C45" i="9"/>
  <c r="D44" i="9"/>
  <c r="W39" i="9"/>
  <c r="U39" i="9"/>
  <c r="V39" i="9" s="1"/>
  <c r="L42" i="9"/>
  <c r="M42" i="9"/>
  <c r="O41" i="9"/>
  <c r="S41" i="9" s="1"/>
  <c r="Y41" i="9" s="1"/>
  <c r="AE42" i="9"/>
  <c r="AM41" i="9" l="1"/>
  <c r="AP41" i="9" s="1"/>
  <c r="R41" i="9"/>
  <c r="T41" i="9" s="1"/>
  <c r="AG43" i="9"/>
  <c r="AF43" i="9"/>
  <c r="AW40" i="9"/>
  <c r="AN40" i="9"/>
  <c r="AO40" i="9" s="1"/>
  <c r="AB41" i="9"/>
  <c r="Z41" i="9"/>
  <c r="AA41" i="9" s="1"/>
  <c r="M43" i="9"/>
  <c r="L43" i="9"/>
  <c r="W40" i="9"/>
  <c r="U40" i="9"/>
  <c r="V40" i="9" s="1"/>
  <c r="AE43" i="9"/>
  <c r="AH42" i="9"/>
  <c r="AL42" i="9" s="1"/>
  <c r="AR42" i="9" s="1"/>
  <c r="AK42" i="9"/>
  <c r="G44" i="9"/>
  <c r="F44" i="9"/>
  <c r="I44" i="9"/>
  <c r="N44" i="9" s="1"/>
  <c r="H44" i="9"/>
  <c r="D45" i="9"/>
  <c r="C46" i="9"/>
  <c r="AU41" i="9"/>
  <c r="AS41" i="9"/>
  <c r="AT41" i="9" s="1"/>
  <c r="O42" i="9"/>
  <c r="S42" i="9" s="1"/>
  <c r="Y42" i="9" s="1"/>
  <c r="AN41" i="9" l="1"/>
  <c r="AO41" i="9" s="1"/>
  <c r="AW41" i="9"/>
  <c r="AM42" i="9"/>
  <c r="AP42" i="9" s="1"/>
  <c r="AG44" i="9"/>
  <c r="AF44" i="9"/>
  <c r="R42" i="9"/>
  <c r="T42" i="9" s="1"/>
  <c r="AH43" i="9"/>
  <c r="AK43" i="9" s="1"/>
  <c r="L44" i="9"/>
  <c r="M44" i="9"/>
  <c r="Z42" i="9"/>
  <c r="AA42" i="9" s="1"/>
  <c r="AB42" i="9"/>
  <c r="G45" i="9"/>
  <c r="F45" i="9"/>
  <c r="H45" i="9"/>
  <c r="I45" i="9"/>
  <c r="N45" i="9" s="1"/>
  <c r="AE44" i="9"/>
  <c r="O43" i="9"/>
  <c r="R43" i="9" s="1"/>
  <c r="U41" i="9"/>
  <c r="V41" i="9" s="1"/>
  <c r="W41" i="9"/>
  <c r="C47" i="9"/>
  <c r="D46" i="9"/>
  <c r="AU42" i="9"/>
  <c r="AS42" i="9"/>
  <c r="AT42" i="9" s="1"/>
  <c r="AN42" i="9" l="1"/>
  <c r="AO42" i="9" s="1"/>
  <c r="AG45" i="9"/>
  <c r="AF45" i="9"/>
  <c r="AW42" i="9"/>
  <c r="S43" i="9"/>
  <c r="Y43" i="9" s="1"/>
  <c r="AB43" i="9" s="1"/>
  <c r="AE45" i="9"/>
  <c r="F46" i="9"/>
  <c r="G46" i="9"/>
  <c r="H46" i="9"/>
  <c r="I46" i="9"/>
  <c r="N46" i="9" s="1"/>
  <c r="D47" i="9"/>
  <c r="C48" i="9"/>
  <c r="W42" i="9"/>
  <c r="U42" i="9"/>
  <c r="V42" i="9" s="1"/>
  <c r="O44" i="9"/>
  <c r="S44" i="9" s="1"/>
  <c r="Y44" i="9" s="1"/>
  <c r="AL43" i="9"/>
  <c r="AR43" i="9" s="1"/>
  <c r="AH44" i="9"/>
  <c r="AK44" i="9" s="1"/>
  <c r="L45" i="9"/>
  <c r="M45" i="9"/>
  <c r="AG46" i="9" l="1"/>
  <c r="AF46" i="9"/>
  <c r="AM43" i="9"/>
  <c r="AL44" i="9"/>
  <c r="AR44" i="9" s="1"/>
  <c r="AU44" i="9" s="1"/>
  <c r="R44" i="9"/>
  <c r="T44" i="9" s="1"/>
  <c r="T43" i="9"/>
  <c r="W43" i="9" s="1"/>
  <c r="Z43" i="9"/>
  <c r="AA43" i="9" s="1"/>
  <c r="Z44" i="9"/>
  <c r="AA44" i="9" s="1"/>
  <c r="AB44" i="9"/>
  <c r="L46" i="9"/>
  <c r="M46" i="9"/>
  <c r="AE46" i="9"/>
  <c r="AU43" i="9"/>
  <c r="AW43" i="9" s="1"/>
  <c r="AS43" i="9"/>
  <c r="AT43" i="9" s="1"/>
  <c r="O45" i="9"/>
  <c r="R45" i="9" s="1"/>
  <c r="AH45" i="9"/>
  <c r="AK45" i="9" s="1"/>
  <c r="D48" i="9"/>
  <c r="C49" i="9"/>
  <c r="G47" i="9"/>
  <c r="F47" i="9"/>
  <c r="H47" i="9"/>
  <c r="I47" i="9"/>
  <c r="N47" i="9" s="1"/>
  <c r="AG47" i="9" l="1"/>
  <c r="AF47" i="9"/>
  <c r="AN43" i="9"/>
  <c r="AO43" i="9" s="1"/>
  <c r="AP43" i="9"/>
  <c r="AM44" i="9"/>
  <c r="AS44" i="9"/>
  <c r="AT44" i="9" s="1"/>
  <c r="U43" i="9"/>
  <c r="V43" i="9" s="1"/>
  <c r="W44" i="9"/>
  <c r="U44" i="9"/>
  <c r="V44" i="9" s="1"/>
  <c r="AL45" i="9"/>
  <c r="AR45" i="9" s="1"/>
  <c r="AU45" i="9" s="1"/>
  <c r="AH46" i="9"/>
  <c r="AL46" i="9" s="1"/>
  <c r="AR46" i="9" s="1"/>
  <c r="AE47" i="9"/>
  <c r="AW44" i="9"/>
  <c r="C50" i="9"/>
  <c r="D49" i="9"/>
  <c r="S45" i="9"/>
  <c r="Y45" i="9" s="1"/>
  <c r="G48" i="9"/>
  <c r="F48" i="9"/>
  <c r="I48" i="9"/>
  <c r="N48" i="9" s="1"/>
  <c r="H48" i="9"/>
  <c r="O46" i="9"/>
  <c r="R46" i="9" s="1"/>
  <c r="M47" i="9"/>
  <c r="L47" i="9"/>
  <c r="AG48" i="9" l="1"/>
  <c r="AF48" i="9"/>
  <c r="AP44" i="9"/>
  <c r="AN44" i="9"/>
  <c r="AO44" i="9" s="1"/>
  <c r="AM45" i="9"/>
  <c r="S46" i="9"/>
  <c r="Y46" i="9" s="1"/>
  <c r="AB46" i="9" s="1"/>
  <c r="AK46" i="9"/>
  <c r="AM46" i="9" s="1"/>
  <c r="AP46" i="9" s="1"/>
  <c r="AS45" i="9"/>
  <c r="AT45" i="9" s="1"/>
  <c r="AU46" i="9"/>
  <c r="AS46" i="9"/>
  <c r="AT46" i="9" s="1"/>
  <c r="L48" i="9"/>
  <c r="M48" i="9"/>
  <c r="AH47" i="9"/>
  <c r="AL47" i="9" s="1"/>
  <c r="AR47" i="9" s="1"/>
  <c r="O47" i="9"/>
  <c r="S47" i="9" s="1"/>
  <c r="Y47" i="9" s="1"/>
  <c r="AE48" i="9"/>
  <c r="AB45" i="9"/>
  <c r="AW45" i="9" s="1"/>
  <c r="Z45" i="9"/>
  <c r="AA45" i="9" s="1"/>
  <c r="G49" i="9"/>
  <c r="F49" i="9"/>
  <c r="H49" i="9"/>
  <c r="I49" i="9"/>
  <c r="N49" i="9" s="1"/>
  <c r="D50" i="9"/>
  <c r="C51" i="9"/>
  <c r="T45" i="9"/>
  <c r="AG49" i="9" l="1"/>
  <c r="AF49" i="9"/>
  <c r="AN45" i="9"/>
  <c r="AO45" i="9" s="1"/>
  <c r="AP45" i="9"/>
  <c r="T46" i="9"/>
  <c r="W46" i="9" s="1"/>
  <c r="Z46" i="9"/>
  <c r="AA46" i="9" s="1"/>
  <c r="AN46" i="9"/>
  <c r="AO46" i="9" s="1"/>
  <c r="R47" i="9"/>
  <c r="T47" i="9" s="1"/>
  <c r="AU47" i="9"/>
  <c r="AS47" i="9"/>
  <c r="AT47" i="9" s="1"/>
  <c r="AH48" i="9"/>
  <c r="AK48" i="9" s="1"/>
  <c r="AK47" i="9"/>
  <c r="AM47" i="9" s="1"/>
  <c r="O48" i="9"/>
  <c r="S48" i="9" s="1"/>
  <c r="Y48" i="9" s="1"/>
  <c r="L49" i="9"/>
  <c r="M49" i="9"/>
  <c r="U45" i="9"/>
  <c r="V45" i="9" s="1"/>
  <c r="W45" i="9"/>
  <c r="AB47" i="9"/>
  <c r="Z47" i="9"/>
  <c r="AA47" i="9" s="1"/>
  <c r="C52" i="9"/>
  <c r="D51" i="9"/>
  <c r="AW46" i="9"/>
  <c r="AE49" i="9"/>
  <c r="G50" i="9"/>
  <c r="F50" i="9"/>
  <c r="H50" i="9"/>
  <c r="I50" i="9"/>
  <c r="N50" i="9" s="1"/>
  <c r="AL48" i="9" l="1"/>
  <c r="AR48" i="9" s="1"/>
  <c r="AS48" i="9" s="1"/>
  <c r="AT48" i="9" s="1"/>
  <c r="AG50" i="9"/>
  <c r="AF50" i="9"/>
  <c r="U46" i="9"/>
  <c r="V46" i="9" s="1"/>
  <c r="W47" i="9"/>
  <c r="U47" i="9"/>
  <c r="V47" i="9" s="1"/>
  <c r="Z48" i="9"/>
  <c r="AA48" i="9" s="1"/>
  <c r="AB48" i="9"/>
  <c r="R48" i="9"/>
  <c r="T48" i="9" s="1"/>
  <c r="AE50" i="9"/>
  <c r="AH49" i="9"/>
  <c r="AK49" i="9" s="1"/>
  <c r="AP47" i="9"/>
  <c r="AN47" i="9"/>
  <c r="AO47" i="9" s="1"/>
  <c r="C53" i="9"/>
  <c r="D52" i="9"/>
  <c r="O49" i="9"/>
  <c r="R49" i="9" s="1"/>
  <c r="L50" i="9"/>
  <c r="M50" i="9"/>
  <c r="G51" i="9"/>
  <c r="F51" i="9"/>
  <c r="H51" i="9"/>
  <c r="I51" i="9"/>
  <c r="N51" i="9" s="1"/>
  <c r="AW47" i="9"/>
  <c r="S49" i="9" l="1"/>
  <c r="Y49" i="9" s="1"/>
  <c r="Z49" i="9" s="1"/>
  <c r="AA49" i="9" s="1"/>
  <c r="AU48" i="9"/>
  <c r="AW48" i="9" s="1"/>
  <c r="AM48" i="9"/>
  <c r="AP48" i="9" s="1"/>
  <c r="AG51" i="9"/>
  <c r="AF51" i="9"/>
  <c r="AH50" i="9"/>
  <c r="AL50" i="9" s="1"/>
  <c r="AR50" i="9" s="1"/>
  <c r="AE51" i="9"/>
  <c r="G52" i="9"/>
  <c r="F52" i="9"/>
  <c r="I52" i="9"/>
  <c r="N52" i="9" s="1"/>
  <c r="H52" i="9"/>
  <c r="W48" i="9"/>
  <c r="U48" i="9"/>
  <c r="V48" i="9" s="1"/>
  <c r="D53" i="9"/>
  <c r="C54" i="9"/>
  <c r="O50" i="9"/>
  <c r="S50" i="9" s="1"/>
  <c r="Y50" i="9" s="1"/>
  <c r="R50" i="9"/>
  <c r="AL49" i="9"/>
  <c r="AR49" i="9" s="1"/>
  <c r="M51" i="9"/>
  <c r="L51" i="9"/>
  <c r="AB49" i="9" l="1"/>
  <c r="T49" i="9"/>
  <c r="U49" i="9" s="1"/>
  <c r="V49" i="9" s="1"/>
  <c r="AN48" i="9"/>
  <c r="AO48" i="9" s="1"/>
  <c r="AG52" i="9"/>
  <c r="AF52" i="9"/>
  <c r="AM49" i="9"/>
  <c r="AB50" i="9"/>
  <c r="Z50" i="9"/>
  <c r="AA50" i="9" s="1"/>
  <c r="AU50" i="9"/>
  <c r="AS50" i="9"/>
  <c r="AT50" i="9" s="1"/>
  <c r="AK50" i="9"/>
  <c r="AM50" i="9" s="1"/>
  <c r="O51" i="9"/>
  <c r="S51" i="9" s="1"/>
  <c r="Y51" i="9" s="1"/>
  <c r="C55" i="9"/>
  <c r="D54" i="9"/>
  <c r="AH51" i="9"/>
  <c r="AK51" i="9" s="1"/>
  <c r="G53" i="9"/>
  <c r="F53" i="9"/>
  <c r="H53" i="9"/>
  <c r="I53" i="9"/>
  <c r="N53" i="9" s="1"/>
  <c r="L52" i="9"/>
  <c r="M52" i="9"/>
  <c r="AU49" i="9"/>
  <c r="AW49" i="9" s="1"/>
  <c r="AS49" i="9"/>
  <c r="AT49" i="9" s="1"/>
  <c r="T50" i="9"/>
  <c r="AE52" i="9"/>
  <c r="W49" i="9" l="1"/>
  <c r="AG53" i="9"/>
  <c r="AF53" i="9"/>
  <c r="AN49" i="9"/>
  <c r="AO49" i="9" s="1"/>
  <c r="AP49" i="9"/>
  <c r="AL51" i="9"/>
  <c r="AR51" i="9" s="1"/>
  <c r="AU51" i="9" s="1"/>
  <c r="R51" i="9"/>
  <c r="T51" i="9" s="1"/>
  <c r="AB51" i="9"/>
  <c r="Z51" i="9"/>
  <c r="AA51" i="9" s="1"/>
  <c r="L53" i="9"/>
  <c r="M53" i="9"/>
  <c r="AP50" i="9"/>
  <c r="AN50" i="9"/>
  <c r="AO50" i="9" s="1"/>
  <c r="AW50" i="9"/>
  <c r="W50" i="9"/>
  <c r="U50" i="9"/>
  <c r="V50" i="9" s="1"/>
  <c r="AE53" i="9"/>
  <c r="AH52" i="9"/>
  <c r="AK52" i="9" s="1"/>
  <c r="R52" i="9"/>
  <c r="O52" i="9"/>
  <c r="S52" i="9"/>
  <c r="Y52" i="9" s="1"/>
  <c r="F54" i="9"/>
  <c r="G54" i="9"/>
  <c r="H54" i="9"/>
  <c r="I54" i="9"/>
  <c r="N54" i="9" s="1"/>
  <c r="D55" i="9"/>
  <c r="C56" i="9"/>
  <c r="AG54" i="9" l="1"/>
  <c r="AF54" i="9"/>
  <c r="AM51" i="9"/>
  <c r="AS51" i="9"/>
  <c r="AT51" i="9" s="1"/>
  <c r="AW51" i="9"/>
  <c r="Z52" i="9"/>
  <c r="AA52" i="9" s="1"/>
  <c r="AB52" i="9"/>
  <c r="L54" i="9"/>
  <c r="M54" i="9"/>
  <c r="AE54" i="9"/>
  <c r="AH53" i="9"/>
  <c r="AL53" i="9" s="1"/>
  <c r="AR53" i="9" s="1"/>
  <c r="AK53" i="9"/>
  <c r="W51" i="9"/>
  <c r="U51" i="9"/>
  <c r="V51" i="9" s="1"/>
  <c r="D56" i="9"/>
  <c r="C57" i="9"/>
  <c r="T52" i="9"/>
  <c r="G55" i="9"/>
  <c r="F55" i="9"/>
  <c r="H55" i="9"/>
  <c r="I55" i="9"/>
  <c r="N55" i="9" s="1"/>
  <c r="AL52" i="9"/>
  <c r="AR52" i="9" s="1"/>
  <c r="O53" i="9"/>
  <c r="R53" i="9" s="1"/>
  <c r="S53" i="9" l="1"/>
  <c r="Y53" i="9" s="1"/>
  <c r="AB53" i="9" s="1"/>
  <c r="AM53" i="9"/>
  <c r="AP53" i="9" s="1"/>
  <c r="AG55" i="9"/>
  <c r="AF55" i="9"/>
  <c r="AN51" i="9"/>
  <c r="AO51" i="9" s="1"/>
  <c r="AP51" i="9"/>
  <c r="AM52" i="9"/>
  <c r="W52" i="9"/>
  <c r="U52" i="9"/>
  <c r="V52" i="9" s="1"/>
  <c r="AH54" i="9"/>
  <c r="AL54" i="9" s="1"/>
  <c r="AR54" i="9" s="1"/>
  <c r="AS52" i="9"/>
  <c r="AT52" i="9" s="1"/>
  <c r="AU52" i="9"/>
  <c r="AW52" i="9" s="1"/>
  <c r="O54" i="9"/>
  <c r="R54" i="9" s="1"/>
  <c r="AU53" i="9"/>
  <c r="AS53" i="9"/>
  <c r="AT53" i="9" s="1"/>
  <c r="G56" i="9"/>
  <c r="F56" i="9"/>
  <c r="I56" i="9"/>
  <c r="N56" i="9" s="1"/>
  <c r="H56" i="9"/>
  <c r="L55" i="9"/>
  <c r="M55" i="9"/>
  <c r="C58" i="9"/>
  <c r="D57" i="9"/>
  <c r="AE55" i="9"/>
  <c r="AK54" i="9" l="1"/>
  <c r="AM54" i="9" s="1"/>
  <c r="AP54" i="9" s="1"/>
  <c r="Z53" i="9"/>
  <c r="AA53" i="9" s="1"/>
  <c r="AN53" i="9"/>
  <c r="AO53" i="9" s="1"/>
  <c r="T53" i="9"/>
  <c r="U53" i="9" s="1"/>
  <c r="V53" i="9" s="1"/>
  <c r="S54" i="9"/>
  <c r="Y54" i="9" s="1"/>
  <c r="Z54" i="9" s="1"/>
  <c r="AA54" i="9" s="1"/>
  <c r="AW53" i="9"/>
  <c r="AG56" i="9"/>
  <c r="AF56" i="9"/>
  <c r="AP52" i="9"/>
  <c r="AN52" i="9"/>
  <c r="AO52" i="9" s="1"/>
  <c r="G57" i="9"/>
  <c r="F57" i="9"/>
  <c r="I57" i="9"/>
  <c r="N57" i="9" s="1"/>
  <c r="H57" i="9"/>
  <c r="O55" i="9"/>
  <c r="S55" i="9" s="1"/>
  <c r="Y55" i="9" s="1"/>
  <c r="AU54" i="9"/>
  <c r="AS54" i="9"/>
  <c r="AT54" i="9" s="1"/>
  <c r="AK55" i="9"/>
  <c r="AH55" i="9"/>
  <c r="AL55" i="9" s="1"/>
  <c r="AR55" i="9" s="1"/>
  <c r="M56" i="9"/>
  <c r="L56" i="9"/>
  <c r="D58" i="9"/>
  <c r="C59" i="9"/>
  <c r="AE56" i="9"/>
  <c r="W53" i="9" l="1"/>
  <c r="T54" i="9"/>
  <c r="U54" i="9" s="1"/>
  <c r="V54" i="9" s="1"/>
  <c r="AB54" i="9"/>
  <c r="AW54" i="9" s="1"/>
  <c r="AG57" i="9"/>
  <c r="AF57" i="9"/>
  <c r="AM55" i="9"/>
  <c r="AP55" i="9" s="1"/>
  <c r="AN54" i="9"/>
  <c r="AO54" i="9" s="1"/>
  <c r="AB55" i="9"/>
  <c r="Z55" i="9"/>
  <c r="AA55" i="9" s="1"/>
  <c r="AU55" i="9"/>
  <c r="AS55" i="9"/>
  <c r="AT55" i="9" s="1"/>
  <c r="R55" i="9"/>
  <c r="T55" i="9" s="1"/>
  <c r="L57" i="9"/>
  <c r="M57" i="9"/>
  <c r="W54" i="9"/>
  <c r="AH56" i="9"/>
  <c r="AK56" i="9" s="1"/>
  <c r="AL56" i="9"/>
  <c r="AR56" i="9" s="1"/>
  <c r="C60" i="9"/>
  <c r="D59" i="9"/>
  <c r="G58" i="9"/>
  <c r="F58" i="9"/>
  <c r="H58" i="9"/>
  <c r="I58" i="9"/>
  <c r="N58" i="9" s="1"/>
  <c r="AE57" i="9"/>
  <c r="S56" i="9"/>
  <c r="Y56" i="9" s="1"/>
  <c r="O56" i="9"/>
  <c r="R56" i="9" s="1"/>
  <c r="T56" i="9" l="1"/>
  <c r="U56" i="9" s="1"/>
  <c r="V56" i="9" s="1"/>
  <c r="AM56" i="9"/>
  <c r="AP56" i="9" s="1"/>
  <c r="AG58" i="9"/>
  <c r="AF58" i="9"/>
  <c r="AN55" i="9"/>
  <c r="AO55" i="9" s="1"/>
  <c r="AW55" i="9"/>
  <c r="O57" i="9"/>
  <c r="S57" i="9" s="1"/>
  <c r="Y57" i="9" s="1"/>
  <c r="W55" i="9"/>
  <c r="U55" i="9"/>
  <c r="V55" i="9" s="1"/>
  <c r="AU56" i="9"/>
  <c r="AS56" i="9"/>
  <c r="AT56" i="9" s="1"/>
  <c r="AB56" i="9"/>
  <c r="Z56" i="9"/>
  <c r="AA56" i="9" s="1"/>
  <c r="AH57" i="9"/>
  <c r="AK57" i="9" s="1"/>
  <c r="AL57" i="9"/>
  <c r="AR57" i="9" s="1"/>
  <c r="L58" i="9"/>
  <c r="M58" i="9"/>
  <c r="C61" i="9"/>
  <c r="D60" i="9"/>
  <c r="G59" i="9"/>
  <c r="F59" i="9"/>
  <c r="H59" i="9"/>
  <c r="I59" i="9"/>
  <c r="N59" i="9" s="1"/>
  <c r="AE58" i="9"/>
  <c r="W56" i="9" l="1"/>
  <c r="AN56" i="9"/>
  <c r="AO56" i="9" s="1"/>
  <c r="AG59" i="9"/>
  <c r="AF59" i="9"/>
  <c r="AM57" i="9"/>
  <c r="AP57" i="9" s="1"/>
  <c r="R57" i="9"/>
  <c r="T57" i="9" s="1"/>
  <c r="Z57" i="9"/>
  <c r="AA57" i="9" s="1"/>
  <c r="AB57" i="9"/>
  <c r="AU57" i="9"/>
  <c r="AS57" i="9"/>
  <c r="AT57" i="9" s="1"/>
  <c r="G60" i="9"/>
  <c r="F60" i="9"/>
  <c r="I60" i="9"/>
  <c r="N60" i="9" s="1"/>
  <c r="H60" i="9"/>
  <c r="D61" i="9"/>
  <c r="C62" i="9"/>
  <c r="AW56" i="9"/>
  <c r="M59" i="9"/>
  <c r="L59" i="9"/>
  <c r="O58" i="9"/>
  <c r="S58" i="9" s="1"/>
  <c r="Y58" i="9" s="1"/>
  <c r="AE59" i="9"/>
  <c r="AH58" i="9"/>
  <c r="AL58" i="9" s="1"/>
  <c r="AR58" i="9" s="1"/>
  <c r="AK58" i="9"/>
  <c r="R58" i="9" l="1"/>
  <c r="T58" i="9" s="1"/>
  <c r="AM58" i="9"/>
  <c r="AP58" i="9" s="1"/>
  <c r="AG60" i="9"/>
  <c r="AF60" i="9"/>
  <c r="AN57" i="9"/>
  <c r="AO57" i="9" s="1"/>
  <c r="AW57" i="9"/>
  <c r="AB58" i="9"/>
  <c r="Z58" i="9"/>
  <c r="AA58" i="9" s="1"/>
  <c r="AU58" i="9"/>
  <c r="AS58" i="9"/>
  <c r="AT58" i="9" s="1"/>
  <c r="O59" i="9"/>
  <c r="R59" i="9" s="1"/>
  <c r="AE60" i="9"/>
  <c r="W57" i="9"/>
  <c r="U57" i="9"/>
  <c r="V57" i="9" s="1"/>
  <c r="AH59" i="9"/>
  <c r="AL59" i="9" s="1"/>
  <c r="AR59" i="9" s="1"/>
  <c r="C63" i="9"/>
  <c r="D62" i="9"/>
  <c r="L60" i="9"/>
  <c r="M60" i="9"/>
  <c r="G61" i="9"/>
  <c r="F61" i="9"/>
  <c r="H61" i="9"/>
  <c r="I61" i="9"/>
  <c r="N61" i="9" s="1"/>
  <c r="AK59" i="9" l="1"/>
  <c r="AM59" i="9" s="1"/>
  <c r="AP59" i="9" s="1"/>
  <c r="AN58" i="9"/>
  <c r="AO58" i="9" s="1"/>
  <c r="AG61" i="9"/>
  <c r="AF61" i="9"/>
  <c r="AW58" i="9"/>
  <c r="S59" i="9"/>
  <c r="Y59" i="9" s="1"/>
  <c r="Z59" i="9" s="1"/>
  <c r="AA59" i="9" s="1"/>
  <c r="AU59" i="9"/>
  <c r="AS59" i="9"/>
  <c r="AT59" i="9" s="1"/>
  <c r="W58" i="9"/>
  <c r="U58" i="9"/>
  <c r="V58" i="9" s="1"/>
  <c r="AE61" i="9"/>
  <c r="L61" i="9"/>
  <c r="M61" i="9"/>
  <c r="AH60" i="9"/>
  <c r="AK60" i="9" s="1"/>
  <c r="D63" i="9"/>
  <c r="C64" i="9"/>
  <c r="O60" i="9"/>
  <c r="R60" i="9" s="1"/>
  <c r="S60" i="9"/>
  <c r="Y60" i="9" s="1"/>
  <c r="F62" i="9"/>
  <c r="G62" i="9"/>
  <c r="H62" i="9"/>
  <c r="I62" i="9"/>
  <c r="N62" i="9" s="1"/>
  <c r="AL60" i="9" l="1"/>
  <c r="AR60" i="9" s="1"/>
  <c r="AS60" i="9" s="1"/>
  <c r="AT60" i="9" s="1"/>
  <c r="AN59" i="9"/>
  <c r="AO59" i="9" s="1"/>
  <c r="AG62" i="9"/>
  <c r="AF62" i="9"/>
  <c r="AB59" i="9"/>
  <c r="T59" i="9"/>
  <c r="L62" i="9"/>
  <c r="M62" i="9"/>
  <c r="AE62" i="9"/>
  <c r="Z60" i="9"/>
  <c r="AA60" i="9" s="1"/>
  <c r="AB60" i="9"/>
  <c r="O61" i="9"/>
  <c r="S61" i="9" s="1"/>
  <c r="Y61" i="9" s="1"/>
  <c r="AH61" i="9"/>
  <c r="AK61" i="9" s="1"/>
  <c r="AL61" i="9"/>
  <c r="AR61" i="9" s="1"/>
  <c r="G63" i="9"/>
  <c r="F63" i="9"/>
  <c r="H63" i="9"/>
  <c r="I63" i="9"/>
  <c r="N63" i="9" s="1"/>
  <c r="T60" i="9"/>
  <c r="D64" i="9"/>
  <c r="C65" i="9"/>
  <c r="AW59" i="9"/>
  <c r="AM61" i="9" l="1"/>
  <c r="AU60" i="9"/>
  <c r="R61" i="9"/>
  <c r="T61" i="9" s="1"/>
  <c r="AM60" i="9"/>
  <c r="AG63" i="9"/>
  <c r="AF63" i="9"/>
  <c r="W59" i="9"/>
  <c r="U59" i="9"/>
  <c r="V59" i="9" s="1"/>
  <c r="AB61" i="9"/>
  <c r="Z61" i="9"/>
  <c r="AA61" i="9" s="1"/>
  <c r="AS61" i="9"/>
  <c r="AT61" i="9" s="1"/>
  <c r="AU61" i="9"/>
  <c r="AH62" i="9"/>
  <c r="AL62" i="9" s="1"/>
  <c r="AR62" i="9" s="1"/>
  <c r="AK62" i="9"/>
  <c r="C66" i="9"/>
  <c r="D65" i="9"/>
  <c r="M63" i="9"/>
  <c r="L63" i="9"/>
  <c r="AW60" i="9"/>
  <c r="AE63" i="9"/>
  <c r="AN61" i="9"/>
  <c r="AO61" i="9" s="1"/>
  <c r="AP61" i="9"/>
  <c r="G64" i="9"/>
  <c r="F64" i="9"/>
  <c r="I64" i="9"/>
  <c r="N64" i="9" s="1"/>
  <c r="H64" i="9"/>
  <c r="W60" i="9"/>
  <c r="U60" i="9"/>
  <c r="V60" i="9" s="1"/>
  <c r="O62" i="9"/>
  <c r="S62" i="9" s="1"/>
  <c r="Y62" i="9" s="1"/>
  <c r="R62" i="9" l="1"/>
  <c r="T62" i="9" s="1"/>
  <c r="U62" i="9" s="1"/>
  <c r="V62" i="9" s="1"/>
  <c r="AM62" i="9"/>
  <c r="AP62" i="9" s="1"/>
  <c r="AN60" i="9"/>
  <c r="AO60" i="9" s="1"/>
  <c r="AP60" i="9"/>
  <c r="AG64" i="9"/>
  <c r="AF64" i="9"/>
  <c r="AW61" i="9"/>
  <c r="AU62" i="9"/>
  <c r="AS62" i="9"/>
  <c r="AT62" i="9" s="1"/>
  <c r="L64" i="9"/>
  <c r="M64" i="9"/>
  <c r="O63" i="9"/>
  <c r="S63" i="9" s="1"/>
  <c r="Y63" i="9" s="1"/>
  <c r="R63" i="9"/>
  <c r="D66" i="9"/>
  <c r="C67" i="9"/>
  <c r="W61" i="9"/>
  <c r="U61" i="9"/>
  <c r="V61" i="9" s="1"/>
  <c r="AB62" i="9"/>
  <c r="Z62" i="9"/>
  <c r="AA62" i="9" s="1"/>
  <c r="AH63" i="9"/>
  <c r="AL63" i="9" s="1"/>
  <c r="AR63" i="9" s="1"/>
  <c r="AE64" i="9"/>
  <c r="G65" i="9"/>
  <c r="F65" i="9"/>
  <c r="H65" i="9"/>
  <c r="I65" i="9"/>
  <c r="N65" i="9" s="1"/>
  <c r="AN62" i="9" l="1"/>
  <c r="AO62" i="9" s="1"/>
  <c r="AG65" i="9"/>
  <c r="AF65" i="9"/>
  <c r="AK63" i="9"/>
  <c r="AM63" i="9" s="1"/>
  <c r="AN63" i="9" s="1"/>
  <c r="AO63" i="9" s="1"/>
  <c r="W62" i="9"/>
  <c r="AU63" i="9"/>
  <c r="AS63" i="9"/>
  <c r="AT63" i="9" s="1"/>
  <c r="AB63" i="9"/>
  <c r="Z63" i="9"/>
  <c r="AA63" i="9" s="1"/>
  <c r="AE65" i="9"/>
  <c r="O64" i="9"/>
  <c r="S64" i="9" s="1"/>
  <c r="Y64" i="9" s="1"/>
  <c r="C68" i="9"/>
  <c r="D67" i="9"/>
  <c r="AW62" i="9"/>
  <c r="AH64" i="9"/>
  <c r="AL64" i="9" s="1"/>
  <c r="AR64" i="9" s="1"/>
  <c r="G66" i="9"/>
  <c r="F66" i="9"/>
  <c r="H66" i="9"/>
  <c r="I66" i="9"/>
  <c r="N66" i="9" s="1"/>
  <c r="T63" i="9"/>
  <c r="L65" i="9"/>
  <c r="M65" i="9"/>
  <c r="AK64" i="9" l="1"/>
  <c r="AM64" i="9" s="1"/>
  <c r="R64" i="9"/>
  <c r="T64" i="9" s="1"/>
  <c r="AG66" i="9"/>
  <c r="AF66" i="9"/>
  <c r="AP63" i="9"/>
  <c r="AS64" i="9"/>
  <c r="AT64" i="9" s="1"/>
  <c r="AU64" i="9"/>
  <c r="L66" i="9"/>
  <c r="M66" i="9"/>
  <c r="C69" i="9"/>
  <c r="D68" i="9"/>
  <c r="AE66" i="9"/>
  <c r="O65" i="9"/>
  <c r="R65" i="9" s="1"/>
  <c r="AH65" i="9"/>
  <c r="AL65" i="9" s="1"/>
  <c r="AR65" i="9" s="1"/>
  <c r="W63" i="9"/>
  <c r="U63" i="9"/>
  <c r="V63" i="9" s="1"/>
  <c r="G67" i="9"/>
  <c r="F67" i="9"/>
  <c r="H67" i="9"/>
  <c r="I67" i="9"/>
  <c r="N67" i="9" s="1"/>
  <c r="Z64" i="9"/>
  <c r="AA64" i="9" s="1"/>
  <c r="AB64" i="9"/>
  <c r="AW63" i="9"/>
  <c r="AN64" i="9" l="1"/>
  <c r="AO64" i="9" s="1"/>
  <c r="AP64" i="9"/>
  <c r="W64" i="9"/>
  <c r="U64" i="9"/>
  <c r="V64" i="9" s="1"/>
  <c r="S65" i="9"/>
  <c r="Y65" i="9" s="1"/>
  <c r="AB65" i="9" s="1"/>
  <c r="AG67" i="9"/>
  <c r="AF67" i="9"/>
  <c r="AK65" i="9"/>
  <c r="AM65" i="9" s="1"/>
  <c r="AN65" i="9" s="1"/>
  <c r="AO65" i="9" s="1"/>
  <c r="AS65" i="9"/>
  <c r="AT65" i="9" s="1"/>
  <c r="AU65" i="9"/>
  <c r="AH66" i="9"/>
  <c r="AL66" i="9" s="1"/>
  <c r="AR66" i="9" s="1"/>
  <c r="M67" i="9"/>
  <c r="L67" i="9"/>
  <c r="G68" i="9"/>
  <c r="F68" i="9"/>
  <c r="I68" i="9"/>
  <c r="N68" i="9" s="1"/>
  <c r="H68" i="9"/>
  <c r="D69" i="9"/>
  <c r="C70" i="9"/>
  <c r="AE67" i="9"/>
  <c r="O66" i="9"/>
  <c r="S66" i="9" s="1"/>
  <c r="Y66" i="9" s="1"/>
  <c r="AW64" i="9"/>
  <c r="T65" i="9" l="1"/>
  <c r="W65" i="9" s="1"/>
  <c r="Z65" i="9"/>
  <c r="AA65" i="9" s="1"/>
  <c r="AG68" i="9"/>
  <c r="AF68" i="9"/>
  <c r="AK66" i="9"/>
  <c r="AM66" i="9" s="1"/>
  <c r="AP66" i="9" s="1"/>
  <c r="AP65" i="9"/>
  <c r="R66" i="9"/>
  <c r="T66" i="9" s="1"/>
  <c r="AB66" i="9"/>
  <c r="Z66" i="9"/>
  <c r="AA66" i="9" s="1"/>
  <c r="AH67" i="9"/>
  <c r="AK67" i="9" s="1"/>
  <c r="AL67" i="9"/>
  <c r="AR67" i="9" s="1"/>
  <c r="AE68" i="9"/>
  <c r="O67" i="9"/>
  <c r="S67" i="9" s="1"/>
  <c r="Y67" i="9" s="1"/>
  <c r="G69" i="9"/>
  <c r="F69" i="9"/>
  <c r="H69" i="9"/>
  <c r="I69" i="9"/>
  <c r="N69" i="9" s="1"/>
  <c r="L68" i="9"/>
  <c r="M68" i="9"/>
  <c r="AU66" i="9"/>
  <c r="AS66" i="9"/>
  <c r="AT66" i="9" s="1"/>
  <c r="AW65" i="9"/>
  <c r="C71" i="9"/>
  <c r="D70" i="9"/>
  <c r="U65" i="9" l="1"/>
  <c r="V65" i="9" s="1"/>
  <c r="AG69" i="9"/>
  <c r="AF69" i="9"/>
  <c r="AM67" i="9"/>
  <c r="AN67" i="9" s="1"/>
  <c r="AO67" i="9" s="1"/>
  <c r="AW66" i="9"/>
  <c r="AN66" i="9"/>
  <c r="AO66" i="9" s="1"/>
  <c r="AB67" i="9"/>
  <c r="Z67" i="9"/>
  <c r="AA67" i="9" s="1"/>
  <c r="L69" i="9"/>
  <c r="M69" i="9"/>
  <c r="AE69" i="9"/>
  <c r="AU67" i="9"/>
  <c r="AS67" i="9"/>
  <c r="AT67" i="9" s="1"/>
  <c r="O68" i="9"/>
  <c r="R68" i="9" s="1"/>
  <c r="S68" i="9"/>
  <c r="Y68" i="9" s="1"/>
  <c r="R67" i="9"/>
  <c r="T67" i="9" s="1"/>
  <c r="U66" i="9"/>
  <c r="V66" i="9" s="1"/>
  <c r="W66" i="9"/>
  <c r="F70" i="9"/>
  <c r="G70" i="9"/>
  <c r="H70" i="9"/>
  <c r="I70" i="9"/>
  <c r="N70" i="9" s="1"/>
  <c r="D71" i="9"/>
  <c r="C72" i="9"/>
  <c r="AH68" i="9"/>
  <c r="AL68" i="9" s="1"/>
  <c r="AR68" i="9" s="1"/>
  <c r="AK68" i="9" l="1"/>
  <c r="AM68" i="9" s="1"/>
  <c r="AN68" i="9" s="1"/>
  <c r="AO68" i="9" s="1"/>
  <c r="AG70" i="9"/>
  <c r="AF70" i="9"/>
  <c r="AP67" i="9"/>
  <c r="T68" i="9"/>
  <c r="W68" i="9" s="1"/>
  <c r="AW67" i="9"/>
  <c r="AS68" i="9"/>
  <c r="AT68" i="9" s="1"/>
  <c r="AU68" i="9"/>
  <c r="AH69" i="9"/>
  <c r="AK69" i="9" s="1"/>
  <c r="W67" i="9"/>
  <c r="U67" i="9"/>
  <c r="V67" i="9" s="1"/>
  <c r="Z68" i="9"/>
  <c r="AA68" i="9" s="1"/>
  <c r="AB68" i="9"/>
  <c r="O69" i="9"/>
  <c r="R69" i="9" s="1"/>
  <c r="S69" i="9"/>
  <c r="Y69" i="9" s="1"/>
  <c r="D72" i="9"/>
  <c r="C73" i="9"/>
  <c r="G71" i="9"/>
  <c r="F71" i="9"/>
  <c r="H71" i="9"/>
  <c r="I71" i="9"/>
  <c r="N71" i="9" s="1"/>
  <c r="L70" i="9"/>
  <c r="M70" i="9"/>
  <c r="AE70" i="9"/>
  <c r="AL69" i="9" l="1"/>
  <c r="AR69" i="9" s="1"/>
  <c r="AS69" i="9" s="1"/>
  <c r="AT69" i="9" s="1"/>
  <c r="AG71" i="9"/>
  <c r="AF71" i="9"/>
  <c r="AP68" i="9"/>
  <c r="U68" i="9"/>
  <c r="V68" i="9" s="1"/>
  <c r="AH70" i="9"/>
  <c r="AL70" i="9" s="1"/>
  <c r="AR70" i="9" s="1"/>
  <c r="C74" i="9"/>
  <c r="D73" i="9"/>
  <c r="AB69" i="9"/>
  <c r="Z69" i="9"/>
  <c r="AA69" i="9" s="1"/>
  <c r="R70" i="9"/>
  <c r="O70" i="9"/>
  <c r="S70" i="9" s="1"/>
  <c r="Y70" i="9" s="1"/>
  <c r="T69" i="9"/>
  <c r="G72" i="9"/>
  <c r="F72" i="9"/>
  <c r="I72" i="9"/>
  <c r="N72" i="9" s="1"/>
  <c r="H72" i="9"/>
  <c r="AW68" i="9"/>
  <c r="M71" i="9"/>
  <c r="L71" i="9"/>
  <c r="AE71" i="9"/>
  <c r="AM69" i="9" l="1"/>
  <c r="AN69" i="9" s="1"/>
  <c r="AO69" i="9" s="1"/>
  <c r="AU69" i="9"/>
  <c r="AW69" i="9" s="1"/>
  <c r="AG72" i="9"/>
  <c r="AF72" i="9"/>
  <c r="AK70" i="9"/>
  <c r="AM70" i="9" s="1"/>
  <c r="AP70" i="9" s="1"/>
  <c r="T70" i="9"/>
  <c r="U70" i="9" s="1"/>
  <c r="V70" i="9" s="1"/>
  <c r="O71" i="9"/>
  <c r="R71" i="9" s="1"/>
  <c r="AE72" i="9"/>
  <c r="W69" i="9"/>
  <c r="U69" i="9"/>
  <c r="V69" i="9" s="1"/>
  <c r="F73" i="9"/>
  <c r="H73" i="9"/>
  <c r="G73" i="9"/>
  <c r="I73" i="9"/>
  <c r="N73" i="9" s="1"/>
  <c r="L72" i="9"/>
  <c r="M72" i="9"/>
  <c r="AH71" i="9"/>
  <c r="AL71" i="9" s="1"/>
  <c r="AR71" i="9" s="1"/>
  <c r="D74" i="9"/>
  <c r="C75" i="9"/>
  <c r="AB70" i="9"/>
  <c r="Z70" i="9"/>
  <c r="AA70" i="9" s="1"/>
  <c r="AU70" i="9"/>
  <c r="AS70" i="9"/>
  <c r="AT70" i="9" s="1"/>
  <c r="AK71" i="9" l="1"/>
  <c r="AM71" i="9" s="1"/>
  <c r="AP71" i="9" s="1"/>
  <c r="S71" i="9"/>
  <c r="Y71" i="9" s="1"/>
  <c r="AB71" i="9" s="1"/>
  <c r="AP69" i="9"/>
  <c r="AG73" i="9"/>
  <c r="AF73" i="9"/>
  <c r="W70" i="9"/>
  <c r="AN70" i="9"/>
  <c r="AO70" i="9" s="1"/>
  <c r="AU71" i="9"/>
  <c r="AS71" i="9"/>
  <c r="AT71" i="9" s="1"/>
  <c r="AH72" i="9"/>
  <c r="AL72" i="9" s="1"/>
  <c r="AR72" i="9" s="1"/>
  <c r="O72" i="9"/>
  <c r="S72" i="9" s="1"/>
  <c r="Y72" i="9" s="1"/>
  <c r="C76" i="9"/>
  <c r="D75" i="9"/>
  <c r="AE73" i="9"/>
  <c r="AW70" i="9"/>
  <c r="G74" i="9"/>
  <c r="F74" i="9"/>
  <c r="I74" i="9"/>
  <c r="N74" i="9" s="1"/>
  <c r="H74" i="9"/>
  <c r="L73" i="9"/>
  <c r="M73" i="9"/>
  <c r="AK72" i="9" l="1"/>
  <c r="AM72" i="9" s="1"/>
  <c r="AN72" i="9" s="1"/>
  <c r="AO72" i="9" s="1"/>
  <c r="Z71" i="9"/>
  <c r="AA71" i="9" s="1"/>
  <c r="T71" i="9"/>
  <c r="W71" i="9" s="1"/>
  <c r="R72" i="9"/>
  <c r="T72" i="9" s="1"/>
  <c r="AG74" i="9"/>
  <c r="AF74" i="9"/>
  <c r="AN71" i="9"/>
  <c r="AO71" i="9" s="1"/>
  <c r="AW71" i="9"/>
  <c r="Z72" i="9"/>
  <c r="AA72" i="9" s="1"/>
  <c r="AB72" i="9"/>
  <c r="L74" i="9"/>
  <c r="M74" i="9"/>
  <c r="AS72" i="9"/>
  <c r="AT72" i="9" s="1"/>
  <c r="AU72" i="9"/>
  <c r="O73" i="9"/>
  <c r="S73" i="9" s="1"/>
  <c r="Y73" i="9" s="1"/>
  <c r="G75" i="9"/>
  <c r="F75" i="9"/>
  <c r="H75" i="9"/>
  <c r="I75" i="9"/>
  <c r="N75" i="9" s="1"/>
  <c r="C77" i="9"/>
  <c r="D76" i="9"/>
  <c r="AE74" i="9"/>
  <c r="AH73" i="9"/>
  <c r="AK73" i="9" s="1"/>
  <c r="U71" i="9" l="1"/>
  <c r="V71" i="9" s="1"/>
  <c r="R73" i="9"/>
  <c r="T73" i="9" s="1"/>
  <c r="AG75" i="9"/>
  <c r="AF75" i="9"/>
  <c r="AP72" i="9"/>
  <c r="AW72" i="9"/>
  <c r="AL73" i="9"/>
  <c r="AR73" i="9" s="1"/>
  <c r="AU73" i="9" s="1"/>
  <c r="AB73" i="9"/>
  <c r="Z73" i="9"/>
  <c r="AA73" i="9" s="1"/>
  <c r="W72" i="9"/>
  <c r="U72" i="9"/>
  <c r="V72" i="9" s="1"/>
  <c r="M75" i="9"/>
  <c r="L75" i="9"/>
  <c r="D77" i="9"/>
  <c r="C78" i="9"/>
  <c r="AH74" i="9"/>
  <c r="AL74" i="9" s="1"/>
  <c r="AR74" i="9" s="1"/>
  <c r="O74" i="9"/>
  <c r="R74" i="9" s="1"/>
  <c r="AE75" i="9"/>
  <c r="G76" i="9"/>
  <c r="F76" i="9"/>
  <c r="I76" i="9"/>
  <c r="N76" i="9" s="1"/>
  <c r="H76" i="9"/>
  <c r="AK74" i="9" l="1"/>
  <c r="AM74" i="9" s="1"/>
  <c r="AG76" i="9"/>
  <c r="AF76" i="9"/>
  <c r="AM73" i="9"/>
  <c r="AW73" i="9"/>
  <c r="S74" i="9"/>
  <c r="Y74" i="9" s="1"/>
  <c r="Z74" i="9" s="1"/>
  <c r="AA74" i="9" s="1"/>
  <c r="AS73" i="9"/>
  <c r="AT73" i="9" s="1"/>
  <c r="U73" i="9"/>
  <c r="V73" i="9" s="1"/>
  <c r="W73" i="9"/>
  <c r="O75" i="9"/>
  <c r="R75" i="9" s="1"/>
  <c r="S75" i="9"/>
  <c r="Y75" i="9" s="1"/>
  <c r="AE76" i="9"/>
  <c r="AH75" i="9"/>
  <c r="AK75" i="9" s="1"/>
  <c r="AU74" i="9"/>
  <c r="AS74" i="9"/>
  <c r="AT74" i="9" s="1"/>
  <c r="C79" i="9"/>
  <c r="D78" i="9"/>
  <c r="L76" i="9"/>
  <c r="M76" i="9"/>
  <c r="G77" i="9"/>
  <c r="F77" i="9"/>
  <c r="H77" i="9"/>
  <c r="I77" i="9"/>
  <c r="N77" i="9" s="1"/>
  <c r="AN74" i="9" l="1"/>
  <c r="AO74" i="9" s="1"/>
  <c r="AP74" i="9"/>
  <c r="AG77" i="9"/>
  <c r="AF77" i="9"/>
  <c r="AN73" i="9"/>
  <c r="AO73" i="9" s="1"/>
  <c r="AP73" i="9"/>
  <c r="T75" i="9"/>
  <c r="W75" i="9" s="1"/>
  <c r="AL75" i="9"/>
  <c r="AR75" i="9" s="1"/>
  <c r="AU75" i="9" s="1"/>
  <c r="AB74" i="9"/>
  <c r="AW74" i="9" s="1"/>
  <c r="T74" i="9"/>
  <c r="U74" i="9" s="1"/>
  <c r="V74" i="9" s="1"/>
  <c r="AB75" i="9"/>
  <c r="Z75" i="9"/>
  <c r="AA75" i="9" s="1"/>
  <c r="O76" i="9"/>
  <c r="S76" i="9" s="1"/>
  <c r="Y76" i="9" s="1"/>
  <c r="F78" i="9"/>
  <c r="G78" i="9"/>
  <c r="H78" i="9"/>
  <c r="I78" i="9"/>
  <c r="N78" i="9" s="1"/>
  <c r="D79" i="9"/>
  <c r="C80" i="9"/>
  <c r="AH76" i="9"/>
  <c r="AK76" i="9" s="1"/>
  <c r="AE77" i="9"/>
  <c r="L77" i="9"/>
  <c r="M77" i="9"/>
  <c r="U75" i="9" l="1"/>
  <c r="V75" i="9" s="1"/>
  <c r="AG78" i="9"/>
  <c r="AF78" i="9"/>
  <c r="AM75" i="9"/>
  <c r="AS75" i="9"/>
  <c r="AT75" i="9" s="1"/>
  <c r="W74" i="9"/>
  <c r="AW75" i="9"/>
  <c r="R76" i="9"/>
  <c r="T76" i="9" s="1"/>
  <c r="Z76" i="9"/>
  <c r="AA76" i="9" s="1"/>
  <c r="AB76" i="9"/>
  <c r="D80" i="9"/>
  <c r="C81" i="9"/>
  <c r="G79" i="9"/>
  <c r="F79" i="9"/>
  <c r="H79" i="9"/>
  <c r="I79" i="9"/>
  <c r="N79" i="9" s="1"/>
  <c r="O77" i="9"/>
  <c r="R77" i="9" s="1"/>
  <c r="AH77" i="9"/>
  <c r="AK77" i="9" s="1"/>
  <c r="AL76" i="9"/>
  <c r="AR76" i="9" s="1"/>
  <c r="L78" i="9"/>
  <c r="M78" i="9"/>
  <c r="AE78" i="9"/>
  <c r="AG79" i="9" l="1"/>
  <c r="AF79" i="9"/>
  <c r="AN75" i="9"/>
  <c r="AO75" i="9" s="1"/>
  <c r="AP75" i="9"/>
  <c r="AM76" i="9"/>
  <c r="AL77" i="9"/>
  <c r="AR77" i="9" s="1"/>
  <c r="AS77" i="9" s="1"/>
  <c r="AT77" i="9" s="1"/>
  <c r="AE79" i="9"/>
  <c r="AH78" i="9"/>
  <c r="AK78" i="9" s="1"/>
  <c r="C82" i="9"/>
  <c r="D81" i="9"/>
  <c r="S77" i="9"/>
  <c r="Y77" i="9" s="1"/>
  <c r="G80" i="9"/>
  <c r="F80" i="9"/>
  <c r="I80" i="9"/>
  <c r="N80" i="9" s="1"/>
  <c r="H80" i="9"/>
  <c r="S78" i="9"/>
  <c r="Y78" i="9" s="1"/>
  <c r="O78" i="9"/>
  <c r="R78" i="9" s="1"/>
  <c r="AS76" i="9"/>
  <c r="AT76" i="9" s="1"/>
  <c r="AU76" i="9"/>
  <c r="AW76" i="9" s="1"/>
  <c r="W76" i="9"/>
  <c r="U76" i="9"/>
  <c r="V76" i="9" s="1"/>
  <c r="M79" i="9"/>
  <c r="L79" i="9"/>
  <c r="AG80" i="9" l="1"/>
  <c r="AF80" i="9"/>
  <c r="AP76" i="9"/>
  <c r="AN76" i="9"/>
  <c r="AO76" i="9" s="1"/>
  <c r="AM77" i="9"/>
  <c r="T78" i="9"/>
  <c r="U78" i="9" s="1"/>
  <c r="V78" i="9" s="1"/>
  <c r="AU77" i="9"/>
  <c r="AL78" i="9"/>
  <c r="AR78" i="9" s="1"/>
  <c r="AB78" i="9"/>
  <c r="Z78" i="9"/>
  <c r="AA78" i="9" s="1"/>
  <c r="L80" i="9"/>
  <c r="M80" i="9"/>
  <c r="AH79" i="9"/>
  <c r="AK79" i="9" s="1"/>
  <c r="AE80" i="9"/>
  <c r="AB77" i="9"/>
  <c r="Z77" i="9"/>
  <c r="AA77" i="9" s="1"/>
  <c r="G81" i="9"/>
  <c r="F81" i="9"/>
  <c r="H81" i="9"/>
  <c r="I81" i="9"/>
  <c r="N81" i="9" s="1"/>
  <c r="O79" i="9"/>
  <c r="S79" i="9" s="1"/>
  <c r="Y79" i="9" s="1"/>
  <c r="D82" i="9"/>
  <c r="C83" i="9"/>
  <c r="T77" i="9"/>
  <c r="AG81" i="9" l="1"/>
  <c r="AF81" i="9"/>
  <c r="AM78" i="9"/>
  <c r="AN77" i="9"/>
  <c r="AO77" i="9" s="1"/>
  <c r="AP77" i="9"/>
  <c r="AW77" i="9"/>
  <c r="R79" i="9"/>
  <c r="T79" i="9" s="1"/>
  <c r="W78" i="9"/>
  <c r="AB79" i="9"/>
  <c r="Z79" i="9"/>
  <c r="AA79" i="9" s="1"/>
  <c r="C84" i="9"/>
  <c r="D83" i="9"/>
  <c r="AE81" i="9"/>
  <c r="G82" i="9"/>
  <c r="F82" i="9"/>
  <c r="H82" i="9"/>
  <c r="I82" i="9"/>
  <c r="N82" i="9" s="1"/>
  <c r="O80" i="9"/>
  <c r="R80" i="9" s="1"/>
  <c r="AU78" i="9"/>
  <c r="AW78" i="9" s="1"/>
  <c r="AS78" i="9"/>
  <c r="AT78" i="9" s="1"/>
  <c r="AH80" i="9"/>
  <c r="AK80" i="9" s="1"/>
  <c r="AL79" i="9"/>
  <c r="AR79" i="9" s="1"/>
  <c r="W77" i="9"/>
  <c r="U77" i="9"/>
  <c r="V77" i="9" s="1"/>
  <c r="L81" i="9"/>
  <c r="M81" i="9"/>
  <c r="AL80" i="9" l="1"/>
  <c r="AR80" i="9" s="1"/>
  <c r="AS80" i="9" s="1"/>
  <c r="AT80" i="9" s="1"/>
  <c r="S80" i="9"/>
  <c r="Y80" i="9" s="1"/>
  <c r="Z80" i="9" s="1"/>
  <c r="AA80" i="9" s="1"/>
  <c r="AG82" i="9"/>
  <c r="AF82" i="9"/>
  <c r="AN78" i="9"/>
  <c r="AO78" i="9" s="1"/>
  <c r="AP78" i="9"/>
  <c r="AM79" i="9"/>
  <c r="AH81" i="9"/>
  <c r="AK81" i="9" s="1"/>
  <c r="AU79" i="9"/>
  <c r="AW79" i="9" s="1"/>
  <c r="AS79" i="9"/>
  <c r="AT79" i="9" s="1"/>
  <c r="G83" i="9"/>
  <c r="F83" i="9"/>
  <c r="H83" i="9"/>
  <c r="I83" i="9"/>
  <c r="N83" i="9" s="1"/>
  <c r="C85" i="9"/>
  <c r="D84" i="9"/>
  <c r="L82" i="9"/>
  <c r="M82" i="9"/>
  <c r="W79" i="9"/>
  <c r="U79" i="9"/>
  <c r="V79" i="9" s="1"/>
  <c r="O81" i="9"/>
  <c r="S81" i="9" s="1"/>
  <c r="Y81" i="9" s="1"/>
  <c r="AE82" i="9"/>
  <c r="AL81" i="9" l="1"/>
  <c r="AR81" i="9" s="1"/>
  <c r="AS81" i="9" s="1"/>
  <c r="AT81" i="9" s="1"/>
  <c r="R81" i="9"/>
  <c r="T81" i="9" s="1"/>
  <c r="AM80" i="9"/>
  <c r="AN80" i="9" s="1"/>
  <c r="AO80" i="9" s="1"/>
  <c r="AU80" i="9"/>
  <c r="AB80" i="9"/>
  <c r="T80" i="9"/>
  <c r="U80" i="9" s="1"/>
  <c r="V80" i="9" s="1"/>
  <c r="AG83" i="9"/>
  <c r="AF83" i="9"/>
  <c r="AP79" i="9"/>
  <c r="AN79" i="9"/>
  <c r="AO79" i="9" s="1"/>
  <c r="AE83" i="9"/>
  <c r="G84" i="9"/>
  <c r="F84" i="9"/>
  <c r="I84" i="9"/>
  <c r="N84" i="9" s="1"/>
  <c r="H84" i="9"/>
  <c r="D85" i="9"/>
  <c r="C86" i="9"/>
  <c r="AH82" i="9"/>
  <c r="AL82" i="9" s="1"/>
  <c r="AR82" i="9" s="1"/>
  <c r="O82" i="9"/>
  <c r="R82" i="9" s="1"/>
  <c r="M83" i="9"/>
  <c r="L83" i="9"/>
  <c r="AB81" i="9"/>
  <c r="Z81" i="9"/>
  <c r="AA81" i="9" s="1"/>
  <c r="AU81" i="9" l="1"/>
  <c r="AM81" i="9"/>
  <c r="AN81" i="9" s="1"/>
  <c r="AO81" i="9" s="1"/>
  <c r="AW80" i="9"/>
  <c r="W80" i="9"/>
  <c r="AP80" i="9"/>
  <c r="S82" i="9"/>
  <c r="Y82" i="9" s="1"/>
  <c r="Z82" i="9" s="1"/>
  <c r="AA82" i="9" s="1"/>
  <c r="AG84" i="9"/>
  <c r="AF84" i="9"/>
  <c r="AU82" i="9"/>
  <c r="AS82" i="9"/>
  <c r="AT82" i="9" s="1"/>
  <c r="AK82" i="9"/>
  <c r="AM82" i="9" s="1"/>
  <c r="L84" i="9"/>
  <c r="M84" i="9"/>
  <c r="C87" i="9"/>
  <c r="D86" i="9"/>
  <c r="G85" i="9"/>
  <c r="F85" i="9"/>
  <c r="H85" i="9"/>
  <c r="I85" i="9"/>
  <c r="N85" i="9" s="1"/>
  <c r="O83" i="9"/>
  <c r="R83" i="9" s="1"/>
  <c r="AW81" i="9"/>
  <c r="AE84" i="9"/>
  <c r="AH83" i="9"/>
  <c r="AK83" i="9" s="1"/>
  <c r="W81" i="9"/>
  <c r="U81" i="9"/>
  <c r="V81" i="9" s="1"/>
  <c r="AP81" i="9" l="1"/>
  <c r="AB82" i="9"/>
  <c r="T82" i="9"/>
  <c r="W82" i="9" s="1"/>
  <c r="S83" i="9"/>
  <c r="Y83" i="9" s="1"/>
  <c r="AB83" i="9" s="1"/>
  <c r="AG85" i="9"/>
  <c r="AF85" i="9"/>
  <c r="AL83" i="9"/>
  <c r="AR83" i="9" s="1"/>
  <c r="AS83" i="9" s="1"/>
  <c r="AT83" i="9" s="1"/>
  <c r="D87" i="9"/>
  <c r="C88" i="9"/>
  <c r="O84" i="9"/>
  <c r="S84" i="9" s="1"/>
  <c r="Y84" i="9" s="1"/>
  <c r="AP82" i="9"/>
  <c r="AN82" i="9"/>
  <c r="AO82" i="9" s="1"/>
  <c r="L85" i="9"/>
  <c r="M85" i="9"/>
  <c r="AH84" i="9"/>
  <c r="AK84" i="9" s="1"/>
  <c r="AW82" i="9"/>
  <c r="AE85" i="9"/>
  <c r="F86" i="9"/>
  <c r="G86" i="9"/>
  <c r="H86" i="9"/>
  <c r="I86" i="9"/>
  <c r="N86" i="9" s="1"/>
  <c r="R84" i="9" l="1"/>
  <c r="T84" i="9" s="1"/>
  <c r="U82" i="9"/>
  <c r="V82" i="9" s="1"/>
  <c r="Z83" i="9"/>
  <c r="AA83" i="9" s="1"/>
  <c r="T83" i="9"/>
  <c r="W83" i="9" s="1"/>
  <c r="AG86" i="9"/>
  <c r="AF86" i="9"/>
  <c r="AM83" i="9"/>
  <c r="AU83" i="9"/>
  <c r="AW83" i="9" s="1"/>
  <c r="Z84" i="9"/>
  <c r="AA84" i="9" s="1"/>
  <c r="AB84" i="9"/>
  <c r="AE86" i="9"/>
  <c r="O85" i="9"/>
  <c r="S85" i="9" s="1"/>
  <c r="Y85" i="9" s="1"/>
  <c r="AH85" i="9"/>
  <c r="AK85" i="9" s="1"/>
  <c r="AL84" i="9"/>
  <c r="AR84" i="9" s="1"/>
  <c r="D88" i="9"/>
  <c r="C89" i="9"/>
  <c r="G87" i="9"/>
  <c r="F87" i="9"/>
  <c r="H87" i="9"/>
  <c r="I87" i="9"/>
  <c r="N87" i="9" s="1"/>
  <c r="L86" i="9"/>
  <c r="M86" i="9"/>
  <c r="U83" i="9" l="1"/>
  <c r="V83" i="9" s="1"/>
  <c r="AG87" i="9"/>
  <c r="AF87" i="9"/>
  <c r="AN83" i="9"/>
  <c r="AO83" i="9" s="1"/>
  <c r="AP83" i="9"/>
  <c r="AM84" i="9"/>
  <c r="R85" i="9"/>
  <c r="T85" i="9" s="1"/>
  <c r="U85" i="9" s="1"/>
  <c r="V85" i="9" s="1"/>
  <c r="AB85" i="9"/>
  <c r="Z85" i="9"/>
  <c r="AA85" i="9" s="1"/>
  <c r="C90" i="9"/>
  <c r="D89" i="9"/>
  <c r="AS84" i="9"/>
  <c r="AT84" i="9" s="1"/>
  <c r="AU84" i="9"/>
  <c r="AW84" i="9" s="1"/>
  <c r="AH86" i="9"/>
  <c r="AK86" i="9" s="1"/>
  <c r="O86" i="9"/>
  <c r="S86" i="9" s="1"/>
  <c r="Y86" i="9" s="1"/>
  <c r="W84" i="9"/>
  <c r="U84" i="9"/>
  <c r="V84" i="9" s="1"/>
  <c r="AL85" i="9"/>
  <c r="AR85" i="9" s="1"/>
  <c r="M87" i="9"/>
  <c r="L87" i="9"/>
  <c r="G88" i="9"/>
  <c r="F88" i="9"/>
  <c r="I88" i="9"/>
  <c r="N88" i="9" s="1"/>
  <c r="H88" i="9"/>
  <c r="AE87" i="9"/>
  <c r="AL86" i="9" l="1"/>
  <c r="AR86" i="9" s="1"/>
  <c r="AS86" i="9" s="1"/>
  <c r="AT86" i="9" s="1"/>
  <c r="AG88" i="9"/>
  <c r="AF88" i="9"/>
  <c r="AP84" i="9"/>
  <c r="AN84" i="9"/>
  <c r="AO84" i="9" s="1"/>
  <c r="AM85" i="9"/>
  <c r="R86" i="9"/>
  <c r="T86" i="9" s="1"/>
  <c r="W85" i="9"/>
  <c r="AS85" i="9"/>
  <c r="AT85" i="9" s="1"/>
  <c r="AU85" i="9"/>
  <c r="AW85" i="9" s="1"/>
  <c r="AE88" i="9"/>
  <c r="G89" i="9"/>
  <c r="F89" i="9"/>
  <c r="H89" i="9"/>
  <c r="I89" i="9"/>
  <c r="N89" i="9" s="1"/>
  <c r="D90" i="9"/>
  <c r="C91" i="9"/>
  <c r="AB86" i="9"/>
  <c r="Z86" i="9"/>
  <c r="AA86" i="9" s="1"/>
  <c r="O87" i="9"/>
  <c r="R87" i="9" s="1"/>
  <c r="S87" i="9"/>
  <c r="Y87" i="9" s="1"/>
  <c r="AH87" i="9"/>
  <c r="AK87" i="9" s="1"/>
  <c r="AL87" i="9"/>
  <c r="AR87" i="9" s="1"/>
  <c r="L88" i="9"/>
  <c r="M88" i="9"/>
  <c r="AU86" i="9" l="1"/>
  <c r="AM86" i="9"/>
  <c r="AG89" i="9"/>
  <c r="AF89" i="9"/>
  <c r="AM87" i="9"/>
  <c r="AN87" i="9" s="1"/>
  <c r="AO87" i="9" s="1"/>
  <c r="AN85" i="9"/>
  <c r="AO85" i="9" s="1"/>
  <c r="AP85" i="9"/>
  <c r="T87" i="9"/>
  <c r="W87" i="9" s="1"/>
  <c r="AE89" i="9"/>
  <c r="AU87" i="9"/>
  <c r="AS87" i="9"/>
  <c r="AT87" i="9" s="1"/>
  <c r="C92" i="9"/>
  <c r="D91" i="9"/>
  <c r="AH88" i="9"/>
  <c r="AK88" i="9" s="1"/>
  <c r="G90" i="9"/>
  <c r="F90" i="9"/>
  <c r="H90" i="9"/>
  <c r="I90" i="9"/>
  <c r="N90" i="9" s="1"/>
  <c r="U86" i="9"/>
  <c r="V86" i="9" s="1"/>
  <c r="W86" i="9"/>
  <c r="O88" i="9"/>
  <c r="R88" i="9" s="1"/>
  <c r="S88" i="9"/>
  <c r="Y88" i="9" s="1"/>
  <c r="L89" i="9"/>
  <c r="M89" i="9"/>
  <c r="AW86" i="9"/>
  <c r="AB87" i="9"/>
  <c r="Z87" i="9"/>
  <c r="AA87" i="9" s="1"/>
  <c r="AP86" i="9" l="1"/>
  <c r="AN86" i="9"/>
  <c r="AO86" i="9" s="1"/>
  <c r="AG90" i="9"/>
  <c r="AF90" i="9"/>
  <c r="AP87" i="9"/>
  <c r="AL88" i="9"/>
  <c r="AR88" i="9" s="1"/>
  <c r="AS88" i="9" s="1"/>
  <c r="AT88" i="9" s="1"/>
  <c r="T88" i="9"/>
  <c r="W88" i="9" s="1"/>
  <c r="AW87" i="9"/>
  <c r="U87" i="9"/>
  <c r="V87" i="9" s="1"/>
  <c r="L90" i="9"/>
  <c r="M90" i="9"/>
  <c r="O89" i="9"/>
  <c r="S89" i="9" s="1"/>
  <c r="Y89" i="9" s="1"/>
  <c r="Z88" i="9"/>
  <c r="AA88" i="9" s="1"/>
  <c r="AB88" i="9"/>
  <c r="AE90" i="9"/>
  <c r="AH89" i="9"/>
  <c r="AL89" i="9" s="1"/>
  <c r="AR89" i="9" s="1"/>
  <c r="G91" i="9"/>
  <c r="F91" i="9"/>
  <c r="H91" i="9"/>
  <c r="I91" i="9"/>
  <c r="N91" i="9" s="1"/>
  <c r="C93" i="9"/>
  <c r="D92" i="9"/>
  <c r="AK89" i="9" l="1"/>
  <c r="AM89" i="9" s="1"/>
  <c r="AP89" i="9" s="1"/>
  <c r="AG91" i="9"/>
  <c r="AF91" i="9"/>
  <c r="AM88" i="9"/>
  <c r="U88" i="9"/>
  <c r="V88" i="9" s="1"/>
  <c r="AU88" i="9"/>
  <c r="AW88" i="9" s="1"/>
  <c r="R89" i="9"/>
  <c r="T89" i="9" s="1"/>
  <c r="W89" i="9" s="1"/>
  <c r="AS89" i="9"/>
  <c r="AT89" i="9" s="1"/>
  <c r="AU89" i="9"/>
  <c r="G92" i="9"/>
  <c r="F92" i="9"/>
  <c r="I92" i="9"/>
  <c r="N92" i="9" s="1"/>
  <c r="H92" i="9"/>
  <c r="AB89" i="9"/>
  <c r="Z89" i="9"/>
  <c r="AA89" i="9" s="1"/>
  <c r="D93" i="9"/>
  <c r="C94" i="9"/>
  <c r="M91" i="9"/>
  <c r="L91" i="9"/>
  <c r="AE91" i="9"/>
  <c r="AH90" i="9"/>
  <c r="AL90" i="9" s="1"/>
  <c r="AR90" i="9" s="1"/>
  <c r="AK90" i="9"/>
  <c r="O90" i="9"/>
  <c r="S90" i="9" s="1"/>
  <c r="Y90" i="9" s="1"/>
  <c r="AM90" i="9" l="1"/>
  <c r="AN90" i="9" s="1"/>
  <c r="AO90" i="9" s="1"/>
  <c r="AG92" i="9"/>
  <c r="AF92" i="9"/>
  <c r="AN89" i="9"/>
  <c r="AO89" i="9" s="1"/>
  <c r="AN88" i="9"/>
  <c r="AO88" i="9" s="1"/>
  <c r="AP88" i="9"/>
  <c r="U89" i="9"/>
  <c r="V89" i="9" s="1"/>
  <c r="AB90" i="9"/>
  <c r="Z90" i="9"/>
  <c r="AA90" i="9" s="1"/>
  <c r="R90" i="9"/>
  <c r="T90" i="9" s="1"/>
  <c r="AU90" i="9"/>
  <c r="AS90" i="9"/>
  <c r="AT90" i="9" s="1"/>
  <c r="G93" i="9"/>
  <c r="F93" i="9"/>
  <c r="I93" i="9"/>
  <c r="N93" i="9" s="1"/>
  <c r="H93" i="9"/>
  <c r="AH91" i="9"/>
  <c r="AL91" i="9" s="1"/>
  <c r="AR91" i="9" s="1"/>
  <c r="AK91" i="9"/>
  <c r="AE92" i="9"/>
  <c r="AP90" i="9"/>
  <c r="M92" i="9"/>
  <c r="L92" i="9"/>
  <c r="C95" i="9"/>
  <c r="D94" i="9"/>
  <c r="AW89" i="9"/>
  <c r="O91" i="9"/>
  <c r="S91" i="9" s="1"/>
  <c r="Y91" i="9" s="1"/>
  <c r="R91" i="9" l="1"/>
  <c r="T91" i="9" s="1"/>
  <c r="W91" i="9" s="1"/>
  <c r="AG93" i="9"/>
  <c r="AF93" i="9"/>
  <c r="AM91" i="9"/>
  <c r="AP91" i="9" s="1"/>
  <c r="AU91" i="9"/>
  <c r="AS91" i="9"/>
  <c r="AT91" i="9" s="1"/>
  <c r="L93" i="9"/>
  <c r="M93" i="9"/>
  <c r="D95" i="9"/>
  <c r="C96" i="9"/>
  <c r="AH92" i="9"/>
  <c r="AL92" i="9"/>
  <c r="AR92" i="9" s="1"/>
  <c r="AK92" i="9"/>
  <c r="AB91" i="9"/>
  <c r="Z91" i="9"/>
  <c r="AA91" i="9" s="1"/>
  <c r="AE93" i="9"/>
  <c r="F94" i="9"/>
  <c r="G94" i="9"/>
  <c r="H94" i="9"/>
  <c r="I94" i="9"/>
  <c r="N94" i="9" s="1"/>
  <c r="AW90" i="9"/>
  <c r="U90" i="9"/>
  <c r="V90" i="9" s="1"/>
  <c r="W90" i="9"/>
  <c r="O92" i="9"/>
  <c r="R92" i="9" s="1"/>
  <c r="AG94" i="9" l="1"/>
  <c r="AF94" i="9"/>
  <c r="AN91" i="9"/>
  <c r="AO91" i="9" s="1"/>
  <c r="AM92" i="9"/>
  <c r="AP92" i="9" s="1"/>
  <c r="U91" i="9"/>
  <c r="V91" i="9" s="1"/>
  <c r="O93" i="9"/>
  <c r="S93" i="9" s="1"/>
  <c r="Y93" i="9" s="1"/>
  <c r="R93" i="9"/>
  <c r="L94" i="9"/>
  <c r="M94" i="9"/>
  <c r="AU92" i="9"/>
  <c r="AS92" i="9"/>
  <c r="AT92" i="9" s="1"/>
  <c r="S92" i="9"/>
  <c r="Y92" i="9" s="1"/>
  <c r="AE94" i="9"/>
  <c r="D96" i="9"/>
  <c r="C97" i="9"/>
  <c r="AH93" i="9"/>
  <c r="AK93" i="9" s="1"/>
  <c r="G95" i="9"/>
  <c r="F95" i="9"/>
  <c r="H95" i="9"/>
  <c r="I95" i="9"/>
  <c r="N95" i="9" s="1"/>
  <c r="AW91" i="9"/>
  <c r="AL93" i="9" l="1"/>
  <c r="AR93" i="9" s="1"/>
  <c r="AS93" i="9" s="1"/>
  <c r="AT93" i="9" s="1"/>
  <c r="AG95" i="9"/>
  <c r="AF95" i="9"/>
  <c r="AN92" i="9"/>
  <c r="AO92" i="9" s="1"/>
  <c r="Z93" i="9"/>
  <c r="AA93" i="9" s="1"/>
  <c r="AB93" i="9"/>
  <c r="O94" i="9"/>
  <c r="R94" i="9" s="1"/>
  <c r="Z92" i="9"/>
  <c r="AA92" i="9" s="1"/>
  <c r="AB92" i="9"/>
  <c r="AW92" i="9" s="1"/>
  <c r="G96" i="9"/>
  <c r="F96" i="9"/>
  <c r="H96" i="9"/>
  <c r="I96" i="9"/>
  <c r="N96" i="9" s="1"/>
  <c r="L95" i="9"/>
  <c r="M95" i="9"/>
  <c r="AH94" i="9"/>
  <c r="AL94" i="9" s="1"/>
  <c r="AR94" i="9" s="1"/>
  <c r="C98" i="9"/>
  <c r="D97" i="9"/>
  <c r="T93" i="9"/>
  <c r="AE95" i="9"/>
  <c r="T92" i="9"/>
  <c r="S94" i="9" l="1"/>
  <c r="Y94" i="9" s="1"/>
  <c r="AB94" i="9" s="1"/>
  <c r="AU93" i="9"/>
  <c r="AW93" i="9" s="1"/>
  <c r="AM93" i="9"/>
  <c r="AN93" i="9" s="1"/>
  <c r="AO93" i="9" s="1"/>
  <c r="AG96" i="9"/>
  <c r="AF96" i="9"/>
  <c r="AK94" i="9"/>
  <c r="AM94" i="9" s="1"/>
  <c r="AN94" i="9" s="1"/>
  <c r="AO94" i="9" s="1"/>
  <c r="AU94" i="9"/>
  <c r="AS94" i="9"/>
  <c r="AT94" i="9" s="1"/>
  <c r="O95" i="9"/>
  <c r="S95" i="9" s="1"/>
  <c r="Y95" i="9" s="1"/>
  <c r="W93" i="9"/>
  <c r="U93" i="9"/>
  <c r="V93" i="9" s="1"/>
  <c r="I97" i="9"/>
  <c r="N97" i="9" s="1"/>
  <c r="G97" i="9"/>
  <c r="F97" i="9"/>
  <c r="H97" i="9"/>
  <c r="M96" i="9"/>
  <c r="L96" i="9"/>
  <c r="D98" i="9"/>
  <c r="C99" i="9"/>
  <c r="W92" i="9"/>
  <c r="U92" i="9"/>
  <c r="V92" i="9" s="1"/>
  <c r="AE96" i="9"/>
  <c r="AH95" i="9"/>
  <c r="AL95" i="9" s="1"/>
  <c r="AR95" i="9" s="1"/>
  <c r="T94" i="9" l="1"/>
  <c r="U94" i="9" s="1"/>
  <c r="V94" i="9" s="1"/>
  <c r="Z94" i="9"/>
  <c r="AA94" i="9" s="1"/>
  <c r="R95" i="9"/>
  <c r="T95" i="9" s="1"/>
  <c r="U95" i="9" s="1"/>
  <c r="V95" i="9" s="1"/>
  <c r="AP93" i="9"/>
  <c r="AG97" i="9"/>
  <c r="AF97" i="9"/>
  <c r="AP94" i="9"/>
  <c r="AK95" i="9"/>
  <c r="AM95" i="9" s="1"/>
  <c r="AP95" i="9" s="1"/>
  <c r="AU95" i="9"/>
  <c r="AS95" i="9"/>
  <c r="AT95" i="9" s="1"/>
  <c r="C100" i="9"/>
  <c r="D99" i="9"/>
  <c r="G98" i="9"/>
  <c r="F98" i="9"/>
  <c r="H98" i="9"/>
  <c r="I98" i="9"/>
  <c r="N98" i="9" s="1"/>
  <c r="AB95" i="9"/>
  <c r="Z95" i="9"/>
  <c r="AA95" i="9" s="1"/>
  <c r="R96" i="9"/>
  <c r="O96" i="9"/>
  <c r="S96" i="9" s="1"/>
  <c r="Y96" i="9" s="1"/>
  <c r="L97" i="9"/>
  <c r="M97" i="9"/>
  <c r="AE97" i="9"/>
  <c r="AH96" i="9"/>
  <c r="AL96" i="9" s="1"/>
  <c r="AR96" i="9" s="1"/>
  <c r="AW94" i="9"/>
  <c r="W94" i="9" l="1"/>
  <c r="AK96" i="9"/>
  <c r="AM96" i="9" s="1"/>
  <c r="AP96" i="9" s="1"/>
  <c r="AG98" i="9"/>
  <c r="AF98" i="9"/>
  <c r="W95" i="9"/>
  <c r="AW95" i="9"/>
  <c r="T96" i="9"/>
  <c r="W96" i="9" s="1"/>
  <c r="AN95" i="9"/>
  <c r="AO95" i="9" s="1"/>
  <c r="AU96" i="9"/>
  <c r="AS96" i="9"/>
  <c r="AT96" i="9" s="1"/>
  <c r="AB96" i="9"/>
  <c r="Z96" i="9"/>
  <c r="AA96" i="9" s="1"/>
  <c r="AE98" i="9"/>
  <c r="O97" i="9"/>
  <c r="S97" i="9" s="1"/>
  <c r="Y97" i="9" s="1"/>
  <c r="G99" i="9"/>
  <c r="F99" i="9"/>
  <c r="H99" i="9"/>
  <c r="I99" i="9"/>
  <c r="N99" i="9" s="1"/>
  <c r="C101" i="9"/>
  <c r="D100" i="9"/>
  <c r="AH97" i="9"/>
  <c r="AL97" i="9" s="1"/>
  <c r="AR97" i="9" s="1"/>
  <c r="AK97" i="9"/>
  <c r="L98" i="9"/>
  <c r="M98" i="9"/>
  <c r="AG99" i="9" l="1"/>
  <c r="AF99" i="9"/>
  <c r="AM97" i="9"/>
  <c r="AN97" i="9" s="1"/>
  <c r="AO97" i="9" s="1"/>
  <c r="AN96" i="9"/>
  <c r="AO96" i="9" s="1"/>
  <c r="U96" i="9"/>
  <c r="V96" i="9" s="1"/>
  <c r="R97" i="9"/>
  <c r="T97" i="9" s="1"/>
  <c r="W97" i="9" s="1"/>
  <c r="G100" i="9"/>
  <c r="F100" i="9"/>
  <c r="H100" i="9"/>
  <c r="I100" i="9"/>
  <c r="N100" i="9" s="1"/>
  <c r="AH98" i="9"/>
  <c r="AL98" i="9" s="1"/>
  <c r="AR98" i="9" s="1"/>
  <c r="O98" i="9"/>
  <c r="S98" i="9" s="1"/>
  <c r="Y98" i="9" s="1"/>
  <c r="D101" i="9"/>
  <c r="C102" i="9"/>
  <c r="L99" i="9"/>
  <c r="M99" i="9"/>
  <c r="AS97" i="9"/>
  <c r="AT97" i="9" s="1"/>
  <c r="AU97" i="9"/>
  <c r="AE99" i="9"/>
  <c r="Z97" i="9"/>
  <c r="AA97" i="9" s="1"/>
  <c r="AB97" i="9"/>
  <c r="AW96" i="9"/>
  <c r="R98" i="9" l="1"/>
  <c r="T98" i="9" s="1"/>
  <c r="AK98" i="9"/>
  <c r="AM98" i="9" s="1"/>
  <c r="AN98" i="9" s="1"/>
  <c r="AO98" i="9" s="1"/>
  <c r="AP97" i="9"/>
  <c r="AG100" i="9"/>
  <c r="AF100" i="9"/>
  <c r="U97" i="9"/>
  <c r="V97" i="9" s="1"/>
  <c r="AB98" i="9"/>
  <c r="Z98" i="9"/>
  <c r="AA98" i="9" s="1"/>
  <c r="O99" i="9"/>
  <c r="S99" i="9" s="1"/>
  <c r="Y99" i="9" s="1"/>
  <c r="AH99" i="9"/>
  <c r="AK99" i="9" s="1"/>
  <c r="C103" i="9"/>
  <c r="D102" i="9"/>
  <c r="G101" i="9"/>
  <c r="F101" i="9"/>
  <c r="I101" i="9"/>
  <c r="N101" i="9" s="1"/>
  <c r="H101" i="9"/>
  <c r="M100" i="9"/>
  <c r="L100" i="9"/>
  <c r="AW97" i="9"/>
  <c r="AE100" i="9"/>
  <c r="AU98" i="9"/>
  <c r="AS98" i="9"/>
  <c r="AT98" i="9" s="1"/>
  <c r="R99" i="9" l="1"/>
  <c r="T99" i="9" s="1"/>
  <c r="U99" i="9" s="1"/>
  <c r="V99" i="9" s="1"/>
  <c r="AP98" i="9"/>
  <c r="AG101" i="9"/>
  <c r="AF101" i="9"/>
  <c r="AW98" i="9"/>
  <c r="L101" i="9"/>
  <c r="M101" i="9"/>
  <c r="AL99" i="9"/>
  <c r="AR99" i="9" s="1"/>
  <c r="AE101" i="9"/>
  <c r="AB99" i="9"/>
  <c r="Z99" i="9"/>
  <c r="AA99" i="9" s="1"/>
  <c r="F102" i="9"/>
  <c r="H102" i="9"/>
  <c r="I102" i="9"/>
  <c r="N102" i="9" s="1"/>
  <c r="G102" i="9"/>
  <c r="U98" i="9"/>
  <c r="V98" i="9" s="1"/>
  <c r="W98" i="9"/>
  <c r="D103" i="9"/>
  <c r="C104" i="9"/>
  <c r="O100" i="9"/>
  <c r="S100" i="9" s="1"/>
  <c r="Y100" i="9" s="1"/>
  <c r="AH100" i="9"/>
  <c r="AL100" i="9" s="1"/>
  <c r="AR100" i="9" s="1"/>
  <c r="AK100" i="9"/>
  <c r="R100" i="9" l="1"/>
  <c r="W99" i="9"/>
  <c r="AG102" i="9"/>
  <c r="AF102" i="9"/>
  <c r="AM100" i="9"/>
  <c r="AP100" i="9" s="1"/>
  <c r="AM99" i="9"/>
  <c r="AU100" i="9"/>
  <c r="AS100" i="9"/>
  <c r="AT100" i="9" s="1"/>
  <c r="AE102" i="9"/>
  <c r="AH101" i="9"/>
  <c r="AK101" i="9" s="1"/>
  <c r="AB100" i="9"/>
  <c r="Z100" i="9"/>
  <c r="AA100" i="9" s="1"/>
  <c r="L102" i="9"/>
  <c r="M102" i="9"/>
  <c r="AU99" i="9"/>
  <c r="AW99" i="9" s="1"/>
  <c r="AS99" i="9"/>
  <c r="AT99" i="9" s="1"/>
  <c r="T100" i="9"/>
  <c r="D104" i="9"/>
  <c r="C105" i="9"/>
  <c r="O101" i="9"/>
  <c r="R101" i="9" s="1"/>
  <c r="G103" i="9"/>
  <c r="F103" i="9"/>
  <c r="H103" i="9"/>
  <c r="I103" i="9"/>
  <c r="N103" i="9" s="1"/>
  <c r="AL101" i="9" l="1"/>
  <c r="AR101" i="9" s="1"/>
  <c r="AS101" i="9" s="1"/>
  <c r="AT101" i="9" s="1"/>
  <c r="S101" i="9"/>
  <c r="Y101" i="9" s="1"/>
  <c r="Z101" i="9" s="1"/>
  <c r="AA101" i="9" s="1"/>
  <c r="AG103" i="9"/>
  <c r="AF103" i="9"/>
  <c r="AN100" i="9"/>
  <c r="AO100" i="9" s="1"/>
  <c r="AP99" i="9"/>
  <c r="AN99" i="9"/>
  <c r="AO99" i="9" s="1"/>
  <c r="L103" i="9"/>
  <c r="M103" i="9"/>
  <c r="AE103" i="9"/>
  <c r="W100" i="9"/>
  <c r="U100" i="9"/>
  <c r="V100" i="9" s="1"/>
  <c r="G104" i="9"/>
  <c r="F104" i="9"/>
  <c r="H104" i="9"/>
  <c r="I104" i="9"/>
  <c r="N104" i="9" s="1"/>
  <c r="AH102" i="9"/>
  <c r="AK102" i="9" s="1"/>
  <c r="C106" i="9"/>
  <c r="D105" i="9"/>
  <c r="O102" i="9"/>
  <c r="S102" i="9" s="1"/>
  <c r="Y102" i="9" s="1"/>
  <c r="AW100" i="9"/>
  <c r="AM101" i="9" l="1"/>
  <c r="AP101" i="9" s="1"/>
  <c r="AL102" i="9"/>
  <c r="AR102" i="9" s="1"/>
  <c r="AU102" i="9" s="1"/>
  <c r="AU101" i="9"/>
  <c r="T101" i="9"/>
  <c r="W101" i="9" s="1"/>
  <c r="AB101" i="9"/>
  <c r="AW101" i="9" s="1"/>
  <c r="R102" i="9"/>
  <c r="T102" i="9" s="1"/>
  <c r="AG104" i="9"/>
  <c r="AF104" i="9"/>
  <c r="AB102" i="9"/>
  <c r="Z102" i="9"/>
  <c r="AA102" i="9" s="1"/>
  <c r="AH103" i="9"/>
  <c r="AL103" i="9" s="1"/>
  <c r="AR103" i="9" s="1"/>
  <c r="I105" i="9"/>
  <c r="N105" i="9" s="1"/>
  <c r="F105" i="9"/>
  <c r="H105" i="9"/>
  <c r="G105" i="9"/>
  <c r="AE104" i="9"/>
  <c r="D106" i="9"/>
  <c r="C107" i="9"/>
  <c r="O103" i="9"/>
  <c r="S103" i="9" s="1"/>
  <c r="Y103" i="9" s="1"/>
  <c r="M104" i="9"/>
  <c r="L104" i="9"/>
  <c r="AN101" i="9" l="1"/>
  <c r="AO101" i="9" s="1"/>
  <c r="R103" i="9"/>
  <c r="T103" i="9" s="1"/>
  <c r="AS102" i="9"/>
  <c r="AT102" i="9" s="1"/>
  <c r="AM102" i="9"/>
  <c r="AP102" i="9" s="1"/>
  <c r="U101" i="9"/>
  <c r="V101" i="9" s="1"/>
  <c r="AW102" i="9"/>
  <c r="AG105" i="9"/>
  <c r="AF105" i="9"/>
  <c r="AK103" i="9"/>
  <c r="AM103" i="9" s="1"/>
  <c r="AP103" i="9" s="1"/>
  <c r="AB103" i="9"/>
  <c r="Z103" i="9"/>
  <c r="AA103" i="9" s="1"/>
  <c r="O104" i="9"/>
  <c r="R104" i="9" s="1"/>
  <c r="G106" i="9"/>
  <c r="F106" i="9"/>
  <c r="H106" i="9"/>
  <c r="I106" i="9"/>
  <c r="N106" i="9" s="1"/>
  <c r="AH104" i="9"/>
  <c r="AK104" i="9" s="1"/>
  <c r="U102" i="9"/>
  <c r="V102" i="9" s="1"/>
  <c r="W102" i="9"/>
  <c r="AU103" i="9"/>
  <c r="AS103" i="9"/>
  <c r="AT103" i="9" s="1"/>
  <c r="AE105" i="9"/>
  <c r="C108" i="9"/>
  <c r="D107" i="9"/>
  <c r="L105" i="9"/>
  <c r="M105" i="9"/>
  <c r="AN102" i="9" l="1"/>
  <c r="AO102" i="9" s="1"/>
  <c r="AG106" i="9"/>
  <c r="AF106" i="9"/>
  <c r="S104" i="9"/>
  <c r="Y104" i="9" s="1"/>
  <c r="AB104" i="9" s="1"/>
  <c r="AW103" i="9"/>
  <c r="AN103" i="9"/>
  <c r="AO103" i="9" s="1"/>
  <c r="W103" i="9"/>
  <c r="U103" i="9"/>
  <c r="V103" i="9" s="1"/>
  <c r="G107" i="9"/>
  <c r="F107" i="9"/>
  <c r="H107" i="9"/>
  <c r="I107" i="9"/>
  <c r="N107" i="9" s="1"/>
  <c r="AL104" i="9"/>
  <c r="AR104" i="9" s="1"/>
  <c r="C109" i="9"/>
  <c r="D108" i="9"/>
  <c r="O105" i="9"/>
  <c r="S105" i="9" s="1"/>
  <c r="Y105" i="9" s="1"/>
  <c r="AH105" i="9"/>
  <c r="AK105" i="9" s="1"/>
  <c r="L106" i="9"/>
  <c r="M106" i="9"/>
  <c r="AE106" i="9"/>
  <c r="R105" i="9" l="1"/>
  <c r="T105" i="9" s="1"/>
  <c r="AG107" i="9"/>
  <c r="AF107" i="9"/>
  <c r="AM104" i="9"/>
  <c r="Z104" i="9"/>
  <c r="AA104" i="9" s="1"/>
  <c r="T104" i="9"/>
  <c r="U104" i="9" s="1"/>
  <c r="V104" i="9" s="1"/>
  <c r="AL105" i="9"/>
  <c r="AR105" i="9" s="1"/>
  <c r="AS105" i="9" s="1"/>
  <c r="AT105" i="9" s="1"/>
  <c r="Z105" i="9"/>
  <c r="AA105" i="9" s="1"/>
  <c r="AB105" i="9"/>
  <c r="L107" i="9"/>
  <c r="M107" i="9"/>
  <c r="AH106" i="9"/>
  <c r="AK106" i="9" s="1"/>
  <c r="AL106" i="9"/>
  <c r="AR106" i="9" s="1"/>
  <c r="O106" i="9"/>
  <c r="S106" i="9" s="1"/>
  <c r="Y106" i="9" s="1"/>
  <c r="AE107" i="9"/>
  <c r="H108" i="9"/>
  <c r="G108" i="9"/>
  <c r="I108" i="9"/>
  <c r="N108" i="9" s="1"/>
  <c r="F108" i="9"/>
  <c r="D109" i="9"/>
  <c r="C110" i="9"/>
  <c r="AU104" i="9"/>
  <c r="AW104" i="9" s="1"/>
  <c r="AS104" i="9"/>
  <c r="AT104" i="9" s="1"/>
  <c r="R106" i="9" l="1"/>
  <c r="T106" i="9" s="1"/>
  <c r="W104" i="9"/>
  <c r="AG108" i="9"/>
  <c r="AF108" i="9"/>
  <c r="AM106" i="9"/>
  <c r="AN106" i="9" s="1"/>
  <c r="AO106" i="9" s="1"/>
  <c r="AP104" i="9"/>
  <c r="AN104" i="9"/>
  <c r="AO104" i="9" s="1"/>
  <c r="AM105" i="9"/>
  <c r="AU105" i="9"/>
  <c r="AW105" i="9" s="1"/>
  <c r="L108" i="9"/>
  <c r="M108" i="9"/>
  <c r="AU106" i="9"/>
  <c r="AS106" i="9"/>
  <c r="AT106" i="9" s="1"/>
  <c r="W105" i="9"/>
  <c r="U105" i="9"/>
  <c r="V105" i="9" s="1"/>
  <c r="G109" i="9"/>
  <c r="F109" i="9"/>
  <c r="I109" i="9"/>
  <c r="N109" i="9" s="1"/>
  <c r="H109" i="9"/>
  <c r="C111" i="9"/>
  <c r="D110" i="9"/>
  <c r="AH107" i="9"/>
  <c r="AK107" i="9" s="1"/>
  <c r="AE108" i="9"/>
  <c r="O107" i="9"/>
  <c r="S107" i="9" s="1"/>
  <c r="Y107" i="9" s="1"/>
  <c r="AB106" i="9"/>
  <c r="Z106" i="9"/>
  <c r="AA106" i="9" s="1"/>
  <c r="AG109" i="9" l="1"/>
  <c r="AF109" i="9"/>
  <c r="AN105" i="9"/>
  <c r="AO105" i="9" s="1"/>
  <c r="AP105" i="9"/>
  <c r="AP106" i="9"/>
  <c r="AL107" i="9"/>
  <c r="AR107" i="9" s="1"/>
  <c r="AU107" i="9" s="1"/>
  <c r="AB107" i="9"/>
  <c r="Z107" i="9"/>
  <c r="AA107" i="9" s="1"/>
  <c r="R107" i="9"/>
  <c r="T107" i="9" s="1"/>
  <c r="F110" i="9"/>
  <c r="H110" i="9"/>
  <c r="G110" i="9"/>
  <c r="I110" i="9"/>
  <c r="N110" i="9" s="1"/>
  <c r="D111" i="9"/>
  <c r="C112" i="9"/>
  <c r="L109" i="9"/>
  <c r="M109" i="9"/>
  <c r="AW106" i="9"/>
  <c r="AH108" i="9"/>
  <c r="AK108" i="9" s="1"/>
  <c r="U106" i="9"/>
  <c r="V106" i="9" s="1"/>
  <c r="W106" i="9"/>
  <c r="AE109" i="9"/>
  <c r="O108" i="9"/>
  <c r="R108" i="9" s="1"/>
  <c r="S108" i="9" l="1"/>
  <c r="Y108" i="9" s="1"/>
  <c r="AB108" i="9" s="1"/>
  <c r="AW107" i="9"/>
  <c r="AG110" i="9"/>
  <c r="AF110" i="9"/>
  <c r="AM107" i="9"/>
  <c r="AL108" i="9"/>
  <c r="AR108" i="9" s="1"/>
  <c r="AU108" i="9" s="1"/>
  <c r="AS107" i="9"/>
  <c r="AT107" i="9" s="1"/>
  <c r="W107" i="9"/>
  <c r="U107" i="9"/>
  <c r="V107" i="9" s="1"/>
  <c r="AH109" i="9"/>
  <c r="AK109" i="9" s="1"/>
  <c r="O109" i="9"/>
  <c r="S109" i="9" s="1"/>
  <c r="Y109" i="9" s="1"/>
  <c r="D112" i="9"/>
  <c r="C113" i="9"/>
  <c r="D113" i="9" s="1"/>
  <c r="H111" i="9"/>
  <c r="I111" i="9"/>
  <c r="N111" i="9" s="1"/>
  <c r="G111" i="9"/>
  <c r="F111" i="9"/>
  <c r="AE110" i="9"/>
  <c r="L110" i="9"/>
  <c r="M110" i="9"/>
  <c r="Z108" i="9" l="1"/>
  <c r="AA108" i="9" s="1"/>
  <c r="T108" i="9"/>
  <c r="AG111" i="9"/>
  <c r="AF111" i="9"/>
  <c r="AM108" i="9"/>
  <c r="AP107" i="9"/>
  <c r="AN107" i="9"/>
  <c r="AO107" i="9" s="1"/>
  <c r="AS108" i="9"/>
  <c r="AT108" i="9" s="1"/>
  <c r="AL109" i="9"/>
  <c r="AR109" i="9" s="1"/>
  <c r="AS109" i="9" s="1"/>
  <c r="AT109" i="9" s="1"/>
  <c r="R109" i="9"/>
  <c r="T109" i="9" s="1"/>
  <c r="W109" i="9" s="1"/>
  <c r="L111" i="9"/>
  <c r="M111" i="9"/>
  <c r="AH110" i="9"/>
  <c r="AK110" i="9" s="1"/>
  <c r="H113" i="9"/>
  <c r="G113" i="9"/>
  <c r="F113" i="9"/>
  <c r="I113" i="9"/>
  <c r="N113" i="9" s="1"/>
  <c r="R110" i="9"/>
  <c r="O110" i="9"/>
  <c r="S110" i="9" s="1"/>
  <c r="Y110" i="9" s="1"/>
  <c r="AB109" i="9"/>
  <c r="Z109" i="9"/>
  <c r="AA109" i="9" s="1"/>
  <c r="AE111" i="9"/>
  <c r="G112" i="9"/>
  <c r="F112" i="9"/>
  <c r="H112" i="9"/>
  <c r="I112" i="9"/>
  <c r="N112" i="9" s="1"/>
  <c r="AW108" i="9"/>
  <c r="W108" i="9" l="1"/>
  <c r="U108" i="9"/>
  <c r="V108" i="9" s="1"/>
  <c r="AG113" i="9"/>
  <c r="AF113" i="9"/>
  <c r="AG112" i="9"/>
  <c r="AF112" i="9"/>
  <c r="AP108" i="9"/>
  <c r="AN108" i="9"/>
  <c r="AO108" i="9" s="1"/>
  <c r="AM109" i="9"/>
  <c r="AU109" i="9"/>
  <c r="AW109" i="9" s="1"/>
  <c r="AL110" i="9"/>
  <c r="AR110" i="9" s="1"/>
  <c r="AS110" i="9" s="1"/>
  <c r="AT110" i="9" s="1"/>
  <c r="T110" i="9"/>
  <c r="W110" i="9" s="1"/>
  <c r="U109" i="9"/>
  <c r="V109" i="9" s="1"/>
  <c r="L113" i="9"/>
  <c r="M113" i="9"/>
  <c r="M112" i="9"/>
  <c r="L112" i="9"/>
  <c r="AB110" i="9"/>
  <c r="Z110" i="9"/>
  <c r="AA110" i="9" s="1"/>
  <c r="AE112" i="9"/>
  <c r="AL111" i="9"/>
  <c r="AR111" i="9" s="1"/>
  <c r="AH111" i="9"/>
  <c r="AK111" i="9" s="1"/>
  <c r="O111" i="9"/>
  <c r="S111" i="9" s="1"/>
  <c r="Y111" i="9" s="1"/>
  <c r="AE113" i="9"/>
  <c r="AM111" i="9" l="1"/>
  <c r="AN111" i="9" s="1"/>
  <c r="AO111" i="9" s="1"/>
  <c r="AN109" i="9"/>
  <c r="AO109" i="9" s="1"/>
  <c r="AP109" i="9"/>
  <c r="AM110" i="9"/>
  <c r="R111" i="9"/>
  <c r="T111" i="9" s="1"/>
  <c r="U110" i="9"/>
  <c r="V110" i="9" s="1"/>
  <c r="AU110" i="9"/>
  <c r="AW110" i="9" s="1"/>
  <c r="AB111" i="9"/>
  <c r="Z111" i="9"/>
  <c r="AA111" i="9" s="1"/>
  <c r="AS111" i="9"/>
  <c r="AT111" i="9" s="1"/>
  <c r="AU111" i="9"/>
  <c r="S112" i="9"/>
  <c r="Y112" i="9" s="1"/>
  <c r="O112" i="9"/>
  <c r="R112" i="9" s="1"/>
  <c r="O113" i="9"/>
  <c r="S113" i="9" s="1"/>
  <c r="Y113" i="9" s="1"/>
  <c r="AH113" i="9"/>
  <c r="AL113" i="9" s="1"/>
  <c r="AR113" i="9" s="1"/>
  <c r="AH112" i="9"/>
  <c r="AL112" i="9" s="1"/>
  <c r="AR112" i="9" s="1"/>
  <c r="AK112" i="9" l="1"/>
  <c r="AM112" i="9" s="1"/>
  <c r="AP112" i="9" s="1"/>
  <c r="R113" i="9"/>
  <c r="T113" i="9" s="1"/>
  <c r="W113" i="9" s="1"/>
  <c r="AP111" i="9"/>
  <c r="AP110" i="9"/>
  <c r="AN110" i="9"/>
  <c r="AO110" i="9" s="1"/>
  <c r="T112" i="9"/>
  <c r="U112" i="9" s="1"/>
  <c r="V112" i="9" s="1"/>
  <c r="AS113" i="9"/>
  <c r="AT113" i="9" s="1"/>
  <c r="AU113" i="9"/>
  <c r="AB112" i="9"/>
  <c r="Z112" i="9"/>
  <c r="AA112" i="9" s="1"/>
  <c r="AK113" i="9"/>
  <c r="AM113" i="9" s="1"/>
  <c r="AW111" i="9"/>
  <c r="AB113" i="9"/>
  <c r="Z113" i="9"/>
  <c r="AA113" i="9" s="1"/>
  <c r="U111" i="9"/>
  <c r="V111" i="9" s="1"/>
  <c r="W111" i="9"/>
  <c r="AU112" i="9"/>
  <c r="AW112" i="9" s="1"/>
  <c r="AS112" i="9"/>
  <c r="AT112" i="9" s="1"/>
  <c r="AN112" i="9" l="1"/>
  <c r="AO112" i="9" s="1"/>
  <c r="U113" i="9"/>
  <c r="V113" i="9" s="1"/>
  <c r="W112" i="9"/>
  <c r="AP113" i="9"/>
  <c r="AN113" i="9"/>
  <c r="AO113" i="9" s="1"/>
  <c r="AW113" i="9"/>
</calcChain>
</file>

<file path=xl/sharedStrings.xml><?xml version="1.0" encoding="utf-8"?>
<sst xmlns="http://schemas.openxmlformats.org/spreadsheetml/2006/main" count="127" uniqueCount="62">
  <si>
    <t>Freq</t>
  </si>
  <si>
    <t>GHz</t>
  </si>
  <si>
    <t>Low-pass</t>
  </si>
  <si>
    <t>High-pass</t>
  </si>
  <si>
    <t>rad/sec</t>
  </si>
  <si>
    <t>C1</t>
  </si>
  <si>
    <t>L1</t>
  </si>
  <si>
    <t>C2</t>
  </si>
  <si>
    <t>L2</t>
  </si>
  <si>
    <t>nH</t>
  </si>
  <si>
    <t>pF</t>
  </si>
  <si>
    <t>Pi network</t>
  </si>
  <si>
    <t>Tee network</t>
  </si>
  <si>
    <t>L3</t>
  </si>
  <si>
    <t>C3</t>
  </si>
  <si>
    <t>L4</t>
  </si>
  <si>
    <t>C4</t>
  </si>
  <si>
    <t>XL2</t>
  </si>
  <si>
    <t>XC2</t>
  </si>
  <si>
    <t>XL1</t>
  </si>
  <si>
    <t>XC1</t>
  </si>
  <si>
    <t>A</t>
  </si>
  <si>
    <t>ABCD parameters</t>
  </si>
  <si>
    <t>D</t>
  </si>
  <si>
    <t>B/Z0</t>
  </si>
  <si>
    <t>C*Z0</t>
  </si>
  <si>
    <t>S11 Denom</t>
  </si>
  <si>
    <t>S11</t>
  </si>
  <si>
    <t>mag S11</t>
  </si>
  <si>
    <t>S11 dB</t>
  </si>
  <si>
    <t>S11 ang</t>
  </si>
  <si>
    <t>Rad/sec</t>
  </si>
  <si>
    <t>S21mag</t>
  </si>
  <si>
    <t>mag S21</t>
  </si>
  <si>
    <t>S21 dB</t>
  </si>
  <si>
    <t>S21 ang</t>
  </si>
  <si>
    <t>Enter plot range</t>
  </si>
  <si>
    <t>minimum</t>
  </si>
  <si>
    <t>maximum</t>
  </si>
  <si>
    <t>Enter Z0</t>
  </si>
  <si>
    <t>Ohms</t>
  </si>
  <si>
    <t>S11 Numerator</t>
  </si>
  <si>
    <t>Enter desired phase shifts</t>
  </si>
  <si>
    <t>High-pass phase shift</t>
  </si>
  <si>
    <t>Low-pass phase shift</t>
  </si>
  <si>
    <t>Enter center frequency</t>
  </si>
  <si>
    <t>Computed lumped element values</t>
  </si>
  <si>
    <t>degrees</t>
  </si>
  <si>
    <t>radians</t>
  </si>
  <si>
    <t>Enter data in blue fields only</t>
  </si>
  <si>
    <t>If you like you can overwrite the computed lumped element values</t>
  </si>
  <si>
    <t>Low pass filter calculations start here</t>
  </si>
  <si>
    <t>High pass filter calculations start here</t>
  </si>
  <si>
    <t>Phase shift</t>
  </si>
  <si>
    <t>This page does the calculations versus frequency</t>
  </si>
  <si>
    <t>Enter data in blue boxes</t>
  </si>
  <si>
    <t>Calculated values are in rose boxes</t>
  </si>
  <si>
    <t>Graphs each appear on their own pages</t>
  </si>
  <si>
    <t>Phase bit</t>
  </si>
  <si>
    <t>Use this page to design a multi-bit phase shifter</t>
  </si>
  <si>
    <t>Use this page to plot a singe phase bit over frequency</t>
  </si>
  <si>
    <t>The plots are also on separate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</si>
</sst>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E+00"/>
  </numFmts>
  <fonts count="4" x14ac:knownFonts="1">
    <font>
      <sz val="10"/>
      <name val="Arial"/>
    </font>
    <font>
      <sz val="8"/>
      <name val="Arial"/>
      <family val="2"/>
    </font>
    <font>
      <sz val="10"/>
      <name val="Arial"/>
      <family val="2"/>
    </font>
    <font>
      <b/>
      <sz val="10"/>
      <name val="Arial"/>
      <family val="2"/>
    </font>
  </fonts>
  <fills count="5">
    <fill>
      <patternFill patternType="none"/>
    </fill>
    <fill>
      <patternFill patternType="gray125"/>
    </fill>
    <fill>
      <patternFill patternType="solid">
        <fgColor indexed="44"/>
        <bgColor indexed="64"/>
      </patternFill>
    </fill>
    <fill>
      <patternFill patternType="solid">
        <fgColor indexed="4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1">
    <xf numFmtId="0" fontId="0" fillId="0" borderId="0" xfId="0"/>
    <xf numFmtId="164" fontId="2" fillId="0" borderId="0" xfId="0" applyNumberFormat="1" applyFont="1"/>
    <xf numFmtId="0" fontId="3" fillId="0" borderId="0" xfId="0" applyFont="1"/>
    <xf numFmtId="164" fontId="3" fillId="0" borderId="0" xfId="0" applyNumberFormat="1" applyFont="1"/>
    <xf numFmtId="165" fontId="0" fillId="0" borderId="0" xfId="0" applyNumberFormat="1"/>
    <xf numFmtId="165" fontId="3" fillId="0" borderId="0" xfId="0" applyNumberFormat="1" applyFont="1"/>
    <xf numFmtId="0" fontId="0" fillId="2" borderId="0" xfId="0" applyFill="1"/>
    <xf numFmtId="0" fontId="2" fillId="0" borderId="0" xfId="0" applyFont="1"/>
    <xf numFmtId="164" fontId="2" fillId="3" borderId="0" xfId="0" applyNumberFormat="1" applyFont="1" applyFill="1"/>
    <xf numFmtId="2" fontId="2" fillId="3" borderId="0" xfId="0" applyNumberFormat="1" applyFont="1"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calcChain" Target="calcChain.xml"/><Relationship Id="rId5" Type="http://schemas.openxmlformats.org/officeDocument/2006/relationships/chartsheet" Target="chartsheets/sheet2.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Lumped element LPF ideal response</a:t>
            </a:r>
          </a:p>
        </c:rich>
      </c:tx>
      <c:layout>
        <c:manualLayout>
          <c:xMode val="edge"/>
          <c:yMode val="edge"/>
          <c:x val="0.26910896027514875"/>
          <c:y val="3.9513677811550157E-2"/>
        </c:manualLayout>
      </c:layout>
      <c:overlay val="0"/>
      <c:spPr>
        <a:noFill/>
        <a:ln w="25400">
          <a:noFill/>
        </a:ln>
      </c:spPr>
    </c:title>
    <c:autoTitleDeleted val="0"/>
    <c:plotArea>
      <c:layout>
        <c:manualLayout>
          <c:layoutTarget val="inner"/>
          <c:xMode val="edge"/>
          <c:yMode val="edge"/>
          <c:x val="0.17675203899728706"/>
          <c:y val="0.23100303951367782"/>
          <c:w val="0.66242205606190463"/>
          <c:h val="0.40121580547112462"/>
        </c:manualLayout>
      </c:layout>
      <c:scatterChart>
        <c:scatterStyle val="lineMarker"/>
        <c:varyColors val="0"/>
        <c:ser>
          <c:idx val="0"/>
          <c:order val="0"/>
          <c:tx>
            <c:v>S11</c:v>
          </c:tx>
          <c:spPr>
            <a:ln w="38100">
              <a:solidFill>
                <a:srgbClr val="000080"/>
              </a:solidFill>
              <a:prstDash val="solid"/>
            </a:ln>
          </c:spPr>
          <c:marker>
            <c:symbol val="none"/>
          </c:marker>
          <c:xVal>
            <c:numRef>
              <c:f>Calcs!$C$13:$C$104</c:f>
              <c:numCache>
                <c:formatCode>General</c:formatCode>
                <c:ptCount val="92"/>
                <c:pt idx="0">
                  <c:v>0.01</c:v>
                </c:pt>
                <c:pt idx="1">
                  <c:v>2.5899999999999999E-2</c:v>
                </c:pt>
                <c:pt idx="2">
                  <c:v>4.1800000000000004E-2</c:v>
                </c:pt>
                <c:pt idx="3">
                  <c:v>5.7700000000000001E-2</c:v>
                </c:pt>
                <c:pt idx="4">
                  <c:v>7.3599999999999999E-2</c:v>
                </c:pt>
                <c:pt idx="5">
                  <c:v>8.9499999999999996E-2</c:v>
                </c:pt>
                <c:pt idx="6">
                  <c:v>0.10539999999999999</c:v>
                </c:pt>
                <c:pt idx="7">
                  <c:v>0.12129999999999999</c:v>
                </c:pt>
                <c:pt idx="8">
                  <c:v>0.13719999999999999</c:v>
                </c:pt>
                <c:pt idx="9">
                  <c:v>0.15309999999999999</c:v>
                </c:pt>
                <c:pt idx="10">
                  <c:v>0.16899999999999998</c:v>
                </c:pt>
                <c:pt idx="11">
                  <c:v>0.18489999999999998</c:v>
                </c:pt>
                <c:pt idx="12">
                  <c:v>0.20079999999999998</c:v>
                </c:pt>
                <c:pt idx="13">
                  <c:v>0.21669999999999998</c:v>
                </c:pt>
                <c:pt idx="14">
                  <c:v>0.23259999999999997</c:v>
                </c:pt>
                <c:pt idx="15">
                  <c:v>0.24849999999999997</c:v>
                </c:pt>
                <c:pt idx="16">
                  <c:v>0.26439999999999997</c:v>
                </c:pt>
                <c:pt idx="17">
                  <c:v>0.28029999999999999</c:v>
                </c:pt>
                <c:pt idx="18">
                  <c:v>0.29620000000000002</c:v>
                </c:pt>
                <c:pt idx="19">
                  <c:v>0.31210000000000004</c:v>
                </c:pt>
                <c:pt idx="20">
                  <c:v>0.32800000000000007</c:v>
                </c:pt>
                <c:pt idx="21">
                  <c:v>0.34390000000000009</c:v>
                </c:pt>
                <c:pt idx="22">
                  <c:v>0.35980000000000012</c:v>
                </c:pt>
                <c:pt idx="23">
                  <c:v>0.37570000000000014</c:v>
                </c:pt>
                <c:pt idx="24">
                  <c:v>0.39160000000000017</c:v>
                </c:pt>
                <c:pt idx="25">
                  <c:v>0.4075000000000002</c:v>
                </c:pt>
                <c:pt idx="26">
                  <c:v>0.42340000000000022</c:v>
                </c:pt>
                <c:pt idx="27">
                  <c:v>0.43930000000000025</c:v>
                </c:pt>
                <c:pt idx="28">
                  <c:v>0.45520000000000027</c:v>
                </c:pt>
                <c:pt idx="29">
                  <c:v>0.4711000000000003</c:v>
                </c:pt>
                <c:pt idx="30">
                  <c:v>0.48700000000000032</c:v>
                </c:pt>
                <c:pt idx="31">
                  <c:v>0.50290000000000035</c:v>
                </c:pt>
                <c:pt idx="32">
                  <c:v>0.51880000000000037</c:v>
                </c:pt>
                <c:pt idx="33">
                  <c:v>0.5347000000000004</c:v>
                </c:pt>
                <c:pt idx="34">
                  <c:v>0.55060000000000042</c:v>
                </c:pt>
                <c:pt idx="35">
                  <c:v>0.56650000000000045</c:v>
                </c:pt>
                <c:pt idx="36">
                  <c:v>0.58240000000000047</c:v>
                </c:pt>
                <c:pt idx="37">
                  <c:v>0.5983000000000005</c:v>
                </c:pt>
                <c:pt idx="38">
                  <c:v>0.61420000000000052</c:v>
                </c:pt>
                <c:pt idx="39">
                  <c:v>0.63010000000000055</c:v>
                </c:pt>
                <c:pt idx="40">
                  <c:v>0.64600000000000057</c:v>
                </c:pt>
                <c:pt idx="41">
                  <c:v>0.6619000000000006</c:v>
                </c:pt>
                <c:pt idx="42">
                  <c:v>0.67780000000000062</c:v>
                </c:pt>
                <c:pt idx="43">
                  <c:v>0.69370000000000065</c:v>
                </c:pt>
                <c:pt idx="44">
                  <c:v>0.70960000000000067</c:v>
                </c:pt>
                <c:pt idx="45">
                  <c:v>0.7255000000000007</c:v>
                </c:pt>
                <c:pt idx="46">
                  <c:v>0.74140000000000073</c:v>
                </c:pt>
                <c:pt idx="47">
                  <c:v>0.75730000000000075</c:v>
                </c:pt>
                <c:pt idx="48">
                  <c:v>0.77320000000000078</c:v>
                </c:pt>
                <c:pt idx="49">
                  <c:v>0.7891000000000008</c:v>
                </c:pt>
                <c:pt idx="50">
                  <c:v>0.80500000000000083</c:v>
                </c:pt>
                <c:pt idx="51">
                  <c:v>0.82090000000000085</c:v>
                </c:pt>
                <c:pt idx="52">
                  <c:v>0.83680000000000088</c:v>
                </c:pt>
                <c:pt idx="53">
                  <c:v>0.8527000000000009</c:v>
                </c:pt>
                <c:pt idx="54">
                  <c:v>0.86860000000000093</c:v>
                </c:pt>
                <c:pt idx="55">
                  <c:v>0.88450000000000095</c:v>
                </c:pt>
                <c:pt idx="56">
                  <c:v>0.90040000000000098</c:v>
                </c:pt>
                <c:pt idx="57">
                  <c:v>0.916300000000001</c:v>
                </c:pt>
                <c:pt idx="58">
                  <c:v>0.93220000000000103</c:v>
                </c:pt>
                <c:pt idx="59">
                  <c:v>0.94810000000000105</c:v>
                </c:pt>
                <c:pt idx="60">
                  <c:v>0.96400000000000108</c:v>
                </c:pt>
                <c:pt idx="61">
                  <c:v>0.9799000000000011</c:v>
                </c:pt>
                <c:pt idx="62">
                  <c:v>0.99580000000000113</c:v>
                </c:pt>
                <c:pt idx="63">
                  <c:v>1.0117000000000012</c:v>
                </c:pt>
                <c:pt idx="64">
                  <c:v>1.0276000000000012</c:v>
                </c:pt>
                <c:pt idx="65">
                  <c:v>1.0435000000000012</c:v>
                </c:pt>
                <c:pt idx="66">
                  <c:v>1.0594000000000012</c:v>
                </c:pt>
                <c:pt idx="67">
                  <c:v>1.0753000000000013</c:v>
                </c:pt>
                <c:pt idx="68">
                  <c:v>1.0912000000000013</c:v>
                </c:pt>
                <c:pt idx="69">
                  <c:v>1.1071000000000013</c:v>
                </c:pt>
                <c:pt idx="70">
                  <c:v>1.1230000000000013</c:v>
                </c:pt>
                <c:pt idx="71">
                  <c:v>1.1389000000000014</c:v>
                </c:pt>
                <c:pt idx="72">
                  <c:v>1.1548000000000014</c:v>
                </c:pt>
                <c:pt idx="73">
                  <c:v>1.1707000000000014</c:v>
                </c:pt>
                <c:pt idx="74">
                  <c:v>1.1866000000000014</c:v>
                </c:pt>
                <c:pt idx="75">
                  <c:v>1.2025000000000015</c:v>
                </c:pt>
                <c:pt idx="76">
                  <c:v>1.2184000000000015</c:v>
                </c:pt>
                <c:pt idx="77">
                  <c:v>1.2343000000000015</c:v>
                </c:pt>
                <c:pt idx="78">
                  <c:v>1.2502000000000015</c:v>
                </c:pt>
                <c:pt idx="79">
                  <c:v>1.2661000000000016</c:v>
                </c:pt>
                <c:pt idx="80">
                  <c:v>1.2820000000000016</c:v>
                </c:pt>
                <c:pt idx="81">
                  <c:v>1.2979000000000016</c:v>
                </c:pt>
                <c:pt idx="82">
                  <c:v>1.3138000000000016</c:v>
                </c:pt>
                <c:pt idx="83">
                  <c:v>1.3297000000000017</c:v>
                </c:pt>
                <c:pt idx="84">
                  <c:v>1.3456000000000017</c:v>
                </c:pt>
                <c:pt idx="85">
                  <c:v>1.3615000000000017</c:v>
                </c:pt>
                <c:pt idx="86">
                  <c:v>1.3774000000000017</c:v>
                </c:pt>
                <c:pt idx="87">
                  <c:v>1.3933000000000018</c:v>
                </c:pt>
                <c:pt idx="88">
                  <c:v>1.4092000000000018</c:v>
                </c:pt>
                <c:pt idx="89">
                  <c:v>1.4251000000000018</c:v>
                </c:pt>
                <c:pt idx="90">
                  <c:v>1.4410000000000018</c:v>
                </c:pt>
                <c:pt idx="91">
                  <c:v>1.4569000000000019</c:v>
                </c:pt>
              </c:numCache>
            </c:numRef>
          </c:xVal>
          <c:yVal>
            <c:numRef>
              <c:f>Calcs!$V$13:$V$104</c:f>
              <c:numCache>
                <c:formatCode>General</c:formatCode>
                <c:ptCount val="92"/>
                <c:pt idx="0">
                  <c:v>-66.96573280604207</c:v>
                </c:pt>
                <c:pt idx="1">
                  <c:v>-58.730804777574939</c:v>
                </c:pt>
                <c:pt idx="2">
                  <c:v>-54.63216465860323</c:v>
                </c:pt>
                <c:pt idx="3">
                  <c:v>-51.919456628308261</c:v>
                </c:pt>
                <c:pt idx="4">
                  <c:v>-49.921952262093498</c:v>
                </c:pt>
                <c:pt idx="5">
                  <c:v>-48.37001769820553</c:v>
                </c:pt>
                <c:pt idx="6">
                  <c:v>-47.128613513635294</c:v>
                </c:pt>
                <c:pt idx="7">
                  <c:v>-46.121097408759091</c:v>
                </c:pt>
                <c:pt idx="8">
                  <c:v>-45.300519838407041</c:v>
                </c:pt>
                <c:pt idx="9">
                  <c:v>-44.636851741672274</c:v>
                </c:pt>
                <c:pt idx="10">
                  <c:v>-44.11065073912966</c:v>
                </c:pt>
                <c:pt idx="11">
                  <c:v>-43.709707200810648</c:v>
                </c:pt>
                <c:pt idx="12">
                  <c:v>-43.427239150621773</c:v>
                </c:pt>
                <c:pt idx="13">
                  <c:v>-43.260999685429681</c:v>
                </c:pt>
                <c:pt idx="14">
                  <c:v>-43.213021424025712</c:v>
                </c:pt>
                <c:pt idx="15">
                  <c:v>-43.28992469238414</c:v>
                </c:pt>
                <c:pt idx="16">
                  <c:v>-43.503879748410768</c:v>
                </c:pt>
                <c:pt idx="17">
                  <c:v>-43.874524792538601</c:v>
                </c:pt>
                <c:pt idx="18">
                  <c:v>-44.432529183618328</c:v>
                </c:pt>
                <c:pt idx="19">
                  <c:v>-45.226358980569231</c:v>
                </c:pt>
                <c:pt idx="20">
                  <c:v>-46.336047786643739</c:v>
                </c:pt>
                <c:pt idx="21">
                  <c:v>-47.904579652493204</c:v>
                </c:pt>
                <c:pt idx="22">
                  <c:v>-50.223012437128389</c:v>
                </c:pt>
                <c:pt idx="23">
                  <c:v>-54.039893136972069</c:v>
                </c:pt>
                <c:pt idx="24">
                  <c:v>-62.730148429188517</c:v>
                </c:pt>
                <c:pt idx="25">
                  <c:v>-63.196075138697111</c:v>
                </c:pt>
                <c:pt idx="26">
                  <c:v>-52.81117246607149</c:v>
                </c:pt>
                <c:pt idx="27">
                  <c:v>-47.82135339452212</c:v>
                </c:pt>
                <c:pt idx="28">
                  <c:v>-44.398678474881947</c:v>
                </c:pt>
                <c:pt idx="29">
                  <c:v>-41.741977637900987</c:v>
                </c:pt>
                <c:pt idx="30">
                  <c:v>-39.543746963638078</c:v>
                </c:pt>
                <c:pt idx="31">
                  <c:v>-37.652713615555349</c:v>
                </c:pt>
                <c:pt idx="32">
                  <c:v>-35.983048618806478</c:v>
                </c:pt>
                <c:pt idx="33">
                  <c:v>-34.481248635708759</c:v>
                </c:pt>
                <c:pt idx="34">
                  <c:v>-33.111643335604256</c:v>
                </c:pt>
                <c:pt idx="35">
                  <c:v>-31.84921894661305</c:v>
                </c:pt>
                <c:pt idx="36">
                  <c:v>-30.675728878805053</c:v>
                </c:pt>
                <c:pt idx="37">
                  <c:v>-29.577434835159107</c:v>
                </c:pt>
                <c:pt idx="38">
                  <c:v>-28.543720886570046</c:v>
                </c:pt>
                <c:pt idx="39">
                  <c:v>-27.566204299267007</c:v>
                </c:pt>
                <c:pt idx="40">
                  <c:v>-26.638143486657047</c:v>
                </c:pt>
                <c:pt idx="41">
                  <c:v>-25.754031233949512</c:v>
                </c:pt>
                <c:pt idx="42">
                  <c:v>-24.90930760142442</c:v>
                </c:pt>
                <c:pt idx="43">
                  <c:v>-24.1001525171928</c:v>
                </c:pt>
                <c:pt idx="44">
                  <c:v>-23.323332850551438</c:v>
                </c:pt>
                <c:pt idx="45">
                  <c:v>-22.576087603836037</c:v>
                </c:pt>
                <c:pt idx="46">
                  <c:v>-21.856040326453581</c:v>
                </c:pt>
                <c:pt idx="47">
                  <c:v>-21.161131327326885</c:v>
                </c:pt>
                <c:pt idx="48">
                  <c:v>-20.489564523670715</c:v>
                </c:pt>
                <c:pt idx="49">
                  <c:v>-19.839765270156324</c:v>
                </c:pt>
                <c:pt idx="50">
                  <c:v>-19.210346535795871</c:v>
                </c:pt>
                <c:pt idx="51">
                  <c:v>-18.600081503801018</c:v>
                </c:pt>
                <c:pt idx="52">
                  <c:v>-18.007881167576741</c:v>
                </c:pt>
                <c:pt idx="53">
                  <c:v>-17.432775851525758</c:v>
                </c:pt>
                <c:pt idx="54">
                  <c:v>-16.87389984273176</c:v>
                </c:pt>
                <c:pt idx="55">
                  <c:v>-16.33047850834242</c:v>
                </c:pt>
                <c:pt idx="56">
                  <c:v>-15.801817413546202</c:v>
                </c:pt>
                <c:pt idx="57">
                  <c:v>-15.28729306015855</c:v>
                </c:pt>
                <c:pt idx="58">
                  <c:v>-14.786344945546777</c:v>
                </c:pt>
                <c:pt idx="59">
                  <c:v>-14.298468702688997</c:v>
                </c:pt>
                <c:pt idx="60">
                  <c:v>-13.823210129395518</c:v>
                </c:pt>
                <c:pt idx="61">
                  <c:v>-13.360159951603055</c:v>
                </c:pt>
                <c:pt idx="62">
                  <c:v>-12.908949194728319</c:v>
                </c:pt>
                <c:pt idx="63">
                  <c:v>-12.469245060209989</c:v>
                </c:pt>
                <c:pt idx="64">
                  <c:v>-12.040747222967159</c:v>
                </c:pt>
                <c:pt idx="65">
                  <c:v>-11.623184480609332</c:v>
                </c:pt>
                <c:pt idx="66">
                  <c:v>-11.216311697621116</c:v>
                </c:pt>
                <c:pt idx="67">
                  <c:v>-10.819906998022578</c:v>
                </c:pt>
                <c:pt idx="68">
                  <c:v>-10.433769168614287</c:v>
                </c:pt>
                <c:pt idx="69">
                  <c:v>-10.057715242202473</c:v>
                </c:pt>
                <c:pt idx="70">
                  <c:v>-9.6915782364183638</c:v>
                </c:pt>
                <c:pt idx="71">
                  <c:v>-9.3352050290945314</c:v>
                </c:pt>
                <c:pt idx="72">
                  <c:v>-8.9884543557757386</c:v>
                </c:pt>
                <c:pt idx="73">
                  <c:v>-8.6511949189322923</c:v>
                </c:pt>
                <c:pt idx="74">
                  <c:v>-8.3233036018759403</c:v>
                </c:pt>
                <c:pt idx="75">
                  <c:v>-8.0046637833058636</c:v>
                </c:pt>
                <c:pt idx="76">
                  <c:v>-7.6951637508654631</c:v>
                </c:pt>
                <c:pt idx="77">
                  <c:v>-7.3946952140871467</c:v>
                </c:pt>
                <c:pt idx="78">
                  <c:v>-7.1031519186601351</c:v>
                </c:pt>
                <c:pt idx="79">
                  <c:v>-6.8204283650798736</c:v>
                </c:pt>
                <c:pt idx="80">
                  <c:v>-6.546418635443441</c:v>
                </c:pt>
                <c:pt idx="81">
                  <c:v>-6.281015332454734</c:v>
                </c:pt>
                <c:pt idx="82">
                  <c:v>-6.0241086346126416</c:v>
                </c:pt>
                <c:pt idx="83">
                  <c:v>-5.7755854711162264</c:v>
                </c:pt>
                <c:pt idx="84">
                  <c:v>-5.5353288192515819</c:v>
                </c:pt>
                <c:pt idx="85">
                  <c:v>-5.3032171259862633</c:v>
                </c:pt>
                <c:pt idx="86">
                  <c:v>-5.0791238542317494</c:v>
                </c:pt>
                <c:pt idx="87">
                  <c:v>-4.8629171528063821</c:v>
                </c:pt>
                <c:pt idx="88">
                  <c:v>-4.6544596476031161</c:v>
                </c:pt>
                <c:pt idx="89">
                  <c:v>-4.4536083498981878</c:v>
                </c:pt>
                <c:pt idx="90">
                  <c:v>-4.2602146762047663</c:v>
                </c:pt>
                <c:pt idx="91">
                  <c:v>-4.0741245726214386</c:v>
                </c:pt>
              </c:numCache>
            </c:numRef>
          </c:yVal>
          <c:smooth val="0"/>
          <c:extLst>
            <c:ext xmlns:c16="http://schemas.microsoft.com/office/drawing/2014/chart" uri="{C3380CC4-5D6E-409C-BE32-E72D297353CC}">
              <c16:uniqueId val="{00000000-9FE0-4825-8496-C119DB163DE4}"/>
            </c:ext>
          </c:extLst>
        </c:ser>
        <c:dLbls>
          <c:showLegendKey val="0"/>
          <c:showVal val="0"/>
          <c:showCatName val="0"/>
          <c:showSerName val="0"/>
          <c:showPercent val="0"/>
          <c:showBubbleSize val="0"/>
        </c:dLbls>
        <c:axId val="310974560"/>
        <c:axId val="1"/>
      </c:scatterChart>
      <c:scatterChart>
        <c:scatterStyle val="lineMarker"/>
        <c:varyColors val="0"/>
        <c:ser>
          <c:idx val="1"/>
          <c:order val="1"/>
          <c:tx>
            <c:v>S21</c:v>
          </c:tx>
          <c:spPr>
            <a:ln w="38100">
              <a:solidFill>
                <a:srgbClr val="FF00FF"/>
              </a:solidFill>
              <a:prstDash val="solid"/>
            </a:ln>
          </c:spPr>
          <c:marker>
            <c:symbol val="none"/>
          </c:marker>
          <c:xVal>
            <c:numRef>
              <c:f>Calcs!$C$13:$C$104</c:f>
              <c:numCache>
                <c:formatCode>General</c:formatCode>
                <c:ptCount val="92"/>
                <c:pt idx="0">
                  <c:v>0.01</c:v>
                </c:pt>
                <c:pt idx="1">
                  <c:v>2.5899999999999999E-2</c:v>
                </c:pt>
                <c:pt idx="2">
                  <c:v>4.1800000000000004E-2</c:v>
                </c:pt>
                <c:pt idx="3">
                  <c:v>5.7700000000000001E-2</c:v>
                </c:pt>
                <c:pt idx="4">
                  <c:v>7.3599999999999999E-2</c:v>
                </c:pt>
                <c:pt idx="5">
                  <c:v>8.9499999999999996E-2</c:v>
                </c:pt>
                <c:pt idx="6">
                  <c:v>0.10539999999999999</c:v>
                </c:pt>
                <c:pt idx="7">
                  <c:v>0.12129999999999999</c:v>
                </c:pt>
                <c:pt idx="8">
                  <c:v>0.13719999999999999</c:v>
                </c:pt>
                <c:pt idx="9">
                  <c:v>0.15309999999999999</c:v>
                </c:pt>
                <c:pt idx="10">
                  <c:v>0.16899999999999998</c:v>
                </c:pt>
                <c:pt idx="11">
                  <c:v>0.18489999999999998</c:v>
                </c:pt>
                <c:pt idx="12">
                  <c:v>0.20079999999999998</c:v>
                </c:pt>
                <c:pt idx="13">
                  <c:v>0.21669999999999998</c:v>
                </c:pt>
                <c:pt idx="14">
                  <c:v>0.23259999999999997</c:v>
                </c:pt>
                <c:pt idx="15">
                  <c:v>0.24849999999999997</c:v>
                </c:pt>
                <c:pt idx="16">
                  <c:v>0.26439999999999997</c:v>
                </c:pt>
                <c:pt idx="17">
                  <c:v>0.28029999999999999</c:v>
                </c:pt>
                <c:pt idx="18">
                  <c:v>0.29620000000000002</c:v>
                </c:pt>
                <c:pt idx="19">
                  <c:v>0.31210000000000004</c:v>
                </c:pt>
                <c:pt idx="20">
                  <c:v>0.32800000000000007</c:v>
                </c:pt>
                <c:pt idx="21">
                  <c:v>0.34390000000000009</c:v>
                </c:pt>
                <c:pt idx="22">
                  <c:v>0.35980000000000012</c:v>
                </c:pt>
                <c:pt idx="23">
                  <c:v>0.37570000000000014</c:v>
                </c:pt>
                <c:pt idx="24">
                  <c:v>0.39160000000000017</c:v>
                </c:pt>
                <c:pt idx="25">
                  <c:v>0.4075000000000002</c:v>
                </c:pt>
                <c:pt idx="26">
                  <c:v>0.42340000000000022</c:v>
                </c:pt>
                <c:pt idx="27">
                  <c:v>0.43930000000000025</c:v>
                </c:pt>
                <c:pt idx="28">
                  <c:v>0.45520000000000027</c:v>
                </c:pt>
                <c:pt idx="29">
                  <c:v>0.4711000000000003</c:v>
                </c:pt>
                <c:pt idx="30">
                  <c:v>0.48700000000000032</c:v>
                </c:pt>
                <c:pt idx="31">
                  <c:v>0.50290000000000035</c:v>
                </c:pt>
                <c:pt idx="32">
                  <c:v>0.51880000000000037</c:v>
                </c:pt>
                <c:pt idx="33">
                  <c:v>0.5347000000000004</c:v>
                </c:pt>
                <c:pt idx="34">
                  <c:v>0.55060000000000042</c:v>
                </c:pt>
                <c:pt idx="35">
                  <c:v>0.56650000000000045</c:v>
                </c:pt>
                <c:pt idx="36">
                  <c:v>0.58240000000000047</c:v>
                </c:pt>
                <c:pt idx="37">
                  <c:v>0.5983000000000005</c:v>
                </c:pt>
                <c:pt idx="38">
                  <c:v>0.61420000000000052</c:v>
                </c:pt>
                <c:pt idx="39">
                  <c:v>0.63010000000000055</c:v>
                </c:pt>
                <c:pt idx="40">
                  <c:v>0.64600000000000057</c:v>
                </c:pt>
                <c:pt idx="41">
                  <c:v>0.6619000000000006</c:v>
                </c:pt>
                <c:pt idx="42">
                  <c:v>0.67780000000000062</c:v>
                </c:pt>
                <c:pt idx="43">
                  <c:v>0.69370000000000065</c:v>
                </c:pt>
                <c:pt idx="44">
                  <c:v>0.70960000000000067</c:v>
                </c:pt>
                <c:pt idx="45">
                  <c:v>0.7255000000000007</c:v>
                </c:pt>
                <c:pt idx="46">
                  <c:v>0.74140000000000073</c:v>
                </c:pt>
                <c:pt idx="47">
                  <c:v>0.75730000000000075</c:v>
                </c:pt>
                <c:pt idx="48">
                  <c:v>0.77320000000000078</c:v>
                </c:pt>
                <c:pt idx="49">
                  <c:v>0.7891000000000008</c:v>
                </c:pt>
                <c:pt idx="50">
                  <c:v>0.80500000000000083</c:v>
                </c:pt>
                <c:pt idx="51">
                  <c:v>0.82090000000000085</c:v>
                </c:pt>
                <c:pt idx="52">
                  <c:v>0.83680000000000088</c:v>
                </c:pt>
                <c:pt idx="53">
                  <c:v>0.8527000000000009</c:v>
                </c:pt>
                <c:pt idx="54">
                  <c:v>0.86860000000000093</c:v>
                </c:pt>
                <c:pt idx="55">
                  <c:v>0.88450000000000095</c:v>
                </c:pt>
                <c:pt idx="56">
                  <c:v>0.90040000000000098</c:v>
                </c:pt>
                <c:pt idx="57">
                  <c:v>0.916300000000001</c:v>
                </c:pt>
                <c:pt idx="58">
                  <c:v>0.93220000000000103</c:v>
                </c:pt>
                <c:pt idx="59">
                  <c:v>0.94810000000000105</c:v>
                </c:pt>
                <c:pt idx="60">
                  <c:v>0.96400000000000108</c:v>
                </c:pt>
                <c:pt idx="61">
                  <c:v>0.9799000000000011</c:v>
                </c:pt>
                <c:pt idx="62">
                  <c:v>0.99580000000000113</c:v>
                </c:pt>
                <c:pt idx="63">
                  <c:v>1.0117000000000012</c:v>
                </c:pt>
                <c:pt idx="64">
                  <c:v>1.0276000000000012</c:v>
                </c:pt>
                <c:pt idx="65">
                  <c:v>1.0435000000000012</c:v>
                </c:pt>
                <c:pt idx="66">
                  <c:v>1.0594000000000012</c:v>
                </c:pt>
                <c:pt idx="67">
                  <c:v>1.0753000000000013</c:v>
                </c:pt>
                <c:pt idx="68">
                  <c:v>1.0912000000000013</c:v>
                </c:pt>
                <c:pt idx="69">
                  <c:v>1.1071000000000013</c:v>
                </c:pt>
                <c:pt idx="70">
                  <c:v>1.1230000000000013</c:v>
                </c:pt>
                <c:pt idx="71">
                  <c:v>1.1389000000000014</c:v>
                </c:pt>
                <c:pt idx="72">
                  <c:v>1.1548000000000014</c:v>
                </c:pt>
                <c:pt idx="73">
                  <c:v>1.1707000000000014</c:v>
                </c:pt>
                <c:pt idx="74">
                  <c:v>1.1866000000000014</c:v>
                </c:pt>
                <c:pt idx="75">
                  <c:v>1.2025000000000015</c:v>
                </c:pt>
                <c:pt idx="76">
                  <c:v>1.2184000000000015</c:v>
                </c:pt>
                <c:pt idx="77">
                  <c:v>1.2343000000000015</c:v>
                </c:pt>
                <c:pt idx="78">
                  <c:v>1.2502000000000015</c:v>
                </c:pt>
                <c:pt idx="79">
                  <c:v>1.2661000000000016</c:v>
                </c:pt>
                <c:pt idx="80">
                  <c:v>1.2820000000000016</c:v>
                </c:pt>
                <c:pt idx="81">
                  <c:v>1.2979000000000016</c:v>
                </c:pt>
                <c:pt idx="82">
                  <c:v>1.3138000000000016</c:v>
                </c:pt>
                <c:pt idx="83">
                  <c:v>1.3297000000000017</c:v>
                </c:pt>
                <c:pt idx="84">
                  <c:v>1.3456000000000017</c:v>
                </c:pt>
                <c:pt idx="85">
                  <c:v>1.3615000000000017</c:v>
                </c:pt>
                <c:pt idx="86">
                  <c:v>1.3774000000000017</c:v>
                </c:pt>
                <c:pt idx="87">
                  <c:v>1.3933000000000018</c:v>
                </c:pt>
                <c:pt idx="88">
                  <c:v>1.4092000000000018</c:v>
                </c:pt>
                <c:pt idx="89">
                  <c:v>1.4251000000000018</c:v>
                </c:pt>
                <c:pt idx="90">
                  <c:v>1.4410000000000018</c:v>
                </c:pt>
                <c:pt idx="91">
                  <c:v>1.4569000000000019</c:v>
                </c:pt>
              </c:numCache>
            </c:numRef>
          </c:xVal>
          <c:yVal>
            <c:numRef>
              <c:f>Calcs!$AA$13:$AA$104</c:f>
              <c:numCache>
                <c:formatCode>General</c:formatCode>
                <c:ptCount val="92"/>
                <c:pt idx="0">
                  <c:v>-8.7339574573417988E-7</c:v>
                </c:pt>
                <c:pt idx="1">
                  <c:v>-5.8170677882461344E-6</c:v>
                </c:pt>
                <c:pt idx="2">
                  <c:v>-1.494750103982064E-5</c:v>
                </c:pt>
                <c:pt idx="3">
                  <c:v>-2.7915155046969993E-5</c:v>
                </c:pt>
                <c:pt idx="4">
                  <c:v>-4.4217205900079783E-5</c:v>
                </c:pt>
                <c:pt idx="5">
                  <c:v>-6.3209987123997272E-5</c:v>
                </c:pt>
                <c:pt idx="6">
                  <c:v>-8.4125404631186465E-5</c:v>
                </c:pt>
                <c:pt idx="7">
                  <c:v>-1.0609132535592674E-4</c:v>
                </c:pt>
                <c:pt idx="8">
                  <c:v>-1.2815593845843921E-4</c:v>
                </c:pt>
                <c:pt idx="9">
                  <c:v>-1.493160879424856E-4</c:v>
                </c:pt>
                <c:pt idx="10">
                  <c:v>-1.6854957617709279E-4</c:v>
                </c:pt>
                <c:pt idx="11">
                  <c:v>-1.8485143817267678E-4</c:v>
                </c:pt>
                <c:pt idx="12">
                  <c:v>-1.9727418594090942E-4</c:v>
                </c:pt>
                <c:pt idx="13">
                  <c:v>-2.0497202482588678E-4</c:v>
                </c:pt>
                <c:pt idx="14">
                  <c:v>-2.0724904181349638E-4</c:v>
                </c:pt>
                <c:pt idx="15">
                  <c:v>-2.0361136838682877E-4</c:v>
                </c:pt>
                <c:pt idx="16">
                  <c:v>-1.938233196632091E-4</c:v>
                </c:pt>
                <c:pt idx="17">
                  <c:v>-1.7796751258254405E-4</c:v>
                </c:pt>
                <c:pt idx="18">
                  <c:v>-1.5650896461121081E-4</c:v>
                </c:pt>
                <c:pt idx="19">
                  <c:v>-1.3036317565146704E-4</c:v>
                </c:pt>
                <c:pt idx="20">
                  <c:v>-1.0096819232359021E-4</c:v>
                </c:pt>
                <c:pt idx="21">
                  <c:v>-7.0360653424577179E-5</c:v>
                </c:pt>
                <c:pt idx="22">
                  <c:v>-4.1255811148796146E-5</c:v>
                </c:pt>
                <c:pt idx="23">
                  <c:v>-1.7131518294263447E-5</c:v>
                </c:pt>
                <c:pt idx="24">
                  <c:v>-2.3161654638255007E-6</c:v>
                </c:pt>
                <c:pt idx="25">
                  <c:v>-2.080543996508552E-6</c:v>
                </c:pt>
                <c:pt idx="26">
                  <c:v>-2.2733599334066622E-5</c:v>
                </c:pt>
                <c:pt idx="27">
                  <c:v>-7.1722027480852462E-5</c:v>
                </c:pt>
                <c:pt idx="28">
                  <c:v>-1.5773364904324774E-4</c:v>
                </c:pt>
                <c:pt idx="29">
                  <c:v>-2.9080447659307927E-4</c:v>
                </c:pt>
                <c:pt idx="30">
                  <c:v>-4.8242936627918004E-4</c:v>
                </c:pt>
                <c:pt idx="31">
                  <c:v>-7.4567611626821871E-4</c:v>
                </c:pt>
                <c:pt idx="32">
                  <c:v>-1.0953028391320417E-3</c:v>
                </c:pt>
                <c:pt idx="33">
                  <c:v>-1.547878398110271E-3</c:v>
                </c:pt>
                <c:pt idx="34">
                  <c:v>-2.1219056475873335E-3</c:v>
                </c:pt>
                <c:pt idx="35">
                  <c:v>-2.837947168118915E-3</c:v>
                </c:pt>
                <c:pt idx="36">
                  <c:v>-3.718753123140333E-3</c:v>
                </c:pt>
                <c:pt idx="37">
                  <c:v>-4.7893907966310607E-3</c:v>
                </c:pt>
                <c:pt idx="38">
                  <c:v>-6.0773752935126381E-3</c:v>
                </c:pt>
                <c:pt idx="39">
                  <c:v>-7.6128007967709221E-3</c:v>
                </c:pt>
                <c:pt idx="40">
                  <c:v>-9.4284716799955988E-3</c:v>
                </c:pt>
                <c:pt idx="41">
                  <c:v>-1.1560032666696841E-2</c:v>
                </c:pt>
                <c:pt idx="42">
                  <c:v>-1.4046097112341501E-2</c:v>
                </c:pt>
                <c:pt idx="43">
                  <c:v>-1.692837235877823E-2</c:v>
                </c:pt>
                <c:pt idx="44">
                  <c:v>-2.025178097519649E-2</c:v>
                </c:pt>
                <c:pt idx="45">
                  <c:v>-2.4064576554820617E-2</c:v>
                </c:pt>
                <c:pt idx="46">
                  <c:v>-2.8418452586207347E-2</c:v>
                </c:pt>
                <c:pt idx="47">
                  <c:v>-3.3368642757267218E-2</c:v>
                </c:pt>
                <c:pt idx="48">
                  <c:v>-3.8974010889237326E-2</c:v>
                </c:pt>
                <c:pt idx="49">
                  <c:v>-4.5297128532428288E-2</c:v>
                </c:pt>
                <c:pt idx="50">
                  <c:v>-5.2404338092975525E-2</c:v>
                </c:pt>
                <c:pt idx="51">
                  <c:v>-6.0365799201563895E-2</c:v>
                </c:pt>
                <c:pt idx="52">
                  <c:v>-6.925551588796991E-2</c:v>
                </c:pt>
                <c:pt idx="53">
                  <c:v>-7.9151341992141383E-2</c:v>
                </c:pt>
                <c:pt idx="54">
                  <c:v>-9.013496213238717E-2</c:v>
                </c:pt>
                <c:pt idx="55">
                  <c:v>-0.10229184546889333</c:v>
                </c:pt>
                <c:pt idx="56">
                  <c:v>-0.11571116945391743</c:v>
                </c:pt>
                <c:pt idx="57">
                  <c:v>-0.1304857107604199</c:v>
                </c:pt>
                <c:pt idx="58">
                  <c:v>-0.1467117006309798</c:v>
                </c:pt>
                <c:pt idx="59">
                  <c:v>-0.16448864200358262</c:v>
                </c:pt>
                <c:pt idx="60">
                  <c:v>-0.18391908595683976</c:v>
                </c:pt>
                <c:pt idx="61">
                  <c:v>-0.20510836527967338</c:v>
                </c:pt>
                <c:pt idx="62">
                  <c:v>-0.22816428332415017</c:v>
                </c:pt>
                <c:pt idx="63">
                  <c:v>-0.253196756742678</c:v>
                </c:pt>
                <c:pt idx="64">
                  <c:v>-0.28031741125239346</c:v>
                </c:pt>
                <c:pt idx="65">
                  <c:v>-0.30963913021032941</c:v>
                </c:pt>
                <c:pt idx="66">
                  <c:v>-0.34127555651698627</c:v>
                </c:pt>
                <c:pt idx="67">
                  <c:v>-0.37534054919617132</c:v>
                </c:pt>
                <c:pt idx="68">
                  <c:v>-0.41194759690587601</c:v>
                </c:pt>
                <c:pt idx="69">
                  <c:v>-0.45120919161299511</c:v>
                </c:pt>
                <c:pt idx="70">
                  <c:v>-0.49323616668764175</c:v>
                </c:pt>
                <c:pt idx="71">
                  <c:v>-0.53813700472184567</c:v>
                </c:pt>
                <c:pt idx="72">
                  <c:v>-0.58601712142048257</c:v>
                </c:pt>
                <c:pt idx="73">
                  <c:v>-0.6369781329184474</c:v>
                </c:pt>
                <c:pt idx="74">
                  <c:v>-0.69111711481103599</c:v>
                </c:pt>
                <c:pt idx="75">
                  <c:v>-0.74852586200719651</c:v>
                </c:pt>
                <c:pt idx="76">
                  <c:v>-0.80929015919086411</c:v>
                </c:pt>
                <c:pt idx="77">
                  <c:v>-0.8734890721651154</c:v>
                </c:pt>
                <c:pt idx="78">
                  <c:v>-0.94119427062929262</c:v>
                </c:pt>
                <c:pt idx="79">
                  <c:v>-1.0124693929684101</c:v>
                </c:pt>
                <c:pt idx="80">
                  <c:v>-1.0873694634023385</c:v>
                </c:pt>
                <c:pt idx="81">
                  <c:v>-1.165940371335402</c:v>
                </c:pt>
                <c:pt idx="82">
                  <c:v>-1.2482184219652255</c:v>
                </c:pt>
                <c:pt idx="83">
                  <c:v>-1.334229966167314</c:v>
                </c:pt>
                <c:pt idx="84">
                  <c:v>-1.4239911163858903</c:v>
                </c:pt>
                <c:pt idx="85">
                  <c:v>-1.5175075537697751</c:v>
                </c:pt>
                <c:pt idx="86">
                  <c:v>-1.614774430134482</c:v>
                </c:pt>
                <c:pt idx="87">
                  <c:v>-1.715776366559939</c:v>
                </c:pt>
                <c:pt idx="88">
                  <c:v>-1.8204875486042125</c:v>
                </c:pt>
                <c:pt idx="89">
                  <c:v>-1.9288719162838275</c:v>
                </c:pt>
                <c:pt idx="90">
                  <c:v>-2.0408834452042428</c:v>
                </c:pt>
                <c:pt idx="91">
                  <c:v>-2.156466513569308</c:v>
                </c:pt>
              </c:numCache>
            </c:numRef>
          </c:yVal>
          <c:smooth val="0"/>
          <c:extLst>
            <c:ext xmlns:c16="http://schemas.microsoft.com/office/drawing/2014/chart" uri="{C3380CC4-5D6E-409C-BE32-E72D297353CC}">
              <c16:uniqueId val="{00000001-9FE0-4825-8496-C119DB163DE4}"/>
            </c:ext>
          </c:extLst>
        </c:ser>
        <c:dLbls>
          <c:showLegendKey val="0"/>
          <c:showVal val="0"/>
          <c:showCatName val="0"/>
          <c:showSerName val="0"/>
          <c:showPercent val="0"/>
          <c:showBubbleSize val="0"/>
        </c:dLbls>
        <c:axId val="3"/>
        <c:axId val="4"/>
      </c:scatterChart>
      <c:valAx>
        <c:axId val="310974560"/>
        <c:scaling>
          <c:orientation val="minMax"/>
        </c:scaling>
        <c:delete val="0"/>
        <c:axPos val="b"/>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Frequency (GHz)</a:t>
                </a:r>
              </a:p>
            </c:rich>
          </c:tx>
          <c:layout>
            <c:manualLayout>
              <c:xMode val="edge"/>
              <c:yMode val="edge"/>
              <c:x val="0.39649781721013033"/>
              <c:y val="0.753799392097264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1" i="0" u="none" strike="noStrike" baseline="0">
                <a:solidFill>
                  <a:srgbClr val="000000"/>
                </a:solidFill>
                <a:latin typeface="Arial"/>
                <a:ea typeface="Arial"/>
                <a:cs typeface="Arial"/>
              </a:defRPr>
            </a:pPr>
            <a:endParaRPr lang="es-AR"/>
          </a:p>
        </c:txPr>
        <c:crossAx val="1"/>
        <c:crossesAt val="-1000000"/>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S11 magnitude (dB)</a:t>
                </a:r>
              </a:p>
            </c:rich>
          </c:tx>
          <c:layout>
            <c:manualLayout>
              <c:xMode val="edge"/>
              <c:yMode val="edge"/>
              <c:x val="3.0254853522058145E-2"/>
              <c:y val="0.24620060790273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1" i="0" u="none" strike="noStrike" baseline="0">
                <a:solidFill>
                  <a:srgbClr val="000000"/>
                </a:solidFill>
                <a:latin typeface="Arial"/>
                <a:ea typeface="Arial"/>
                <a:cs typeface="Arial"/>
              </a:defRPr>
            </a:pPr>
            <a:endParaRPr lang="es-AR"/>
          </a:p>
        </c:txPr>
        <c:crossAx val="310974560"/>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25" b="1" i="0" u="none" strike="noStrike" baseline="0">
                    <a:solidFill>
                      <a:srgbClr val="000000"/>
                    </a:solidFill>
                    <a:latin typeface="Arial"/>
                    <a:ea typeface="Arial"/>
                    <a:cs typeface="Arial"/>
                  </a:defRPr>
                </a:pPr>
                <a:r>
                  <a:rPr lang="en-US"/>
                  <a:t>S21 magnitude (dB)</a:t>
                </a:r>
              </a:p>
            </c:rich>
          </c:tx>
          <c:layout>
            <c:manualLayout>
              <c:xMode val="edge"/>
              <c:yMode val="edge"/>
              <c:x val="0.8885372771214971"/>
              <c:y val="0.2462006079027356"/>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25" b="1" i="0" u="none" strike="noStrike" baseline="0">
                <a:solidFill>
                  <a:srgbClr val="000000"/>
                </a:solidFill>
                <a:latin typeface="Arial"/>
                <a:ea typeface="Arial"/>
                <a:cs typeface="Arial"/>
              </a:defRPr>
            </a:pPr>
            <a:endParaRPr lang="es-AR"/>
          </a:p>
        </c:txPr>
        <c:crossAx val="3"/>
        <c:crosses val="max"/>
        <c:crossBetween val="midCat"/>
      </c:valAx>
      <c:spPr>
        <a:noFill/>
        <a:ln w="12700">
          <a:solidFill>
            <a:srgbClr val="808080"/>
          </a:solidFill>
          <a:prstDash val="solid"/>
        </a:ln>
      </c:spPr>
    </c:plotArea>
    <c:legend>
      <c:legendPos val="b"/>
      <c:layout>
        <c:manualLayout>
          <c:xMode val="edge"/>
          <c:yMode val="edge"/>
          <c:x val="0.38853601365169405"/>
          <c:y val="0.88753799392097255"/>
          <c:w val="0.23726174604140335"/>
          <c:h val="8.5106382978723402E-2"/>
        </c:manualLayout>
      </c:layout>
      <c:overlay val="0"/>
      <c:spPr>
        <a:solidFill>
          <a:srgbClr val="FFFFFF"/>
        </a:solidFill>
        <a:ln w="3175">
          <a:solidFill>
            <a:srgbClr val="000000"/>
          </a:solidFill>
          <a:prstDash val="solid"/>
        </a:ln>
      </c:spPr>
      <c:txPr>
        <a:bodyPr/>
        <a:lstStyle/>
        <a:p>
          <a:pPr>
            <a:defRPr sz="940" b="1" i="0" u="none" strike="noStrike" baseline="0">
              <a:solidFill>
                <a:srgbClr val="000000"/>
              </a:solidFill>
              <a:latin typeface="Arial"/>
              <a:ea typeface="Arial"/>
              <a:cs typeface="Arial"/>
            </a:defRPr>
          </a:pPr>
          <a:endParaRPr lang="es-AR"/>
        </a:p>
      </c:txPr>
    </c:legend>
    <c:plotVisOnly val="1"/>
    <c:dispBlanksAs val="gap"/>
    <c:showDLblsOverMax val="0"/>
  </c:chart>
  <c:spPr>
    <a:solidFill>
      <a:srgbClr val="FFFFFF"/>
    </a:solidFill>
    <a:ln w="3175">
      <a:solidFill>
        <a:srgbClr val="000000"/>
      </a:solidFill>
      <a:prstDash val="solid"/>
    </a:ln>
  </c:spPr>
  <c:txPr>
    <a:bodyPr/>
    <a:lstStyle/>
    <a:p>
      <a:pPr>
        <a:defRPr sz="1025" b="1" i="0" u="none" strike="noStrike" baseline="0">
          <a:solidFill>
            <a:srgbClr val="000000"/>
          </a:solidFill>
          <a:latin typeface="Arial"/>
          <a:ea typeface="Arial"/>
          <a:cs typeface="Arial"/>
        </a:defRPr>
      </a:pPr>
      <a:endParaRPr lang="es-AR"/>
    </a:p>
  </c:txPr>
  <c:printSettings>
    <c:headerFooter alignWithMargins="0"/>
    <c:pageMargins b="5" l="0.75" r="2.5" t="1" header="0.5" footer="0.5"/>
    <c:pageSetup orientation="portrait"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Lumped element phase shifter ideal response</a:t>
            </a:r>
          </a:p>
        </c:rich>
      </c:tx>
      <c:layout>
        <c:manualLayout>
          <c:xMode val="edge"/>
          <c:yMode val="edge"/>
          <c:x val="0.21337633536609429"/>
          <c:y val="3.9513677811550157E-2"/>
        </c:manualLayout>
      </c:layout>
      <c:overlay val="0"/>
      <c:spPr>
        <a:noFill/>
        <a:ln w="25400">
          <a:noFill/>
        </a:ln>
      </c:spPr>
    </c:title>
    <c:autoTitleDeleted val="0"/>
    <c:plotArea>
      <c:layout>
        <c:manualLayout>
          <c:layoutTarget val="inner"/>
          <c:xMode val="edge"/>
          <c:yMode val="edge"/>
          <c:x val="0.15605134974535254"/>
          <c:y val="0.23100303951367782"/>
          <c:w val="0.79777271655532256"/>
          <c:h val="0.40121580547112462"/>
        </c:manualLayout>
      </c:layout>
      <c:scatterChart>
        <c:scatterStyle val="lineMarker"/>
        <c:varyColors val="0"/>
        <c:ser>
          <c:idx val="0"/>
          <c:order val="0"/>
          <c:tx>
            <c:v>LPF</c:v>
          </c:tx>
          <c:spPr>
            <a:ln w="38100">
              <a:solidFill>
                <a:srgbClr val="000080"/>
              </a:solidFill>
              <a:prstDash val="solid"/>
            </a:ln>
          </c:spPr>
          <c:marker>
            <c:symbol val="none"/>
          </c:marker>
          <c:xVal>
            <c:numRef>
              <c:f>Calcs!$C$13:$C$113</c:f>
              <c:numCache>
                <c:formatCode>General</c:formatCode>
                <c:ptCount val="101"/>
                <c:pt idx="0">
                  <c:v>0.01</c:v>
                </c:pt>
                <c:pt idx="1">
                  <c:v>2.5899999999999999E-2</c:v>
                </c:pt>
                <c:pt idx="2">
                  <c:v>4.1800000000000004E-2</c:v>
                </c:pt>
                <c:pt idx="3">
                  <c:v>5.7700000000000001E-2</c:v>
                </c:pt>
                <c:pt idx="4">
                  <c:v>7.3599999999999999E-2</c:v>
                </c:pt>
                <c:pt idx="5">
                  <c:v>8.9499999999999996E-2</c:v>
                </c:pt>
                <c:pt idx="6">
                  <c:v>0.10539999999999999</c:v>
                </c:pt>
                <c:pt idx="7">
                  <c:v>0.12129999999999999</c:v>
                </c:pt>
                <c:pt idx="8">
                  <c:v>0.13719999999999999</c:v>
                </c:pt>
                <c:pt idx="9">
                  <c:v>0.15309999999999999</c:v>
                </c:pt>
                <c:pt idx="10">
                  <c:v>0.16899999999999998</c:v>
                </c:pt>
                <c:pt idx="11">
                  <c:v>0.18489999999999998</c:v>
                </c:pt>
                <c:pt idx="12">
                  <c:v>0.20079999999999998</c:v>
                </c:pt>
                <c:pt idx="13">
                  <c:v>0.21669999999999998</c:v>
                </c:pt>
                <c:pt idx="14">
                  <c:v>0.23259999999999997</c:v>
                </c:pt>
                <c:pt idx="15">
                  <c:v>0.24849999999999997</c:v>
                </c:pt>
                <c:pt idx="16">
                  <c:v>0.26439999999999997</c:v>
                </c:pt>
                <c:pt idx="17">
                  <c:v>0.28029999999999999</c:v>
                </c:pt>
                <c:pt idx="18">
                  <c:v>0.29620000000000002</c:v>
                </c:pt>
                <c:pt idx="19">
                  <c:v>0.31210000000000004</c:v>
                </c:pt>
                <c:pt idx="20">
                  <c:v>0.32800000000000007</c:v>
                </c:pt>
                <c:pt idx="21">
                  <c:v>0.34390000000000009</c:v>
                </c:pt>
                <c:pt idx="22">
                  <c:v>0.35980000000000012</c:v>
                </c:pt>
                <c:pt idx="23">
                  <c:v>0.37570000000000014</c:v>
                </c:pt>
                <c:pt idx="24">
                  <c:v>0.39160000000000017</c:v>
                </c:pt>
                <c:pt idx="25">
                  <c:v>0.4075000000000002</c:v>
                </c:pt>
                <c:pt idx="26">
                  <c:v>0.42340000000000022</c:v>
                </c:pt>
                <c:pt idx="27">
                  <c:v>0.43930000000000025</c:v>
                </c:pt>
                <c:pt idx="28">
                  <c:v>0.45520000000000027</c:v>
                </c:pt>
                <c:pt idx="29">
                  <c:v>0.4711000000000003</c:v>
                </c:pt>
                <c:pt idx="30">
                  <c:v>0.48700000000000032</c:v>
                </c:pt>
                <c:pt idx="31">
                  <c:v>0.50290000000000035</c:v>
                </c:pt>
                <c:pt idx="32">
                  <c:v>0.51880000000000037</c:v>
                </c:pt>
                <c:pt idx="33">
                  <c:v>0.5347000000000004</c:v>
                </c:pt>
                <c:pt idx="34">
                  <c:v>0.55060000000000042</c:v>
                </c:pt>
                <c:pt idx="35">
                  <c:v>0.56650000000000045</c:v>
                </c:pt>
                <c:pt idx="36">
                  <c:v>0.58240000000000047</c:v>
                </c:pt>
                <c:pt idx="37">
                  <c:v>0.5983000000000005</c:v>
                </c:pt>
                <c:pt idx="38">
                  <c:v>0.61420000000000052</c:v>
                </c:pt>
                <c:pt idx="39">
                  <c:v>0.63010000000000055</c:v>
                </c:pt>
                <c:pt idx="40">
                  <c:v>0.64600000000000057</c:v>
                </c:pt>
                <c:pt idx="41">
                  <c:v>0.6619000000000006</c:v>
                </c:pt>
                <c:pt idx="42">
                  <c:v>0.67780000000000062</c:v>
                </c:pt>
                <c:pt idx="43">
                  <c:v>0.69370000000000065</c:v>
                </c:pt>
                <c:pt idx="44">
                  <c:v>0.70960000000000067</c:v>
                </c:pt>
                <c:pt idx="45">
                  <c:v>0.7255000000000007</c:v>
                </c:pt>
                <c:pt idx="46">
                  <c:v>0.74140000000000073</c:v>
                </c:pt>
                <c:pt idx="47">
                  <c:v>0.75730000000000075</c:v>
                </c:pt>
                <c:pt idx="48">
                  <c:v>0.77320000000000078</c:v>
                </c:pt>
                <c:pt idx="49">
                  <c:v>0.7891000000000008</c:v>
                </c:pt>
                <c:pt idx="50">
                  <c:v>0.80500000000000083</c:v>
                </c:pt>
                <c:pt idx="51">
                  <c:v>0.82090000000000085</c:v>
                </c:pt>
                <c:pt idx="52">
                  <c:v>0.83680000000000088</c:v>
                </c:pt>
                <c:pt idx="53">
                  <c:v>0.8527000000000009</c:v>
                </c:pt>
                <c:pt idx="54">
                  <c:v>0.86860000000000093</c:v>
                </c:pt>
                <c:pt idx="55">
                  <c:v>0.88450000000000095</c:v>
                </c:pt>
                <c:pt idx="56">
                  <c:v>0.90040000000000098</c:v>
                </c:pt>
                <c:pt idx="57">
                  <c:v>0.916300000000001</c:v>
                </c:pt>
                <c:pt idx="58">
                  <c:v>0.93220000000000103</c:v>
                </c:pt>
                <c:pt idx="59">
                  <c:v>0.94810000000000105</c:v>
                </c:pt>
                <c:pt idx="60">
                  <c:v>0.96400000000000108</c:v>
                </c:pt>
                <c:pt idx="61">
                  <c:v>0.9799000000000011</c:v>
                </c:pt>
                <c:pt idx="62">
                  <c:v>0.99580000000000113</c:v>
                </c:pt>
                <c:pt idx="63">
                  <c:v>1.0117000000000012</c:v>
                </c:pt>
                <c:pt idx="64">
                  <c:v>1.0276000000000012</c:v>
                </c:pt>
                <c:pt idx="65">
                  <c:v>1.0435000000000012</c:v>
                </c:pt>
                <c:pt idx="66">
                  <c:v>1.0594000000000012</c:v>
                </c:pt>
                <c:pt idx="67">
                  <c:v>1.0753000000000013</c:v>
                </c:pt>
                <c:pt idx="68">
                  <c:v>1.0912000000000013</c:v>
                </c:pt>
                <c:pt idx="69">
                  <c:v>1.1071000000000013</c:v>
                </c:pt>
                <c:pt idx="70">
                  <c:v>1.1230000000000013</c:v>
                </c:pt>
                <c:pt idx="71">
                  <c:v>1.1389000000000014</c:v>
                </c:pt>
                <c:pt idx="72">
                  <c:v>1.1548000000000014</c:v>
                </c:pt>
                <c:pt idx="73">
                  <c:v>1.1707000000000014</c:v>
                </c:pt>
                <c:pt idx="74">
                  <c:v>1.1866000000000014</c:v>
                </c:pt>
                <c:pt idx="75">
                  <c:v>1.2025000000000015</c:v>
                </c:pt>
                <c:pt idx="76">
                  <c:v>1.2184000000000015</c:v>
                </c:pt>
                <c:pt idx="77">
                  <c:v>1.2343000000000015</c:v>
                </c:pt>
                <c:pt idx="78">
                  <c:v>1.2502000000000015</c:v>
                </c:pt>
                <c:pt idx="79">
                  <c:v>1.2661000000000016</c:v>
                </c:pt>
                <c:pt idx="80">
                  <c:v>1.2820000000000016</c:v>
                </c:pt>
                <c:pt idx="81">
                  <c:v>1.2979000000000016</c:v>
                </c:pt>
                <c:pt idx="82">
                  <c:v>1.3138000000000016</c:v>
                </c:pt>
                <c:pt idx="83">
                  <c:v>1.3297000000000017</c:v>
                </c:pt>
                <c:pt idx="84">
                  <c:v>1.3456000000000017</c:v>
                </c:pt>
                <c:pt idx="85">
                  <c:v>1.3615000000000017</c:v>
                </c:pt>
                <c:pt idx="86">
                  <c:v>1.3774000000000017</c:v>
                </c:pt>
                <c:pt idx="87">
                  <c:v>1.3933000000000018</c:v>
                </c:pt>
                <c:pt idx="88">
                  <c:v>1.4092000000000018</c:v>
                </c:pt>
                <c:pt idx="89">
                  <c:v>1.4251000000000018</c:v>
                </c:pt>
                <c:pt idx="90">
                  <c:v>1.4410000000000018</c:v>
                </c:pt>
                <c:pt idx="91">
                  <c:v>1.4569000000000019</c:v>
                </c:pt>
                <c:pt idx="92">
                  <c:v>1.4728000000000019</c:v>
                </c:pt>
                <c:pt idx="93">
                  <c:v>1.4887000000000019</c:v>
                </c:pt>
                <c:pt idx="94">
                  <c:v>1.5046000000000019</c:v>
                </c:pt>
                <c:pt idx="95">
                  <c:v>1.520500000000002</c:v>
                </c:pt>
                <c:pt idx="96">
                  <c:v>1.536400000000002</c:v>
                </c:pt>
                <c:pt idx="97">
                  <c:v>1.552300000000002</c:v>
                </c:pt>
                <c:pt idx="98">
                  <c:v>1.568200000000002</c:v>
                </c:pt>
                <c:pt idx="99">
                  <c:v>1.5841000000000021</c:v>
                </c:pt>
                <c:pt idx="100">
                  <c:v>1.6000000000000021</c:v>
                </c:pt>
              </c:numCache>
            </c:numRef>
          </c:xVal>
          <c:yVal>
            <c:numRef>
              <c:f>Calcs!$AB$13:$AB$113</c:f>
              <c:numCache>
                <c:formatCode>General</c:formatCode>
                <c:ptCount val="101"/>
                <c:pt idx="0">
                  <c:v>-0.74191215742933758</c:v>
                </c:pt>
                <c:pt idx="1">
                  <c:v>-1.9216203649530994</c:v>
                </c:pt>
                <c:pt idx="2">
                  <c:v>-3.1015091747048142</c:v>
                </c:pt>
                <c:pt idx="3">
                  <c:v>-4.2816901531755294</c:v>
                </c:pt>
                <c:pt idx="4">
                  <c:v>-5.4622758439800876</c:v>
                </c:pt>
                <c:pt idx="5">
                  <c:v>-6.6433801356654314</c:v>
                </c:pt>
                <c:pt idx="6">
                  <c:v>-7.8251186257971916</c:v>
                </c:pt>
                <c:pt idx="7">
                  <c:v>-9.0076089802867205</c:v>
                </c:pt>
                <c:pt idx="8">
                  <c:v>-10.190971286910056</c:v>
                </c:pt>
                <c:pt idx="9">
                  <c:v>-11.375328401959543</c:v>
                </c:pt>
                <c:pt idx="10">
                  <c:v>-12.560806288950378</c:v>
                </c:pt>
                <c:pt idx="11">
                  <c:v>-13.747534348287601</c:v>
                </c:pt>
                <c:pt idx="12">
                  <c:v>-14.935645736773411</c:v>
                </c:pt>
                <c:pt idx="13">
                  <c:v>-16.125277675804625</c:v>
                </c:pt>
                <c:pt idx="14">
                  <c:v>-17.316571747079784</c:v>
                </c:pt>
                <c:pt idx="15">
                  <c:v>-18.509674174590128</c:v>
                </c:pt>
                <c:pt idx="16">
                  <c:v>-19.704736091624429</c:v>
                </c:pt>
                <c:pt idx="17">
                  <c:v>-20.901913791460856</c:v>
                </c:pt>
                <c:pt idx="18">
                  <c:v>-22.101368960357135</c:v>
                </c:pt>
                <c:pt idx="19">
                  <c:v>-23.303268891374927</c:v>
                </c:pt>
                <c:pt idx="20">
                  <c:v>-24.507786677496036</c:v>
                </c:pt>
                <c:pt idx="21">
                  <c:v>-25.71510138239249</c:v>
                </c:pt>
                <c:pt idx="22">
                  <c:v>-26.925398187109995</c:v>
                </c:pt>
                <c:pt idx="23">
                  <c:v>-28.138868510810081</c:v>
                </c:pt>
                <c:pt idx="24">
                  <c:v>-29.355710103589573</c:v>
                </c:pt>
                <c:pt idx="25">
                  <c:v>-30.576127109256515</c:v>
                </c:pt>
                <c:pt idx="26">
                  <c:v>-31.800330095795456</c:v>
                </c:pt>
                <c:pt idx="27">
                  <c:v>-33.028536051086114</c:v>
                </c:pt>
                <c:pt idx="28">
                  <c:v>-34.260968341276495</c:v>
                </c:pt>
                <c:pt idx="29">
                  <c:v>-35.497856629018443</c:v>
                </c:pt>
                <c:pt idx="30">
                  <c:v>-36.739436748589014</c:v>
                </c:pt>
                <c:pt idx="31">
                  <c:v>-37.98595053471837</c:v>
                </c:pt>
                <c:pt idx="32">
                  <c:v>-39.23764560173953</c:v>
                </c:pt>
                <c:pt idx="33">
                  <c:v>-40.49477506947089</c:v>
                </c:pt>
                <c:pt idx="34">
                  <c:v>-41.75759723203462</c:v>
                </c:pt>
                <c:pt idx="35">
                  <c:v>-43.026375165611356</c:v>
                </c:pt>
                <c:pt idx="36">
                  <c:v>-44.301376270947962</c:v>
                </c:pt>
                <c:pt idx="37">
                  <c:v>-45.582871746247477</c:v>
                </c:pt>
                <c:pt idx="38">
                  <c:v>-46.871135985939233</c:v>
                </c:pt>
                <c:pt idx="39">
                  <c:v>-48.166445900683513</c:v>
                </c:pt>
                <c:pt idx="40">
                  <c:v>-49.469080153906141</c:v>
                </c:pt>
                <c:pt idx="41">
                  <c:v>-50.779318310120416</c:v>
                </c:pt>
                <c:pt idx="42">
                  <c:v>-52.097439890332637</c:v>
                </c:pt>
                <c:pt idx="43">
                  <c:v>-53.423723329935285</c:v>
                </c:pt>
                <c:pt idx="44">
                  <c:v>-54.758444834702949</c:v>
                </c:pt>
                <c:pt idx="45">
                  <c:v>-56.101877130808433</c:v>
                </c:pt>
                <c:pt idx="46">
                  <c:v>-57.454288105213536</c:v>
                </c:pt>
                <c:pt idx="47">
                  <c:v>-58.815939333360113</c:v>
                </c:pt>
                <c:pt idx="48">
                  <c:v>-60.187084491828017</c:v>
                </c:pt>
                <c:pt idx="49">
                  <c:v>-61.567967654529717</c:v>
                </c:pt>
                <c:pt idx="50">
                  <c:v>-62.958821472122693</c:v>
                </c:pt>
                <c:pt idx="51">
                  <c:v>-64.359865235641152</c:v>
                </c:pt>
                <c:pt idx="52">
                  <c:v>-65.771302826891116</c:v>
                </c:pt>
                <c:pt idx="53">
                  <c:v>-67.193320559939522</c:v>
                </c:pt>
                <c:pt idx="54">
                  <c:v>-68.626084920056712</c:v>
                </c:pt>
                <c:pt idx="55">
                  <c:v>-70.069740208751611</c:v>
                </c:pt>
                <c:pt idx="56">
                  <c:v>-71.524406106055594</c:v>
                </c:pt>
                <c:pt idx="57">
                  <c:v>-72.990175163964594</c:v>
                </c:pt>
                <c:pt idx="58">
                  <c:v>-74.467110247901928</c:v>
                </c:pt>
                <c:pt idx="59">
                  <c:v>-75.955241946191634</c:v>
                </c:pt>
                <c:pt idx="60">
                  <c:v>-77.45456597078072</c:v>
                </c:pt>
                <c:pt idx="61">
                  <c:v>-78.965040575759446</c:v>
                </c:pt>
                <c:pt idx="62">
                  <c:v>-80.486584023523875</c:v>
                </c:pt>
                <c:pt idx="63">
                  <c:v>-82.019072131613072</c:v>
                </c:pt>
                <c:pt idx="64">
                  <c:v>-83.562335936229033</c:v>
                </c:pt>
                <c:pt idx="65">
                  <c:v>-85.116159511094054</c:v>
                </c:pt>
                <c:pt idx="66">
                  <c:v>-86.68027798248373</c:v>
                </c:pt>
                <c:pt idx="67">
                  <c:v>-88.254375782864159</c:v>
                </c:pt>
                <c:pt idx="68">
                  <c:v>-89.838085186415569</c:v>
                </c:pt>
                <c:pt idx="69">
                  <c:v>-91.430985169708109</c:v>
                </c:pt>
                <c:pt idx="70">
                  <c:v>-93.032600639784391</c:v>
                </c:pt>
                <c:pt idx="71">
                  <c:v>-94.642402069786243</c:v>
                </c:pt>
                <c:pt idx="72">
                  <c:v>-96.259805578961718</c:v>
                </c:pt>
                <c:pt idx="73">
                  <c:v>-97.884173489351738</c:v>
                </c:pt>
                <c:pt idx="74">
                  <c:v>-99.514815385673089</c:v>
                </c:pt>
                <c:pt idx="75">
                  <c:v>-101.15098969793398</c:v>
                </c:pt>
                <c:pt idx="76">
                  <c:v>-102.79190581822039</c:v>
                </c:pt>
                <c:pt idx="77">
                  <c:v>-104.43672675403441</c:v>
                </c:pt>
                <c:pt idx="78">
                  <c:v>-106.0845723107395</c:v>
                </c:pt>
                <c:pt idx="79">
                  <c:v>-107.73452278533277</c:v>
                </c:pt>
                <c:pt idx="80">
                  <c:v>-109.38562314321027</c:v>
                </c:pt>
                <c:pt idx="81">
                  <c:v>-111.03688763913868</c:v>
                </c:pt>
                <c:pt idx="82">
                  <c:v>-112.68730483366259</c:v>
                </c:pt>
                <c:pt idx="83">
                  <c:v>-114.33584294697974</c:v>
                </c:pt>
                <c:pt idx="84">
                  <c:v>-115.9814554842724</c:v>
                </c:pt>
                <c:pt idx="85">
                  <c:v>-117.62308705987564</c:v>
                </c:pt>
                <c:pt idx="86">
                  <c:v>-119.25967934275852</c:v>
                </c:pt>
                <c:pt idx="87">
                  <c:v>-120.89017704278413</c:v>
                </c:pt>
                <c:pt idx="88">
                  <c:v>-122.51353385621722</c:v>
                </c:pt>
                <c:pt idx="89">
                  <c:v>-124.12871829000989</c:v>
                </c:pt>
                <c:pt idx="90">
                  <c:v>-125.73471928746766</c:v>
                </c:pt>
                <c:pt idx="91">
                  <c:v>-127.33055158285505</c:v>
                </c:pt>
                <c:pt idx="92">
                  <c:v>-128.91526071916033</c:v>
                </c:pt>
                <c:pt idx="93">
                  <c:v>-130.48792767132079</c:v>
                </c:pt>
                <c:pt idx="94">
                  <c:v>-132.04767302643148</c:v>
                </c:pt>
                <c:pt idx="95">
                  <c:v>-133.59366068246254</c:v>
                </c:pt>
                <c:pt idx="96">
                  <c:v>-135.12510103747047</c:v>
                </c:pt>
                <c:pt idx="97">
                  <c:v>-136.64125365182937</c:v>
                </c:pt>
                <c:pt idx="98">
                  <c:v>-138.14142937632943</c:v>
                </c:pt>
                <c:pt idx="99">
                  <c:v>-139.62499194878785</c:v>
                </c:pt>
                <c:pt idx="100">
                  <c:v>-141.09135907083922</c:v>
                </c:pt>
              </c:numCache>
            </c:numRef>
          </c:yVal>
          <c:smooth val="0"/>
          <c:extLst>
            <c:ext xmlns:c16="http://schemas.microsoft.com/office/drawing/2014/chart" uri="{C3380CC4-5D6E-409C-BE32-E72D297353CC}">
              <c16:uniqueId val="{00000000-741B-4E86-A27B-EDD3E5DEFDB4}"/>
            </c:ext>
          </c:extLst>
        </c:ser>
        <c:ser>
          <c:idx val="1"/>
          <c:order val="1"/>
          <c:tx>
            <c:v>HPF</c:v>
          </c:tx>
          <c:spPr>
            <a:ln w="38100">
              <a:solidFill>
                <a:srgbClr val="FF00FF"/>
              </a:solidFill>
              <a:prstDash val="solid"/>
            </a:ln>
          </c:spPr>
          <c:marker>
            <c:symbol val="none"/>
          </c:marker>
          <c:xVal>
            <c:numRef>
              <c:f>Calcs!$C$13:$C$113</c:f>
              <c:numCache>
                <c:formatCode>General</c:formatCode>
                <c:ptCount val="101"/>
                <c:pt idx="0">
                  <c:v>0.01</c:v>
                </c:pt>
                <c:pt idx="1">
                  <c:v>2.5899999999999999E-2</c:v>
                </c:pt>
                <c:pt idx="2">
                  <c:v>4.1800000000000004E-2</c:v>
                </c:pt>
                <c:pt idx="3">
                  <c:v>5.7700000000000001E-2</c:v>
                </c:pt>
                <c:pt idx="4">
                  <c:v>7.3599999999999999E-2</c:v>
                </c:pt>
                <c:pt idx="5">
                  <c:v>8.9499999999999996E-2</c:v>
                </c:pt>
                <c:pt idx="6">
                  <c:v>0.10539999999999999</c:v>
                </c:pt>
                <c:pt idx="7">
                  <c:v>0.12129999999999999</c:v>
                </c:pt>
                <c:pt idx="8">
                  <c:v>0.13719999999999999</c:v>
                </c:pt>
                <c:pt idx="9">
                  <c:v>0.15309999999999999</c:v>
                </c:pt>
                <c:pt idx="10">
                  <c:v>0.16899999999999998</c:v>
                </c:pt>
                <c:pt idx="11">
                  <c:v>0.18489999999999998</c:v>
                </c:pt>
                <c:pt idx="12">
                  <c:v>0.20079999999999998</c:v>
                </c:pt>
                <c:pt idx="13">
                  <c:v>0.21669999999999998</c:v>
                </c:pt>
                <c:pt idx="14">
                  <c:v>0.23259999999999997</c:v>
                </c:pt>
                <c:pt idx="15">
                  <c:v>0.24849999999999997</c:v>
                </c:pt>
                <c:pt idx="16">
                  <c:v>0.26439999999999997</c:v>
                </c:pt>
                <c:pt idx="17">
                  <c:v>0.28029999999999999</c:v>
                </c:pt>
                <c:pt idx="18">
                  <c:v>0.29620000000000002</c:v>
                </c:pt>
                <c:pt idx="19">
                  <c:v>0.31210000000000004</c:v>
                </c:pt>
                <c:pt idx="20">
                  <c:v>0.32800000000000007</c:v>
                </c:pt>
                <c:pt idx="21">
                  <c:v>0.34390000000000009</c:v>
                </c:pt>
                <c:pt idx="22">
                  <c:v>0.35980000000000012</c:v>
                </c:pt>
                <c:pt idx="23">
                  <c:v>0.37570000000000014</c:v>
                </c:pt>
                <c:pt idx="24">
                  <c:v>0.39160000000000017</c:v>
                </c:pt>
                <c:pt idx="25">
                  <c:v>0.4075000000000002</c:v>
                </c:pt>
                <c:pt idx="26">
                  <c:v>0.42340000000000022</c:v>
                </c:pt>
                <c:pt idx="27">
                  <c:v>0.43930000000000025</c:v>
                </c:pt>
                <c:pt idx="28">
                  <c:v>0.45520000000000027</c:v>
                </c:pt>
                <c:pt idx="29">
                  <c:v>0.4711000000000003</c:v>
                </c:pt>
                <c:pt idx="30">
                  <c:v>0.48700000000000032</c:v>
                </c:pt>
                <c:pt idx="31">
                  <c:v>0.50290000000000035</c:v>
                </c:pt>
                <c:pt idx="32">
                  <c:v>0.51880000000000037</c:v>
                </c:pt>
                <c:pt idx="33">
                  <c:v>0.5347000000000004</c:v>
                </c:pt>
                <c:pt idx="34">
                  <c:v>0.55060000000000042</c:v>
                </c:pt>
                <c:pt idx="35">
                  <c:v>0.56650000000000045</c:v>
                </c:pt>
                <c:pt idx="36">
                  <c:v>0.58240000000000047</c:v>
                </c:pt>
                <c:pt idx="37">
                  <c:v>0.5983000000000005</c:v>
                </c:pt>
                <c:pt idx="38">
                  <c:v>0.61420000000000052</c:v>
                </c:pt>
                <c:pt idx="39">
                  <c:v>0.63010000000000055</c:v>
                </c:pt>
                <c:pt idx="40">
                  <c:v>0.64600000000000057</c:v>
                </c:pt>
                <c:pt idx="41">
                  <c:v>0.6619000000000006</c:v>
                </c:pt>
                <c:pt idx="42">
                  <c:v>0.67780000000000062</c:v>
                </c:pt>
                <c:pt idx="43">
                  <c:v>0.69370000000000065</c:v>
                </c:pt>
                <c:pt idx="44">
                  <c:v>0.70960000000000067</c:v>
                </c:pt>
                <c:pt idx="45">
                  <c:v>0.7255000000000007</c:v>
                </c:pt>
                <c:pt idx="46">
                  <c:v>0.74140000000000073</c:v>
                </c:pt>
                <c:pt idx="47">
                  <c:v>0.75730000000000075</c:v>
                </c:pt>
                <c:pt idx="48">
                  <c:v>0.77320000000000078</c:v>
                </c:pt>
                <c:pt idx="49">
                  <c:v>0.7891000000000008</c:v>
                </c:pt>
                <c:pt idx="50">
                  <c:v>0.80500000000000083</c:v>
                </c:pt>
                <c:pt idx="51">
                  <c:v>0.82090000000000085</c:v>
                </c:pt>
                <c:pt idx="52">
                  <c:v>0.83680000000000088</c:v>
                </c:pt>
                <c:pt idx="53">
                  <c:v>0.8527000000000009</c:v>
                </c:pt>
                <c:pt idx="54">
                  <c:v>0.86860000000000093</c:v>
                </c:pt>
                <c:pt idx="55">
                  <c:v>0.88450000000000095</c:v>
                </c:pt>
                <c:pt idx="56">
                  <c:v>0.90040000000000098</c:v>
                </c:pt>
                <c:pt idx="57">
                  <c:v>0.916300000000001</c:v>
                </c:pt>
                <c:pt idx="58">
                  <c:v>0.93220000000000103</c:v>
                </c:pt>
                <c:pt idx="59">
                  <c:v>0.94810000000000105</c:v>
                </c:pt>
                <c:pt idx="60">
                  <c:v>0.96400000000000108</c:v>
                </c:pt>
                <c:pt idx="61">
                  <c:v>0.9799000000000011</c:v>
                </c:pt>
                <c:pt idx="62">
                  <c:v>0.99580000000000113</c:v>
                </c:pt>
                <c:pt idx="63">
                  <c:v>1.0117000000000012</c:v>
                </c:pt>
                <c:pt idx="64">
                  <c:v>1.0276000000000012</c:v>
                </c:pt>
                <c:pt idx="65">
                  <c:v>1.0435000000000012</c:v>
                </c:pt>
                <c:pt idx="66">
                  <c:v>1.0594000000000012</c:v>
                </c:pt>
                <c:pt idx="67">
                  <c:v>1.0753000000000013</c:v>
                </c:pt>
                <c:pt idx="68">
                  <c:v>1.0912000000000013</c:v>
                </c:pt>
                <c:pt idx="69">
                  <c:v>1.1071000000000013</c:v>
                </c:pt>
                <c:pt idx="70">
                  <c:v>1.1230000000000013</c:v>
                </c:pt>
                <c:pt idx="71">
                  <c:v>1.1389000000000014</c:v>
                </c:pt>
                <c:pt idx="72">
                  <c:v>1.1548000000000014</c:v>
                </c:pt>
                <c:pt idx="73">
                  <c:v>1.1707000000000014</c:v>
                </c:pt>
                <c:pt idx="74">
                  <c:v>1.1866000000000014</c:v>
                </c:pt>
                <c:pt idx="75">
                  <c:v>1.2025000000000015</c:v>
                </c:pt>
                <c:pt idx="76">
                  <c:v>1.2184000000000015</c:v>
                </c:pt>
                <c:pt idx="77">
                  <c:v>1.2343000000000015</c:v>
                </c:pt>
                <c:pt idx="78">
                  <c:v>1.2502000000000015</c:v>
                </c:pt>
                <c:pt idx="79">
                  <c:v>1.2661000000000016</c:v>
                </c:pt>
                <c:pt idx="80">
                  <c:v>1.2820000000000016</c:v>
                </c:pt>
                <c:pt idx="81">
                  <c:v>1.2979000000000016</c:v>
                </c:pt>
                <c:pt idx="82">
                  <c:v>1.3138000000000016</c:v>
                </c:pt>
                <c:pt idx="83">
                  <c:v>1.3297000000000017</c:v>
                </c:pt>
                <c:pt idx="84">
                  <c:v>1.3456000000000017</c:v>
                </c:pt>
                <c:pt idx="85">
                  <c:v>1.3615000000000017</c:v>
                </c:pt>
                <c:pt idx="86">
                  <c:v>1.3774000000000017</c:v>
                </c:pt>
                <c:pt idx="87">
                  <c:v>1.3933000000000018</c:v>
                </c:pt>
                <c:pt idx="88">
                  <c:v>1.4092000000000018</c:v>
                </c:pt>
                <c:pt idx="89">
                  <c:v>1.4251000000000018</c:v>
                </c:pt>
                <c:pt idx="90">
                  <c:v>1.4410000000000018</c:v>
                </c:pt>
                <c:pt idx="91">
                  <c:v>1.4569000000000019</c:v>
                </c:pt>
                <c:pt idx="92">
                  <c:v>1.4728000000000019</c:v>
                </c:pt>
                <c:pt idx="93">
                  <c:v>1.4887000000000019</c:v>
                </c:pt>
                <c:pt idx="94">
                  <c:v>1.5046000000000019</c:v>
                </c:pt>
                <c:pt idx="95">
                  <c:v>1.520500000000002</c:v>
                </c:pt>
                <c:pt idx="96">
                  <c:v>1.536400000000002</c:v>
                </c:pt>
                <c:pt idx="97">
                  <c:v>1.552300000000002</c:v>
                </c:pt>
                <c:pt idx="98">
                  <c:v>1.568200000000002</c:v>
                </c:pt>
                <c:pt idx="99">
                  <c:v>1.5841000000000021</c:v>
                </c:pt>
                <c:pt idx="100">
                  <c:v>1.6000000000000021</c:v>
                </c:pt>
              </c:numCache>
            </c:numRef>
          </c:xVal>
          <c:yVal>
            <c:numRef>
              <c:f>Calcs!$AU$13:$AU$113</c:f>
              <c:numCache>
                <c:formatCode>General</c:formatCode>
                <c:ptCount val="101"/>
                <c:pt idx="0">
                  <c:v>-123.24240480806827</c:v>
                </c:pt>
                <c:pt idx="1">
                  <c:v>174.68637129551951</c:v>
                </c:pt>
                <c:pt idx="2">
                  <c:v>109.81511094548711</c:v>
                </c:pt>
                <c:pt idx="3">
                  <c:v>74.706779050293264</c:v>
                </c:pt>
                <c:pt idx="4">
                  <c:v>56.745175661711848</c:v>
                </c:pt>
                <c:pt idx="5">
                  <c:v>45.937683368588949</c:v>
                </c:pt>
                <c:pt idx="6">
                  <c:v>38.670951364544564</c:v>
                </c:pt>
                <c:pt idx="7">
                  <c:v>33.425719033930669</c:v>
                </c:pt>
                <c:pt idx="8">
                  <c:v>29.451046955977731</c:v>
                </c:pt>
                <c:pt idx="9">
                  <c:v>26.330418774608386</c:v>
                </c:pt>
                <c:pt idx="10">
                  <c:v>23.812957383311151</c:v>
                </c:pt>
                <c:pt idx="11">
                  <c:v>21.737985856680844</c:v>
                </c:pt>
                <c:pt idx="12">
                  <c:v>19.997589735411317</c:v>
                </c:pt>
                <c:pt idx="13">
                  <c:v>18.516488688468787</c:v>
                </c:pt>
                <c:pt idx="14">
                  <c:v>17.240511042237966</c:v>
                </c:pt>
                <c:pt idx="15">
                  <c:v>16.129650320740854</c:v>
                </c:pt>
                <c:pt idx="16">
                  <c:v>15.153703179910964</c:v>
                </c:pt>
                <c:pt idx="17">
                  <c:v>14.289430853253148</c:v>
                </c:pt>
                <c:pt idx="18">
                  <c:v>13.518655685842143</c:v>
                </c:pt>
                <c:pt idx="19">
                  <c:v>12.826951154531624</c:v>
                </c:pt>
                <c:pt idx="20">
                  <c:v>12.202719653369185</c:v>
                </c:pt>
                <c:pt idx="21">
                  <c:v>11.636530148351978</c:v>
                </c:pt>
                <c:pt idx="22">
                  <c:v>11.120633939686977</c:v>
                </c:pt>
                <c:pt idx="23">
                  <c:v>10.648604956424688</c:v>
                </c:pt>
                <c:pt idx="24">
                  <c:v>10.215068696895099</c:v>
                </c:pt>
                <c:pt idx="25">
                  <c:v>9.81549529727838</c:v>
                </c:pt>
                <c:pt idx="26">
                  <c:v>9.4460396763735588</c:v>
                </c:pt>
                <c:pt idx="27">
                  <c:v>9.1034167033498399</c:v>
                </c:pt>
                <c:pt idx="28">
                  <c:v>8.7848027417869421</c:v>
                </c:pt>
                <c:pt idx="29">
                  <c:v>8.487757282495215</c:v>
                </c:pt>
                <c:pt idx="30">
                  <c:v>8.2101600357963544</c:v>
                </c:pt>
                <c:pt idx="31">
                  <c:v>7.9501600353971131</c:v>
                </c:pt>
                <c:pt idx="32">
                  <c:v>7.7061341584207224</c:v>
                </c:pt>
                <c:pt idx="33">
                  <c:v>7.4766530884118172</c:v>
                </c:pt>
                <c:pt idx="34">
                  <c:v>7.2604532073039145</c:v>
                </c:pt>
                <c:pt idx="35">
                  <c:v>7.0564132446142311</c:v>
                </c:pt>
                <c:pt idx="36">
                  <c:v>6.8635347696896245</c:v>
                </c:pt>
                <c:pt idx="37">
                  <c:v>6.6809258083557364</c:v>
                </c:pt>
                <c:pt idx="38">
                  <c:v>6.5077870150016253</c:v>
                </c:pt>
                <c:pt idx="39">
                  <c:v>6.3433999466076836</c:v>
                </c:pt>
                <c:pt idx="40">
                  <c:v>6.1871170749729973</c:v>
                </c:pt>
                <c:pt idx="41">
                  <c:v>6.0383532436383724</c:v>
                </c:pt>
                <c:pt idx="42">
                  <c:v>5.8965783313317512</c:v>
                </c:pt>
                <c:pt idx="43">
                  <c:v>5.7613109276266403</c:v>
                </c:pt>
                <c:pt idx="44">
                  <c:v>5.6321128614782001</c:v>
                </c:pt>
                <c:pt idx="45">
                  <c:v>5.5085844513473594</c:v>
                </c:pt>
                <c:pt idx="46">
                  <c:v>5.3903603682332966</c:v>
                </c:pt>
                <c:pt idx="47">
                  <c:v>5.2771060212538154</c:v>
                </c:pt>
                <c:pt idx="48">
                  <c:v>5.1685143903301336</c:v>
                </c:pt>
                <c:pt idx="49">
                  <c:v>5.0643032427325778</c:v>
                </c:pt>
                <c:pt idx="50">
                  <c:v>4.9642126802693705</c:v>
                </c:pt>
                <c:pt idx="51">
                  <c:v>4.8680029721706921</c:v>
                </c:pt>
                <c:pt idx="52">
                  <c:v>4.7754526355733953</c:v>
                </c:pt>
                <c:pt idx="53">
                  <c:v>4.6863567312089724</c:v>
                </c:pt>
                <c:pt idx="54">
                  <c:v>4.6005253466552869</c:v>
                </c:pt>
                <c:pt idx="55">
                  <c:v>4.5177822434975745</c:v>
                </c:pt>
                <c:pt idx="56">
                  <c:v>4.4379636480931977</c:v>
                </c:pt>
                <c:pt idx="57">
                  <c:v>4.3609171684615218</c:v>
                </c:pt>
                <c:pt idx="58">
                  <c:v>4.2865008222092911</c:v>
                </c:pt>
                <c:pt idx="59">
                  <c:v>4.2145821624321993</c:v>
                </c:pt>
                <c:pt idx="60">
                  <c:v>4.1450374902589742</c:v>
                </c:pt>
                <c:pt idx="61">
                  <c:v>4.0777511441795031</c:v>
                </c:pt>
                <c:pt idx="62">
                  <c:v>4.0126148575595124</c:v>
                </c:pt>
                <c:pt idx="63">
                  <c:v>3.9495271768281266</c:v>
                </c:pt>
                <c:pt idx="64">
                  <c:v>3.8883929337558514</c:v>
                </c:pt>
                <c:pt idx="65">
                  <c:v>3.8291227660444029</c:v>
                </c:pt>
                <c:pt idx="66">
                  <c:v>3.7716326811454586</c:v>
                </c:pt>
                <c:pt idx="67">
                  <c:v>3.7158436588265249</c:v>
                </c:pt>
                <c:pt idx="68">
                  <c:v>3.6616812885269239</c:v>
                </c:pt>
                <c:pt idx="69">
                  <c:v>3.6090754380007652</c:v>
                </c:pt>
                <c:pt idx="70">
                  <c:v>3.5579599501420822</c:v>
                </c:pt>
                <c:pt idx="71">
                  <c:v>3.5082723652346703</c:v>
                </c:pt>
                <c:pt idx="72">
                  <c:v>3.4599536661725714</c:v>
                </c:pt>
                <c:pt idx="73">
                  <c:v>3.4129480444649776</c:v>
                </c:pt>
                <c:pt idx="74">
                  <c:v>3.3672026850734524</c:v>
                </c:pt>
                <c:pt idx="75">
                  <c:v>3.3226675683365285</c:v>
                </c:pt>
                <c:pt idx="76">
                  <c:v>3.2792952874189032</c:v>
                </c:pt>
                <c:pt idx="77">
                  <c:v>3.2370408798836552</c:v>
                </c:pt>
                <c:pt idx="78">
                  <c:v>3.1958616721291593</c:v>
                </c:pt>
                <c:pt idx="79">
                  <c:v>3.1557171355580009</c:v>
                </c:pt>
                <c:pt idx="80">
                  <c:v>3.1165687534589934</c:v>
                </c:pt>
                <c:pt idx="81">
                  <c:v>3.0783798976820957</c:v>
                </c:pt>
                <c:pt idx="82">
                  <c:v>3.0411157142762582</c:v>
                </c:pt>
                <c:pt idx="83">
                  <c:v>3.0047430173388068</c:v>
                </c:pt>
                <c:pt idx="84">
                  <c:v>2.969230190396984</c:v>
                </c:pt>
                <c:pt idx="85">
                  <c:v>2.9345470947050178</c:v>
                </c:pt>
                <c:pt idx="86">
                  <c:v>2.9006649838974727</c:v>
                </c:pt>
                <c:pt idx="87">
                  <c:v>2.8675564244908225</c:v>
                </c:pt>
                <c:pt idx="88">
                  <c:v>2.8351952217708538</c:v>
                </c:pt>
                <c:pt idx="89">
                  <c:v>2.8035563506449246</c:v>
                </c:pt>
                <c:pt idx="90">
                  <c:v>2.7726158910752905</c:v>
                </c:pt>
                <c:pt idx="91">
                  <c:v>2.7423509677432332</c:v>
                </c:pt>
                <c:pt idx="92">
                  <c:v>2.712739693624147</c:v>
                </c:pt>
                <c:pt idx="93">
                  <c:v>2.6837611171807203</c:v>
                </c:pt>
                <c:pt idx="94">
                  <c:v>2.6553951729067049</c:v>
                </c:pt>
                <c:pt idx="95">
                  <c:v>2.6276226349754852</c:v>
                </c:pt>
                <c:pt idx="96">
                  <c:v>2.6004250737685903</c:v>
                </c:pt>
                <c:pt idx="97">
                  <c:v>2.5737848150774814</c:v>
                </c:pt>
                <c:pt idx="98">
                  <c:v>2.5476849017887004</c:v>
                </c:pt>
                <c:pt idx="99">
                  <c:v>2.5221090578778185</c:v>
                </c:pt>
                <c:pt idx="100">
                  <c:v>2.4970416545514436</c:v>
                </c:pt>
              </c:numCache>
            </c:numRef>
          </c:yVal>
          <c:smooth val="0"/>
          <c:extLst>
            <c:ext xmlns:c16="http://schemas.microsoft.com/office/drawing/2014/chart" uri="{C3380CC4-5D6E-409C-BE32-E72D297353CC}">
              <c16:uniqueId val="{00000001-741B-4E86-A27B-EDD3E5DEFDB4}"/>
            </c:ext>
          </c:extLst>
        </c:ser>
        <c:ser>
          <c:idx val="2"/>
          <c:order val="2"/>
          <c:tx>
            <c:v>Phase shift</c:v>
          </c:tx>
          <c:spPr>
            <a:ln w="38100">
              <a:solidFill>
                <a:srgbClr val="FF0000"/>
              </a:solidFill>
              <a:prstDash val="solid"/>
            </a:ln>
          </c:spPr>
          <c:marker>
            <c:symbol val="none"/>
          </c:marker>
          <c:xVal>
            <c:numRef>
              <c:f>Calcs!$C$13:$C$113</c:f>
              <c:numCache>
                <c:formatCode>General</c:formatCode>
                <c:ptCount val="101"/>
                <c:pt idx="0">
                  <c:v>0.01</c:v>
                </c:pt>
                <c:pt idx="1">
                  <c:v>2.5899999999999999E-2</c:v>
                </c:pt>
                <c:pt idx="2">
                  <c:v>4.1800000000000004E-2</c:v>
                </c:pt>
                <c:pt idx="3">
                  <c:v>5.7700000000000001E-2</c:v>
                </c:pt>
                <c:pt idx="4">
                  <c:v>7.3599999999999999E-2</c:v>
                </c:pt>
                <c:pt idx="5">
                  <c:v>8.9499999999999996E-2</c:v>
                </c:pt>
                <c:pt idx="6">
                  <c:v>0.10539999999999999</c:v>
                </c:pt>
                <c:pt idx="7">
                  <c:v>0.12129999999999999</c:v>
                </c:pt>
                <c:pt idx="8">
                  <c:v>0.13719999999999999</c:v>
                </c:pt>
                <c:pt idx="9">
                  <c:v>0.15309999999999999</c:v>
                </c:pt>
                <c:pt idx="10">
                  <c:v>0.16899999999999998</c:v>
                </c:pt>
                <c:pt idx="11">
                  <c:v>0.18489999999999998</c:v>
                </c:pt>
                <c:pt idx="12">
                  <c:v>0.20079999999999998</c:v>
                </c:pt>
                <c:pt idx="13">
                  <c:v>0.21669999999999998</c:v>
                </c:pt>
                <c:pt idx="14">
                  <c:v>0.23259999999999997</c:v>
                </c:pt>
                <c:pt idx="15">
                  <c:v>0.24849999999999997</c:v>
                </c:pt>
                <c:pt idx="16">
                  <c:v>0.26439999999999997</c:v>
                </c:pt>
                <c:pt idx="17">
                  <c:v>0.28029999999999999</c:v>
                </c:pt>
                <c:pt idx="18">
                  <c:v>0.29620000000000002</c:v>
                </c:pt>
                <c:pt idx="19">
                  <c:v>0.31210000000000004</c:v>
                </c:pt>
                <c:pt idx="20">
                  <c:v>0.32800000000000007</c:v>
                </c:pt>
                <c:pt idx="21">
                  <c:v>0.34390000000000009</c:v>
                </c:pt>
                <c:pt idx="22">
                  <c:v>0.35980000000000012</c:v>
                </c:pt>
                <c:pt idx="23">
                  <c:v>0.37570000000000014</c:v>
                </c:pt>
                <c:pt idx="24">
                  <c:v>0.39160000000000017</c:v>
                </c:pt>
                <c:pt idx="25">
                  <c:v>0.4075000000000002</c:v>
                </c:pt>
                <c:pt idx="26">
                  <c:v>0.42340000000000022</c:v>
                </c:pt>
                <c:pt idx="27">
                  <c:v>0.43930000000000025</c:v>
                </c:pt>
                <c:pt idx="28">
                  <c:v>0.45520000000000027</c:v>
                </c:pt>
                <c:pt idx="29">
                  <c:v>0.4711000000000003</c:v>
                </c:pt>
                <c:pt idx="30">
                  <c:v>0.48700000000000032</c:v>
                </c:pt>
                <c:pt idx="31">
                  <c:v>0.50290000000000035</c:v>
                </c:pt>
                <c:pt idx="32">
                  <c:v>0.51880000000000037</c:v>
                </c:pt>
                <c:pt idx="33">
                  <c:v>0.5347000000000004</c:v>
                </c:pt>
                <c:pt idx="34">
                  <c:v>0.55060000000000042</c:v>
                </c:pt>
                <c:pt idx="35">
                  <c:v>0.56650000000000045</c:v>
                </c:pt>
                <c:pt idx="36">
                  <c:v>0.58240000000000047</c:v>
                </c:pt>
                <c:pt idx="37">
                  <c:v>0.5983000000000005</c:v>
                </c:pt>
                <c:pt idx="38">
                  <c:v>0.61420000000000052</c:v>
                </c:pt>
                <c:pt idx="39">
                  <c:v>0.63010000000000055</c:v>
                </c:pt>
                <c:pt idx="40">
                  <c:v>0.64600000000000057</c:v>
                </c:pt>
                <c:pt idx="41">
                  <c:v>0.6619000000000006</c:v>
                </c:pt>
                <c:pt idx="42">
                  <c:v>0.67780000000000062</c:v>
                </c:pt>
                <c:pt idx="43">
                  <c:v>0.69370000000000065</c:v>
                </c:pt>
                <c:pt idx="44">
                  <c:v>0.70960000000000067</c:v>
                </c:pt>
                <c:pt idx="45">
                  <c:v>0.7255000000000007</c:v>
                </c:pt>
                <c:pt idx="46">
                  <c:v>0.74140000000000073</c:v>
                </c:pt>
                <c:pt idx="47">
                  <c:v>0.75730000000000075</c:v>
                </c:pt>
                <c:pt idx="48">
                  <c:v>0.77320000000000078</c:v>
                </c:pt>
                <c:pt idx="49">
                  <c:v>0.7891000000000008</c:v>
                </c:pt>
                <c:pt idx="50">
                  <c:v>0.80500000000000083</c:v>
                </c:pt>
                <c:pt idx="51">
                  <c:v>0.82090000000000085</c:v>
                </c:pt>
                <c:pt idx="52">
                  <c:v>0.83680000000000088</c:v>
                </c:pt>
                <c:pt idx="53">
                  <c:v>0.8527000000000009</c:v>
                </c:pt>
                <c:pt idx="54">
                  <c:v>0.86860000000000093</c:v>
                </c:pt>
                <c:pt idx="55">
                  <c:v>0.88450000000000095</c:v>
                </c:pt>
                <c:pt idx="56">
                  <c:v>0.90040000000000098</c:v>
                </c:pt>
                <c:pt idx="57">
                  <c:v>0.916300000000001</c:v>
                </c:pt>
                <c:pt idx="58">
                  <c:v>0.93220000000000103</c:v>
                </c:pt>
                <c:pt idx="59">
                  <c:v>0.94810000000000105</c:v>
                </c:pt>
                <c:pt idx="60">
                  <c:v>0.96400000000000108</c:v>
                </c:pt>
                <c:pt idx="61">
                  <c:v>0.9799000000000011</c:v>
                </c:pt>
                <c:pt idx="62">
                  <c:v>0.99580000000000113</c:v>
                </c:pt>
                <c:pt idx="63">
                  <c:v>1.0117000000000012</c:v>
                </c:pt>
                <c:pt idx="64">
                  <c:v>1.0276000000000012</c:v>
                </c:pt>
                <c:pt idx="65">
                  <c:v>1.0435000000000012</c:v>
                </c:pt>
                <c:pt idx="66">
                  <c:v>1.0594000000000012</c:v>
                </c:pt>
                <c:pt idx="67">
                  <c:v>1.0753000000000013</c:v>
                </c:pt>
                <c:pt idx="68">
                  <c:v>1.0912000000000013</c:v>
                </c:pt>
                <c:pt idx="69">
                  <c:v>1.1071000000000013</c:v>
                </c:pt>
                <c:pt idx="70">
                  <c:v>1.1230000000000013</c:v>
                </c:pt>
                <c:pt idx="71">
                  <c:v>1.1389000000000014</c:v>
                </c:pt>
                <c:pt idx="72">
                  <c:v>1.1548000000000014</c:v>
                </c:pt>
                <c:pt idx="73">
                  <c:v>1.1707000000000014</c:v>
                </c:pt>
                <c:pt idx="74">
                  <c:v>1.1866000000000014</c:v>
                </c:pt>
                <c:pt idx="75">
                  <c:v>1.2025000000000015</c:v>
                </c:pt>
                <c:pt idx="76">
                  <c:v>1.2184000000000015</c:v>
                </c:pt>
                <c:pt idx="77">
                  <c:v>1.2343000000000015</c:v>
                </c:pt>
                <c:pt idx="78">
                  <c:v>1.2502000000000015</c:v>
                </c:pt>
                <c:pt idx="79">
                  <c:v>1.2661000000000016</c:v>
                </c:pt>
                <c:pt idx="80">
                  <c:v>1.2820000000000016</c:v>
                </c:pt>
                <c:pt idx="81">
                  <c:v>1.2979000000000016</c:v>
                </c:pt>
                <c:pt idx="82">
                  <c:v>1.3138000000000016</c:v>
                </c:pt>
                <c:pt idx="83">
                  <c:v>1.3297000000000017</c:v>
                </c:pt>
                <c:pt idx="84">
                  <c:v>1.3456000000000017</c:v>
                </c:pt>
                <c:pt idx="85">
                  <c:v>1.3615000000000017</c:v>
                </c:pt>
                <c:pt idx="86">
                  <c:v>1.3774000000000017</c:v>
                </c:pt>
                <c:pt idx="87">
                  <c:v>1.3933000000000018</c:v>
                </c:pt>
                <c:pt idx="88">
                  <c:v>1.4092000000000018</c:v>
                </c:pt>
                <c:pt idx="89">
                  <c:v>1.4251000000000018</c:v>
                </c:pt>
                <c:pt idx="90">
                  <c:v>1.4410000000000018</c:v>
                </c:pt>
                <c:pt idx="91">
                  <c:v>1.4569000000000019</c:v>
                </c:pt>
                <c:pt idx="92">
                  <c:v>1.4728000000000019</c:v>
                </c:pt>
                <c:pt idx="93">
                  <c:v>1.4887000000000019</c:v>
                </c:pt>
                <c:pt idx="94">
                  <c:v>1.5046000000000019</c:v>
                </c:pt>
                <c:pt idx="95">
                  <c:v>1.520500000000002</c:v>
                </c:pt>
                <c:pt idx="96">
                  <c:v>1.536400000000002</c:v>
                </c:pt>
                <c:pt idx="97">
                  <c:v>1.552300000000002</c:v>
                </c:pt>
                <c:pt idx="98">
                  <c:v>1.568200000000002</c:v>
                </c:pt>
                <c:pt idx="99">
                  <c:v>1.5841000000000021</c:v>
                </c:pt>
                <c:pt idx="100">
                  <c:v>1.6000000000000021</c:v>
                </c:pt>
              </c:numCache>
            </c:numRef>
          </c:xVal>
          <c:yVal>
            <c:numRef>
              <c:f>Calcs!$AW$13:$AW$113</c:f>
              <c:numCache>
                <c:formatCode>General</c:formatCode>
                <c:ptCount val="101"/>
                <c:pt idx="0">
                  <c:v>-122.50049265063893</c:v>
                </c:pt>
                <c:pt idx="1">
                  <c:v>176.60799166047261</c:v>
                </c:pt>
                <c:pt idx="2">
                  <c:v>112.91662012019192</c:v>
                </c:pt>
                <c:pt idx="3">
                  <c:v>78.988469203468796</c:v>
                </c:pt>
                <c:pt idx="4">
                  <c:v>62.207451505691935</c:v>
                </c:pt>
                <c:pt idx="5">
                  <c:v>52.581063504254381</c:v>
                </c:pt>
                <c:pt idx="6">
                  <c:v>46.496069990341752</c:v>
                </c:pt>
                <c:pt idx="7">
                  <c:v>42.433328014217388</c:v>
                </c:pt>
                <c:pt idx="8">
                  <c:v>39.642018242887787</c:v>
                </c:pt>
                <c:pt idx="9">
                  <c:v>37.705747176567925</c:v>
                </c:pt>
                <c:pt idx="10">
                  <c:v>36.373763672261532</c:v>
                </c:pt>
                <c:pt idx="11">
                  <c:v>35.485520204968445</c:v>
                </c:pt>
                <c:pt idx="12">
                  <c:v>34.933235472184727</c:v>
                </c:pt>
                <c:pt idx="13">
                  <c:v>34.641766364273408</c:v>
                </c:pt>
                <c:pt idx="14">
                  <c:v>34.557082789317747</c:v>
                </c:pt>
                <c:pt idx="15">
                  <c:v>34.639324495330982</c:v>
                </c:pt>
                <c:pt idx="16">
                  <c:v>34.858439271535396</c:v>
                </c:pt>
                <c:pt idx="17">
                  <c:v>35.191344644714007</c:v>
                </c:pt>
                <c:pt idx="18">
                  <c:v>35.620024646199276</c:v>
                </c:pt>
                <c:pt idx="19">
                  <c:v>36.130220045906555</c:v>
                </c:pt>
                <c:pt idx="20">
                  <c:v>36.710506330865222</c:v>
                </c:pt>
                <c:pt idx="21">
                  <c:v>37.35163153074447</c:v>
                </c:pt>
                <c:pt idx="22">
                  <c:v>38.046032126796973</c:v>
                </c:pt>
                <c:pt idx="23">
                  <c:v>38.787473467234769</c:v>
                </c:pt>
                <c:pt idx="24">
                  <c:v>39.570778800484675</c:v>
                </c:pt>
                <c:pt idx="25">
                  <c:v>40.391622406534893</c:v>
                </c:pt>
                <c:pt idx="26">
                  <c:v>41.246369772169018</c:v>
                </c:pt>
                <c:pt idx="27">
                  <c:v>42.131952754435957</c:v>
                </c:pt>
                <c:pt idx="28">
                  <c:v>43.045771083063435</c:v>
                </c:pt>
                <c:pt idx="29">
                  <c:v>43.98561391151366</c:v>
                </c:pt>
                <c:pt idx="30">
                  <c:v>44.949596784385371</c:v>
                </c:pt>
                <c:pt idx="31">
                  <c:v>45.936110570115481</c:v>
                </c:pt>
                <c:pt idx="32">
                  <c:v>46.943779760160254</c:v>
                </c:pt>
                <c:pt idx="33">
                  <c:v>47.971428157882706</c:v>
                </c:pt>
                <c:pt idx="34">
                  <c:v>49.018050439338538</c:v>
                </c:pt>
                <c:pt idx="35">
                  <c:v>50.082788410225589</c:v>
                </c:pt>
                <c:pt idx="36">
                  <c:v>51.164911040637584</c:v>
                </c:pt>
                <c:pt idx="37">
                  <c:v>52.263797554603215</c:v>
                </c:pt>
                <c:pt idx="38">
                  <c:v>53.378923000940858</c:v>
                </c:pt>
                <c:pt idx="39">
                  <c:v>54.509845847291196</c:v>
                </c:pt>
                <c:pt idx="40">
                  <c:v>55.656197228879137</c:v>
                </c:pt>
                <c:pt idx="41">
                  <c:v>56.817671553758785</c:v>
                </c:pt>
                <c:pt idx="42">
                  <c:v>57.99401822166439</c:v>
                </c:pt>
                <c:pt idx="43">
                  <c:v>59.185034257561924</c:v>
                </c:pt>
                <c:pt idx="44">
                  <c:v>60.390557696181148</c:v>
                </c:pt>
                <c:pt idx="45">
                  <c:v>61.610461582155793</c:v>
                </c:pt>
                <c:pt idx="46">
                  <c:v>62.844648473446831</c:v>
                </c:pt>
                <c:pt idx="47">
                  <c:v>64.093045354613935</c:v>
                </c:pt>
                <c:pt idx="48">
                  <c:v>65.355598882158148</c:v>
                </c:pt>
                <c:pt idx="49">
                  <c:v>66.632270897262288</c:v>
                </c:pt>
                <c:pt idx="50">
                  <c:v>67.923034152392063</c:v>
                </c:pt>
                <c:pt idx="51">
                  <c:v>69.227868207811838</c:v>
                </c:pt>
                <c:pt idx="52">
                  <c:v>70.546755462464517</c:v>
                </c:pt>
                <c:pt idx="53">
                  <c:v>71.879677291148496</c:v>
                </c:pt>
                <c:pt idx="54">
                  <c:v>73.226610266712001</c:v>
                </c:pt>
                <c:pt idx="55">
                  <c:v>74.587522452249189</c:v>
                </c:pt>
                <c:pt idx="56">
                  <c:v>75.962369754148796</c:v>
                </c:pt>
                <c:pt idx="57">
                  <c:v>77.35109233242612</c:v>
                </c:pt>
                <c:pt idx="58">
                  <c:v>78.753611070111219</c:v>
                </c:pt>
                <c:pt idx="59">
                  <c:v>80.169824108623828</c:v>
                </c:pt>
                <c:pt idx="60">
                  <c:v>81.599603461039692</c:v>
                </c:pt>
                <c:pt idx="61">
                  <c:v>83.042791719938947</c:v>
                </c:pt>
                <c:pt idx="62">
                  <c:v>84.499198881083387</c:v>
                </c:pt>
                <c:pt idx="63">
                  <c:v>85.968599308441199</c:v>
                </c:pt>
                <c:pt idx="64">
                  <c:v>87.450728869984886</c:v>
                </c:pt>
                <c:pt idx="65">
                  <c:v>88.94528227713846</c:v>
                </c:pt>
                <c:pt idx="66">
                  <c:v>90.451910663629192</c:v>
                </c:pt>
                <c:pt idx="67">
                  <c:v>91.970219441690688</c:v>
                </c:pt>
                <c:pt idx="68">
                  <c:v>93.49976647494249</c:v>
                </c:pt>
                <c:pt idx="69">
                  <c:v>95.040060607708881</c:v>
                </c:pt>
                <c:pt idx="70">
                  <c:v>96.590560589926469</c:v>
                </c:pt>
                <c:pt idx="71">
                  <c:v>98.150674435020917</c:v>
                </c:pt>
                <c:pt idx="72">
                  <c:v>99.719759245134284</c:v>
                </c:pt>
                <c:pt idx="73">
                  <c:v>101.29712153381672</c:v>
                </c:pt>
                <c:pt idx="74">
                  <c:v>102.88201807074654</c:v>
                </c:pt>
                <c:pt idx="75">
                  <c:v>104.47365726627051</c:v>
                </c:pt>
                <c:pt idx="76">
                  <c:v>106.07120110563929</c:v>
                </c:pt>
                <c:pt idx="77">
                  <c:v>107.67376763391806</c:v>
                </c:pt>
                <c:pt idx="78">
                  <c:v>109.28043398286866</c:v>
                </c:pt>
                <c:pt idx="79">
                  <c:v>110.89023992089078</c:v>
                </c:pt>
                <c:pt idx="80">
                  <c:v>112.50219189666926</c:v>
                </c:pt>
                <c:pt idx="81">
                  <c:v>114.11526753682078</c:v>
                </c:pt>
                <c:pt idx="82">
                  <c:v>115.72842054793885</c:v>
                </c:pt>
                <c:pt idx="83">
                  <c:v>117.34058596431855</c:v>
                </c:pt>
                <c:pt idx="84">
                  <c:v>118.95068567466939</c:v>
                </c:pt>
                <c:pt idx="85">
                  <c:v>120.55763415458067</c:v>
                </c:pt>
                <c:pt idx="86">
                  <c:v>122.16034432665599</c:v>
                </c:pt>
                <c:pt idx="87">
                  <c:v>123.75773346727496</c:v>
                </c:pt>
                <c:pt idx="88">
                  <c:v>125.34872907798808</c:v>
                </c:pt>
                <c:pt idx="89">
                  <c:v>126.93227464065481</c:v>
                </c:pt>
                <c:pt idx="90">
                  <c:v>128.50733517854295</c:v>
                </c:pt>
                <c:pt idx="91">
                  <c:v>130.07290255059829</c:v>
                </c:pt>
                <c:pt idx="92">
                  <c:v>131.62800041278447</c:v>
                </c:pt>
                <c:pt idx="93">
                  <c:v>133.17168878850151</c:v>
                </c:pt>
                <c:pt idx="94">
                  <c:v>134.70306819933819</c:v>
                </c:pt>
                <c:pt idx="95">
                  <c:v>136.22128331743804</c:v>
                </c:pt>
                <c:pt idx="96">
                  <c:v>137.72552611123905</c:v>
                </c:pt>
                <c:pt idx="97">
                  <c:v>139.21503846690686</c:v>
                </c:pt>
                <c:pt idx="98">
                  <c:v>140.68911427811813</c:v>
                </c:pt>
                <c:pt idx="99">
                  <c:v>142.14710100666568</c:v>
                </c:pt>
                <c:pt idx="100">
                  <c:v>143.58840072539067</c:v>
                </c:pt>
              </c:numCache>
            </c:numRef>
          </c:yVal>
          <c:smooth val="0"/>
          <c:extLst>
            <c:ext xmlns:c16="http://schemas.microsoft.com/office/drawing/2014/chart" uri="{C3380CC4-5D6E-409C-BE32-E72D297353CC}">
              <c16:uniqueId val="{00000002-741B-4E86-A27B-EDD3E5DEFDB4}"/>
            </c:ext>
          </c:extLst>
        </c:ser>
        <c:dLbls>
          <c:showLegendKey val="0"/>
          <c:showVal val="0"/>
          <c:showCatName val="0"/>
          <c:showSerName val="0"/>
          <c:showPercent val="0"/>
          <c:showBubbleSize val="0"/>
        </c:dLbls>
        <c:axId val="310974888"/>
        <c:axId val="1"/>
      </c:scatterChart>
      <c:valAx>
        <c:axId val="310974888"/>
        <c:scaling>
          <c:orientation val="minMax"/>
        </c:scaling>
        <c:delete val="0"/>
        <c:axPos val="b"/>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Frequency (GHz)</a:t>
                </a:r>
              </a:p>
            </c:rich>
          </c:tx>
          <c:layout>
            <c:manualLayout>
              <c:xMode val="edge"/>
              <c:yMode val="edge"/>
              <c:x val="0.44267627784906122"/>
              <c:y val="0.753799392097264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1" i="0" u="none" strike="noStrike" baseline="0">
                <a:solidFill>
                  <a:srgbClr val="000000"/>
                </a:solidFill>
                <a:latin typeface="Arial"/>
                <a:ea typeface="Arial"/>
                <a:cs typeface="Arial"/>
              </a:defRPr>
            </a:pPr>
            <a:endParaRPr lang="es-AR"/>
          </a:p>
        </c:txPr>
        <c:crossAx val="1"/>
        <c:crossesAt val="-1000000"/>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S21 phase (degrees)</a:t>
                </a:r>
              </a:p>
            </c:rich>
          </c:tx>
          <c:layout>
            <c:manualLayout>
              <c:xMode val="edge"/>
              <c:yMode val="edge"/>
              <c:x val="3.0254853522058145E-2"/>
              <c:y val="0.179331306990881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1" i="0" u="none" strike="noStrike" baseline="0">
                <a:solidFill>
                  <a:srgbClr val="000000"/>
                </a:solidFill>
                <a:latin typeface="Arial"/>
                <a:ea typeface="Arial"/>
                <a:cs typeface="Arial"/>
              </a:defRPr>
            </a:pPr>
            <a:endParaRPr lang="es-AR"/>
          </a:p>
        </c:txPr>
        <c:crossAx val="310974888"/>
        <c:crosses val="autoZero"/>
        <c:crossBetween val="midCat"/>
        <c:majorUnit val="90"/>
      </c:valAx>
      <c:spPr>
        <a:noFill/>
        <a:ln w="12700">
          <a:solidFill>
            <a:srgbClr val="808080"/>
          </a:solidFill>
          <a:prstDash val="solid"/>
        </a:ln>
      </c:spPr>
    </c:plotArea>
    <c:legend>
      <c:legendPos val="b"/>
      <c:layout>
        <c:manualLayout>
          <c:xMode val="edge"/>
          <c:yMode val="edge"/>
          <c:x val="0.32802630660757781"/>
          <c:y val="0.88753799392097255"/>
          <c:w val="0.45382280283087217"/>
          <c:h val="8.5106382978723402E-2"/>
        </c:manualLayout>
      </c:layout>
      <c:overlay val="0"/>
      <c:spPr>
        <a:solidFill>
          <a:srgbClr val="FFFFFF"/>
        </a:solidFill>
        <a:ln w="3175">
          <a:solidFill>
            <a:srgbClr val="000000"/>
          </a:solidFill>
          <a:prstDash val="solid"/>
        </a:ln>
      </c:spPr>
      <c:txPr>
        <a:bodyPr/>
        <a:lstStyle/>
        <a:p>
          <a:pPr>
            <a:defRPr sz="940" b="1" i="0" u="none" strike="noStrike" baseline="0">
              <a:solidFill>
                <a:srgbClr val="000000"/>
              </a:solidFill>
              <a:latin typeface="Arial"/>
              <a:ea typeface="Arial"/>
              <a:cs typeface="Arial"/>
            </a:defRPr>
          </a:pPr>
          <a:endParaRPr lang="es-AR"/>
        </a:p>
      </c:txPr>
    </c:legend>
    <c:plotVisOnly val="1"/>
    <c:dispBlanksAs val="gap"/>
    <c:showDLblsOverMax val="0"/>
  </c:chart>
  <c:spPr>
    <a:solidFill>
      <a:srgbClr val="FFFFFF"/>
    </a:solidFill>
    <a:ln w="3175">
      <a:solidFill>
        <a:srgbClr val="000000"/>
      </a:solidFill>
      <a:prstDash val="solid"/>
    </a:ln>
  </c:spPr>
  <c:txPr>
    <a:bodyPr/>
    <a:lstStyle/>
    <a:p>
      <a:pPr>
        <a:defRPr sz="1025" b="1" i="0" u="none" strike="noStrike" baseline="0">
          <a:solidFill>
            <a:srgbClr val="000000"/>
          </a:solidFill>
          <a:latin typeface="Arial"/>
          <a:ea typeface="Arial"/>
          <a:cs typeface="Arial"/>
        </a:defRPr>
      </a:pPr>
      <a:endParaRPr lang="es-AR"/>
    </a:p>
  </c:txPr>
  <c:printSettings>
    <c:headerFooter alignWithMargins="0"/>
    <c:pageMargins b="5" l="0.75" r="2.5" t="1" header="0.5" footer="0.5"/>
    <c:pageSetup orientation="portrait" horizontalDpi="300" verticalDpi="3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Lumped element HPF ideal response</a:t>
            </a:r>
          </a:p>
        </c:rich>
      </c:tx>
      <c:layout>
        <c:manualLayout>
          <c:xMode val="edge"/>
          <c:yMode val="edge"/>
          <c:x val="0.26794315755495174"/>
          <c:y val="3.9634338098440511E-2"/>
        </c:manualLayout>
      </c:layout>
      <c:overlay val="0"/>
      <c:spPr>
        <a:noFill/>
        <a:ln w="25400">
          <a:noFill/>
        </a:ln>
      </c:spPr>
    </c:title>
    <c:autoTitleDeleted val="0"/>
    <c:plotArea>
      <c:layout>
        <c:manualLayout>
          <c:layoutTarget val="inner"/>
          <c:xMode val="edge"/>
          <c:yMode val="edge"/>
          <c:x val="0.17703387195595027"/>
          <c:y val="0.23170843811395989"/>
          <c:w val="0.63317519969830849"/>
          <c:h val="0.39939217622274659"/>
        </c:manualLayout>
      </c:layout>
      <c:scatterChart>
        <c:scatterStyle val="lineMarker"/>
        <c:varyColors val="0"/>
        <c:ser>
          <c:idx val="0"/>
          <c:order val="0"/>
          <c:tx>
            <c:v>S11</c:v>
          </c:tx>
          <c:spPr>
            <a:ln w="38100">
              <a:solidFill>
                <a:srgbClr val="000080"/>
              </a:solidFill>
              <a:prstDash val="solid"/>
            </a:ln>
          </c:spPr>
          <c:marker>
            <c:symbol val="none"/>
          </c:marker>
          <c:xVal>
            <c:numRef>
              <c:f>Calcs!$C$13:$C$113</c:f>
              <c:numCache>
                <c:formatCode>General</c:formatCode>
                <c:ptCount val="101"/>
                <c:pt idx="0">
                  <c:v>0.01</c:v>
                </c:pt>
                <c:pt idx="1">
                  <c:v>2.5899999999999999E-2</c:v>
                </c:pt>
                <c:pt idx="2">
                  <c:v>4.1800000000000004E-2</c:v>
                </c:pt>
                <c:pt idx="3">
                  <c:v>5.7700000000000001E-2</c:v>
                </c:pt>
                <c:pt idx="4">
                  <c:v>7.3599999999999999E-2</c:v>
                </c:pt>
                <c:pt idx="5">
                  <c:v>8.9499999999999996E-2</c:v>
                </c:pt>
                <c:pt idx="6">
                  <c:v>0.10539999999999999</c:v>
                </c:pt>
                <c:pt idx="7">
                  <c:v>0.12129999999999999</c:v>
                </c:pt>
                <c:pt idx="8">
                  <c:v>0.13719999999999999</c:v>
                </c:pt>
                <c:pt idx="9">
                  <c:v>0.15309999999999999</c:v>
                </c:pt>
                <c:pt idx="10">
                  <c:v>0.16899999999999998</c:v>
                </c:pt>
                <c:pt idx="11">
                  <c:v>0.18489999999999998</c:v>
                </c:pt>
                <c:pt idx="12">
                  <c:v>0.20079999999999998</c:v>
                </c:pt>
                <c:pt idx="13">
                  <c:v>0.21669999999999998</c:v>
                </c:pt>
                <c:pt idx="14">
                  <c:v>0.23259999999999997</c:v>
                </c:pt>
                <c:pt idx="15">
                  <c:v>0.24849999999999997</c:v>
                </c:pt>
                <c:pt idx="16">
                  <c:v>0.26439999999999997</c:v>
                </c:pt>
                <c:pt idx="17">
                  <c:v>0.28029999999999999</c:v>
                </c:pt>
                <c:pt idx="18">
                  <c:v>0.29620000000000002</c:v>
                </c:pt>
                <c:pt idx="19">
                  <c:v>0.31210000000000004</c:v>
                </c:pt>
                <c:pt idx="20">
                  <c:v>0.32800000000000007</c:v>
                </c:pt>
                <c:pt idx="21">
                  <c:v>0.34390000000000009</c:v>
                </c:pt>
                <c:pt idx="22">
                  <c:v>0.35980000000000012</c:v>
                </c:pt>
                <c:pt idx="23">
                  <c:v>0.37570000000000014</c:v>
                </c:pt>
                <c:pt idx="24">
                  <c:v>0.39160000000000017</c:v>
                </c:pt>
                <c:pt idx="25">
                  <c:v>0.4075000000000002</c:v>
                </c:pt>
                <c:pt idx="26">
                  <c:v>0.42340000000000022</c:v>
                </c:pt>
                <c:pt idx="27">
                  <c:v>0.43930000000000025</c:v>
                </c:pt>
                <c:pt idx="28">
                  <c:v>0.45520000000000027</c:v>
                </c:pt>
                <c:pt idx="29">
                  <c:v>0.4711000000000003</c:v>
                </c:pt>
                <c:pt idx="30">
                  <c:v>0.48700000000000032</c:v>
                </c:pt>
                <c:pt idx="31">
                  <c:v>0.50290000000000035</c:v>
                </c:pt>
                <c:pt idx="32">
                  <c:v>0.51880000000000037</c:v>
                </c:pt>
                <c:pt idx="33">
                  <c:v>0.5347000000000004</c:v>
                </c:pt>
                <c:pt idx="34">
                  <c:v>0.55060000000000042</c:v>
                </c:pt>
                <c:pt idx="35">
                  <c:v>0.56650000000000045</c:v>
                </c:pt>
                <c:pt idx="36">
                  <c:v>0.58240000000000047</c:v>
                </c:pt>
                <c:pt idx="37">
                  <c:v>0.5983000000000005</c:v>
                </c:pt>
                <c:pt idx="38">
                  <c:v>0.61420000000000052</c:v>
                </c:pt>
                <c:pt idx="39">
                  <c:v>0.63010000000000055</c:v>
                </c:pt>
                <c:pt idx="40">
                  <c:v>0.64600000000000057</c:v>
                </c:pt>
                <c:pt idx="41">
                  <c:v>0.6619000000000006</c:v>
                </c:pt>
                <c:pt idx="42">
                  <c:v>0.67780000000000062</c:v>
                </c:pt>
                <c:pt idx="43">
                  <c:v>0.69370000000000065</c:v>
                </c:pt>
                <c:pt idx="44">
                  <c:v>0.70960000000000067</c:v>
                </c:pt>
                <c:pt idx="45">
                  <c:v>0.7255000000000007</c:v>
                </c:pt>
                <c:pt idx="46">
                  <c:v>0.74140000000000073</c:v>
                </c:pt>
                <c:pt idx="47">
                  <c:v>0.75730000000000075</c:v>
                </c:pt>
                <c:pt idx="48">
                  <c:v>0.77320000000000078</c:v>
                </c:pt>
                <c:pt idx="49">
                  <c:v>0.7891000000000008</c:v>
                </c:pt>
                <c:pt idx="50">
                  <c:v>0.80500000000000083</c:v>
                </c:pt>
                <c:pt idx="51">
                  <c:v>0.82090000000000085</c:v>
                </c:pt>
                <c:pt idx="52">
                  <c:v>0.83680000000000088</c:v>
                </c:pt>
                <c:pt idx="53">
                  <c:v>0.8527000000000009</c:v>
                </c:pt>
                <c:pt idx="54">
                  <c:v>0.86860000000000093</c:v>
                </c:pt>
                <c:pt idx="55">
                  <c:v>0.88450000000000095</c:v>
                </c:pt>
                <c:pt idx="56">
                  <c:v>0.90040000000000098</c:v>
                </c:pt>
                <c:pt idx="57">
                  <c:v>0.916300000000001</c:v>
                </c:pt>
                <c:pt idx="58">
                  <c:v>0.93220000000000103</c:v>
                </c:pt>
                <c:pt idx="59">
                  <c:v>0.94810000000000105</c:v>
                </c:pt>
                <c:pt idx="60">
                  <c:v>0.96400000000000108</c:v>
                </c:pt>
                <c:pt idx="61">
                  <c:v>0.9799000000000011</c:v>
                </c:pt>
                <c:pt idx="62">
                  <c:v>0.99580000000000113</c:v>
                </c:pt>
                <c:pt idx="63">
                  <c:v>1.0117000000000012</c:v>
                </c:pt>
                <c:pt idx="64">
                  <c:v>1.0276000000000012</c:v>
                </c:pt>
                <c:pt idx="65">
                  <c:v>1.0435000000000012</c:v>
                </c:pt>
                <c:pt idx="66">
                  <c:v>1.0594000000000012</c:v>
                </c:pt>
                <c:pt idx="67">
                  <c:v>1.0753000000000013</c:v>
                </c:pt>
                <c:pt idx="68">
                  <c:v>1.0912000000000013</c:v>
                </c:pt>
                <c:pt idx="69">
                  <c:v>1.1071000000000013</c:v>
                </c:pt>
                <c:pt idx="70">
                  <c:v>1.1230000000000013</c:v>
                </c:pt>
                <c:pt idx="71">
                  <c:v>1.1389000000000014</c:v>
                </c:pt>
                <c:pt idx="72">
                  <c:v>1.1548000000000014</c:v>
                </c:pt>
                <c:pt idx="73">
                  <c:v>1.1707000000000014</c:v>
                </c:pt>
                <c:pt idx="74">
                  <c:v>1.1866000000000014</c:v>
                </c:pt>
                <c:pt idx="75">
                  <c:v>1.2025000000000015</c:v>
                </c:pt>
                <c:pt idx="76">
                  <c:v>1.2184000000000015</c:v>
                </c:pt>
                <c:pt idx="77">
                  <c:v>1.2343000000000015</c:v>
                </c:pt>
                <c:pt idx="78">
                  <c:v>1.2502000000000015</c:v>
                </c:pt>
                <c:pt idx="79">
                  <c:v>1.2661000000000016</c:v>
                </c:pt>
                <c:pt idx="80">
                  <c:v>1.2820000000000016</c:v>
                </c:pt>
                <c:pt idx="81">
                  <c:v>1.2979000000000016</c:v>
                </c:pt>
                <c:pt idx="82">
                  <c:v>1.3138000000000016</c:v>
                </c:pt>
                <c:pt idx="83">
                  <c:v>1.3297000000000017</c:v>
                </c:pt>
                <c:pt idx="84">
                  <c:v>1.3456000000000017</c:v>
                </c:pt>
                <c:pt idx="85">
                  <c:v>1.3615000000000017</c:v>
                </c:pt>
                <c:pt idx="86">
                  <c:v>1.3774000000000017</c:v>
                </c:pt>
                <c:pt idx="87">
                  <c:v>1.3933000000000018</c:v>
                </c:pt>
                <c:pt idx="88">
                  <c:v>1.4092000000000018</c:v>
                </c:pt>
                <c:pt idx="89">
                  <c:v>1.4251000000000018</c:v>
                </c:pt>
                <c:pt idx="90">
                  <c:v>1.4410000000000018</c:v>
                </c:pt>
                <c:pt idx="91">
                  <c:v>1.4569000000000019</c:v>
                </c:pt>
                <c:pt idx="92">
                  <c:v>1.4728000000000019</c:v>
                </c:pt>
                <c:pt idx="93">
                  <c:v>1.4887000000000019</c:v>
                </c:pt>
                <c:pt idx="94">
                  <c:v>1.5046000000000019</c:v>
                </c:pt>
                <c:pt idx="95">
                  <c:v>1.520500000000002</c:v>
                </c:pt>
                <c:pt idx="96">
                  <c:v>1.536400000000002</c:v>
                </c:pt>
                <c:pt idx="97">
                  <c:v>1.552300000000002</c:v>
                </c:pt>
                <c:pt idx="98">
                  <c:v>1.568200000000002</c:v>
                </c:pt>
                <c:pt idx="99">
                  <c:v>1.5841000000000021</c:v>
                </c:pt>
                <c:pt idx="100">
                  <c:v>1.6000000000000021</c:v>
                </c:pt>
              </c:numCache>
            </c:numRef>
          </c:xVal>
          <c:yVal>
            <c:numRef>
              <c:f>Calcs!$AO$13:$AO$113</c:f>
              <c:numCache>
                <c:formatCode>General</c:formatCode>
                <c:ptCount val="101"/>
                <c:pt idx="0">
                  <c:v>-2.4030325085693848E-3</c:v>
                </c:pt>
                <c:pt idx="1">
                  <c:v>-0.67542304598816694</c:v>
                </c:pt>
                <c:pt idx="2">
                  <c:v>-6.035805788636547</c:v>
                </c:pt>
                <c:pt idx="3">
                  <c:v>-13.478197245894233</c:v>
                </c:pt>
                <c:pt idx="4">
                  <c:v>-19.783249764282051</c:v>
                </c:pt>
                <c:pt idx="5">
                  <c:v>-24.994792188625084</c:v>
                </c:pt>
                <c:pt idx="6">
                  <c:v>-29.425960725290174</c:v>
                </c:pt>
                <c:pt idx="7">
                  <c:v>-33.297111548407102</c:v>
                </c:pt>
                <c:pt idx="8">
                  <c:v>-36.75486052526756</c:v>
                </c:pt>
                <c:pt idx="9">
                  <c:v>-39.900385061691573</c:v>
                </c:pt>
                <c:pt idx="10">
                  <c:v>-42.80686911179545</c:v>
                </c:pt>
                <c:pt idx="11">
                  <c:v>-45.529819793479135</c:v>
                </c:pt>
                <c:pt idx="12">
                  <c:v>-48.11342859779338</c:v>
                </c:pt>
                <c:pt idx="13">
                  <c:v>-50.594768476629341</c:v>
                </c:pt>
                <c:pt idx="14">
                  <c:v>-53.00683572489686</c:v>
                </c:pt>
                <c:pt idx="15">
                  <c:v>-55.381068092905409</c:v>
                </c:pt>
                <c:pt idx="16">
                  <c:v>-57.749832267836467</c:v>
                </c:pt>
                <c:pt idx="17">
                  <c:v>-60.149421828332976</c:v>
                </c:pt>
                <c:pt idx="18">
                  <c:v>-62.624402369137051</c:v>
                </c:pt>
                <c:pt idx="19">
                  <c:v>-65.234954398069533</c:v>
                </c:pt>
                <c:pt idx="20">
                  <c:v>-68.071077978940352</c:v>
                </c:pt>
                <c:pt idx="21">
                  <c:v>-71.284306667137457</c:v>
                </c:pt>
                <c:pt idx="22">
                  <c:v>-75.173087020464763</c:v>
                </c:pt>
                <c:pt idx="23">
                  <c:v>-80.492394635740609</c:v>
                </c:pt>
                <c:pt idx="24">
                  <c:v>-90.622783753710024</c:v>
                </c:pt>
                <c:pt idx="25">
                  <c:v>-92.471505093055015</c:v>
                </c:pt>
                <c:pt idx="26">
                  <c:v>-83.416441033261009</c:v>
                </c:pt>
                <c:pt idx="27">
                  <c:v>-79.707400966558509</c:v>
                </c:pt>
                <c:pt idx="28">
                  <c:v>-77.519924075473781</c:v>
                </c:pt>
                <c:pt idx="29">
                  <c:v>-76.055958266581911</c:v>
                </c:pt>
                <c:pt idx="30">
                  <c:v>-75.010804554850992</c:v>
                </c:pt>
                <c:pt idx="31">
                  <c:v>-74.235721939288084</c:v>
                </c:pt>
                <c:pt idx="32">
                  <c:v>-73.64717388284717</c:v>
                </c:pt>
                <c:pt idx="33">
                  <c:v>-73.193738679908833</c:v>
                </c:pt>
                <c:pt idx="34">
                  <c:v>-72.841641206693595</c:v>
                </c:pt>
                <c:pt idx="35">
                  <c:v>-72.567597362251092</c:v>
                </c:pt>
                <c:pt idx="36">
                  <c:v>-72.35494266900109</c:v>
                </c:pt>
                <c:pt idx="37">
                  <c:v>-72.191388920339719</c:v>
                </c:pt>
                <c:pt idx="38">
                  <c:v>-72.067651736034705</c:v>
                </c:pt>
                <c:pt idx="39">
                  <c:v>-71.976573129577716</c:v>
                </c:pt>
                <c:pt idx="40">
                  <c:v>-71.912539720594012</c:v>
                </c:pt>
                <c:pt idx="41">
                  <c:v>-71.871084957031329</c:v>
                </c:pt>
                <c:pt idx="42">
                  <c:v>-71.848609934562518</c:v>
                </c:pt>
                <c:pt idx="43">
                  <c:v>-71.842182975374342</c:v>
                </c:pt>
                <c:pt idx="44">
                  <c:v>-71.849392885566658</c:v>
                </c:pt>
                <c:pt idx="45">
                  <c:v>-71.868239638051691</c:v>
                </c:pt>
                <c:pt idx="46">
                  <c:v>-71.897051676352518</c:v>
                </c:pt>
                <c:pt idx="47">
                  <c:v>-71.934422495136573</c:v>
                </c:pt>
                <c:pt idx="48">
                  <c:v>-71.979161403049787</c:v>
                </c:pt>
                <c:pt idx="49">
                  <c:v>-72.030254870718963</c:v>
                </c:pt>
                <c:pt idx="50">
                  <c:v>-72.086835882136867</c:v>
                </c:pt>
                <c:pt idx="51">
                  <c:v>-72.148159409114342</c:v>
                </c:pt>
                <c:pt idx="52">
                  <c:v>-72.213582620822365</c:v>
                </c:pt>
                <c:pt idx="53">
                  <c:v>-72.282548791366168</c:v>
                </c:pt>
                <c:pt idx="54">
                  <c:v>-72.354574121642187</c:v>
                </c:pt>
                <c:pt idx="55">
                  <c:v>-72.429236877175668</c:v>
                </c:pt>
                <c:pt idx="56">
                  <c:v>-72.506168380652269</c:v>
                </c:pt>
                <c:pt idx="57">
                  <c:v>-72.585045500493408</c:v>
                </c:pt>
                <c:pt idx="58">
                  <c:v>-72.665584354135206</c:v>
                </c:pt>
                <c:pt idx="59">
                  <c:v>-72.747535003882646</c:v>
                </c:pt>
                <c:pt idx="60">
                  <c:v>-72.830676968390293</c:v>
                </c:pt>
                <c:pt idx="61">
                  <c:v>-72.914815408135183</c:v>
                </c:pt>
                <c:pt idx="62">
                  <c:v>-72.999777870641708</c:v>
                </c:pt>
                <c:pt idx="63">
                  <c:v>-73.085411502820691</c:v>
                </c:pt>
                <c:pt idx="64">
                  <c:v>-73.171580654899856</c:v>
                </c:pt>
                <c:pt idx="65">
                  <c:v>-73.258164814026387</c:v>
                </c:pt>
                <c:pt idx="66">
                  <c:v>-73.345056816516077</c:v>
                </c:pt>
                <c:pt idx="67">
                  <c:v>-73.432161296554284</c:v>
                </c:pt>
                <c:pt idx="68">
                  <c:v>-73.519393336236817</c:v>
                </c:pt>
                <c:pt idx="69">
                  <c:v>-73.606677287672952</c:v>
                </c:pt>
                <c:pt idx="70">
                  <c:v>-73.693945742574201</c:v>
                </c:pt>
                <c:pt idx="71">
                  <c:v>-73.781138628701683</c:v>
                </c:pt>
                <c:pt idx="72">
                  <c:v>-73.868202415681367</c:v>
                </c:pt>
                <c:pt idx="73">
                  <c:v>-73.955089415462737</c:v>
                </c:pt>
                <c:pt idx="74">
                  <c:v>-74.041757164829505</c:v>
                </c:pt>
                <c:pt idx="75">
                  <c:v>-74.128167879244444</c:v>
                </c:pt>
                <c:pt idx="76">
                  <c:v>-74.214287968891824</c:v>
                </c:pt>
                <c:pt idx="77">
                  <c:v>-74.300087609045335</c:v>
                </c:pt>
                <c:pt idx="78">
                  <c:v>-74.385540357990905</c:v>
                </c:pt>
                <c:pt idx="79">
                  <c:v>-74.470622816700086</c:v>
                </c:pt>
                <c:pt idx="80">
                  <c:v>-74.555314325217068</c:v>
                </c:pt>
                <c:pt idx="81">
                  <c:v>-74.639596691354981</c:v>
                </c:pt>
                <c:pt idx="82">
                  <c:v>-74.723453947961872</c:v>
                </c:pt>
                <c:pt idx="83">
                  <c:v>-74.806872135406323</c:v>
                </c:pt>
                <c:pt idx="84">
                  <c:v>-74.889839106443517</c:v>
                </c:pt>
                <c:pt idx="85">
                  <c:v>-74.972344350917382</c:v>
                </c:pt>
                <c:pt idx="86">
                  <c:v>-75.054378838076218</c:v>
                </c:pt>
                <c:pt idx="87">
                  <c:v>-75.135934874636149</c:v>
                </c:pt>
                <c:pt idx="88">
                  <c:v>-75.217005976785686</c:v>
                </c:pt>
                <c:pt idx="89">
                  <c:v>-75.297586754741957</c:v>
                </c:pt>
                <c:pt idx="90">
                  <c:v>-75.377672808426809</c:v>
                </c:pt>
                <c:pt idx="91">
                  <c:v>-75.457260633191709</c:v>
                </c:pt>
                <c:pt idx="92">
                  <c:v>-75.536347534475411</c:v>
                </c:pt>
                <c:pt idx="93">
                  <c:v>-75.614931550542423</c:v>
                </c:pt>
                <c:pt idx="94">
                  <c:v>-75.693011382415506</c:v>
                </c:pt>
                <c:pt idx="95">
                  <c:v>-75.770586330350525</c:v>
                </c:pt>
                <c:pt idx="96">
                  <c:v>-75.847656236156453</c:v>
                </c:pt>
                <c:pt idx="97">
                  <c:v>-75.924221430802035</c:v>
                </c:pt>
                <c:pt idx="98">
                  <c:v>-76.000282686785553</c:v>
                </c:pt>
                <c:pt idx="99">
                  <c:v>-76.075841174828895</c:v>
                </c:pt>
                <c:pt idx="100">
                  <c:v>-76.15089842446794</c:v>
                </c:pt>
              </c:numCache>
            </c:numRef>
          </c:yVal>
          <c:smooth val="0"/>
          <c:extLst>
            <c:ext xmlns:c16="http://schemas.microsoft.com/office/drawing/2014/chart" uri="{C3380CC4-5D6E-409C-BE32-E72D297353CC}">
              <c16:uniqueId val="{00000000-E5E9-4D30-BC06-7B735029D681}"/>
            </c:ext>
          </c:extLst>
        </c:ser>
        <c:dLbls>
          <c:showLegendKey val="0"/>
          <c:showVal val="0"/>
          <c:showCatName val="0"/>
          <c:showSerName val="0"/>
          <c:showPercent val="0"/>
          <c:showBubbleSize val="0"/>
        </c:dLbls>
        <c:axId val="311179784"/>
        <c:axId val="1"/>
      </c:scatterChart>
      <c:scatterChart>
        <c:scatterStyle val="lineMarker"/>
        <c:varyColors val="0"/>
        <c:ser>
          <c:idx val="1"/>
          <c:order val="1"/>
          <c:tx>
            <c:v>S21</c:v>
          </c:tx>
          <c:spPr>
            <a:ln w="38100">
              <a:solidFill>
                <a:srgbClr val="FF00FF"/>
              </a:solidFill>
              <a:prstDash val="solid"/>
            </a:ln>
          </c:spPr>
          <c:marker>
            <c:symbol val="none"/>
          </c:marker>
          <c:xVal>
            <c:numRef>
              <c:f>Calcs!$C$13:$C$113</c:f>
              <c:numCache>
                <c:formatCode>General</c:formatCode>
                <c:ptCount val="101"/>
                <c:pt idx="0">
                  <c:v>0.01</c:v>
                </c:pt>
                <c:pt idx="1">
                  <c:v>2.5899999999999999E-2</c:v>
                </c:pt>
                <c:pt idx="2">
                  <c:v>4.1800000000000004E-2</c:v>
                </c:pt>
                <c:pt idx="3">
                  <c:v>5.7700000000000001E-2</c:v>
                </c:pt>
                <c:pt idx="4">
                  <c:v>7.3599999999999999E-2</c:v>
                </c:pt>
                <c:pt idx="5">
                  <c:v>8.9499999999999996E-2</c:v>
                </c:pt>
                <c:pt idx="6">
                  <c:v>0.10539999999999999</c:v>
                </c:pt>
                <c:pt idx="7">
                  <c:v>0.12129999999999999</c:v>
                </c:pt>
                <c:pt idx="8">
                  <c:v>0.13719999999999999</c:v>
                </c:pt>
                <c:pt idx="9">
                  <c:v>0.15309999999999999</c:v>
                </c:pt>
                <c:pt idx="10">
                  <c:v>0.16899999999999998</c:v>
                </c:pt>
                <c:pt idx="11">
                  <c:v>0.18489999999999998</c:v>
                </c:pt>
                <c:pt idx="12">
                  <c:v>0.20079999999999998</c:v>
                </c:pt>
                <c:pt idx="13">
                  <c:v>0.21669999999999998</c:v>
                </c:pt>
                <c:pt idx="14">
                  <c:v>0.23259999999999997</c:v>
                </c:pt>
                <c:pt idx="15">
                  <c:v>0.24849999999999997</c:v>
                </c:pt>
                <c:pt idx="16">
                  <c:v>0.26439999999999997</c:v>
                </c:pt>
                <c:pt idx="17">
                  <c:v>0.28029999999999999</c:v>
                </c:pt>
                <c:pt idx="18">
                  <c:v>0.29620000000000002</c:v>
                </c:pt>
                <c:pt idx="19">
                  <c:v>0.31210000000000004</c:v>
                </c:pt>
                <c:pt idx="20">
                  <c:v>0.32800000000000007</c:v>
                </c:pt>
                <c:pt idx="21">
                  <c:v>0.34390000000000009</c:v>
                </c:pt>
                <c:pt idx="22">
                  <c:v>0.35980000000000012</c:v>
                </c:pt>
                <c:pt idx="23">
                  <c:v>0.37570000000000014</c:v>
                </c:pt>
                <c:pt idx="24">
                  <c:v>0.39160000000000017</c:v>
                </c:pt>
                <c:pt idx="25">
                  <c:v>0.4075000000000002</c:v>
                </c:pt>
                <c:pt idx="26">
                  <c:v>0.42340000000000022</c:v>
                </c:pt>
                <c:pt idx="27">
                  <c:v>0.43930000000000025</c:v>
                </c:pt>
                <c:pt idx="28">
                  <c:v>0.45520000000000027</c:v>
                </c:pt>
                <c:pt idx="29">
                  <c:v>0.4711000000000003</c:v>
                </c:pt>
                <c:pt idx="30">
                  <c:v>0.48700000000000032</c:v>
                </c:pt>
                <c:pt idx="31">
                  <c:v>0.50290000000000035</c:v>
                </c:pt>
                <c:pt idx="32">
                  <c:v>0.51880000000000037</c:v>
                </c:pt>
                <c:pt idx="33">
                  <c:v>0.5347000000000004</c:v>
                </c:pt>
                <c:pt idx="34">
                  <c:v>0.55060000000000042</c:v>
                </c:pt>
                <c:pt idx="35">
                  <c:v>0.56650000000000045</c:v>
                </c:pt>
                <c:pt idx="36">
                  <c:v>0.58240000000000047</c:v>
                </c:pt>
                <c:pt idx="37">
                  <c:v>0.5983000000000005</c:v>
                </c:pt>
                <c:pt idx="38">
                  <c:v>0.61420000000000052</c:v>
                </c:pt>
                <c:pt idx="39">
                  <c:v>0.63010000000000055</c:v>
                </c:pt>
                <c:pt idx="40">
                  <c:v>0.64600000000000057</c:v>
                </c:pt>
                <c:pt idx="41">
                  <c:v>0.6619000000000006</c:v>
                </c:pt>
                <c:pt idx="42">
                  <c:v>0.67780000000000062</c:v>
                </c:pt>
                <c:pt idx="43">
                  <c:v>0.69370000000000065</c:v>
                </c:pt>
                <c:pt idx="44">
                  <c:v>0.70960000000000067</c:v>
                </c:pt>
                <c:pt idx="45">
                  <c:v>0.7255000000000007</c:v>
                </c:pt>
                <c:pt idx="46">
                  <c:v>0.74140000000000073</c:v>
                </c:pt>
                <c:pt idx="47">
                  <c:v>0.75730000000000075</c:v>
                </c:pt>
                <c:pt idx="48">
                  <c:v>0.77320000000000078</c:v>
                </c:pt>
                <c:pt idx="49">
                  <c:v>0.7891000000000008</c:v>
                </c:pt>
                <c:pt idx="50">
                  <c:v>0.80500000000000083</c:v>
                </c:pt>
                <c:pt idx="51">
                  <c:v>0.82090000000000085</c:v>
                </c:pt>
                <c:pt idx="52">
                  <c:v>0.83680000000000088</c:v>
                </c:pt>
                <c:pt idx="53">
                  <c:v>0.8527000000000009</c:v>
                </c:pt>
                <c:pt idx="54">
                  <c:v>0.86860000000000093</c:v>
                </c:pt>
                <c:pt idx="55">
                  <c:v>0.88450000000000095</c:v>
                </c:pt>
                <c:pt idx="56">
                  <c:v>0.90040000000000098</c:v>
                </c:pt>
                <c:pt idx="57">
                  <c:v>0.916300000000001</c:v>
                </c:pt>
                <c:pt idx="58">
                  <c:v>0.93220000000000103</c:v>
                </c:pt>
                <c:pt idx="59">
                  <c:v>0.94810000000000105</c:v>
                </c:pt>
                <c:pt idx="60">
                  <c:v>0.96400000000000108</c:v>
                </c:pt>
                <c:pt idx="61">
                  <c:v>0.9799000000000011</c:v>
                </c:pt>
                <c:pt idx="62">
                  <c:v>0.99580000000000113</c:v>
                </c:pt>
                <c:pt idx="63">
                  <c:v>1.0117000000000012</c:v>
                </c:pt>
                <c:pt idx="64">
                  <c:v>1.0276000000000012</c:v>
                </c:pt>
                <c:pt idx="65">
                  <c:v>1.0435000000000012</c:v>
                </c:pt>
                <c:pt idx="66">
                  <c:v>1.0594000000000012</c:v>
                </c:pt>
                <c:pt idx="67">
                  <c:v>1.0753000000000013</c:v>
                </c:pt>
                <c:pt idx="68">
                  <c:v>1.0912000000000013</c:v>
                </c:pt>
                <c:pt idx="69">
                  <c:v>1.1071000000000013</c:v>
                </c:pt>
                <c:pt idx="70">
                  <c:v>1.1230000000000013</c:v>
                </c:pt>
                <c:pt idx="71">
                  <c:v>1.1389000000000014</c:v>
                </c:pt>
                <c:pt idx="72">
                  <c:v>1.1548000000000014</c:v>
                </c:pt>
                <c:pt idx="73">
                  <c:v>1.1707000000000014</c:v>
                </c:pt>
                <c:pt idx="74">
                  <c:v>1.1866000000000014</c:v>
                </c:pt>
                <c:pt idx="75">
                  <c:v>1.2025000000000015</c:v>
                </c:pt>
                <c:pt idx="76">
                  <c:v>1.2184000000000015</c:v>
                </c:pt>
                <c:pt idx="77">
                  <c:v>1.2343000000000015</c:v>
                </c:pt>
                <c:pt idx="78">
                  <c:v>1.2502000000000015</c:v>
                </c:pt>
                <c:pt idx="79">
                  <c:v>1.2661000000000016</c:v>
                </c:pt>
                <c:pt idx="80">
                  <c:v>1.2820000000000016</c:v>
                </c:pt>
                <c:pt idx="81">
                  <c:v>1.2979000000000016</c:v>
                </c:pt>
                <c:pt idx="82">
                  <c:v>1.3138000000000016</c:v>
                </c:pt>
                <c:pt idx="83">
                  <c:v>1.3297000000000017</c:v>
                </c:pt>
                <c:pt idx="84">
                  <c:v>1.3456000000000017</c:v>
                </c:pt>
                <c:pt idx="85">
                  <c:v>1.3615000000000017</c:v>
                </c:pt>
                <c:pt idx="86">
                  <c:v>1.3774000000000017</c:v>
                </c:pt>
                <c:pt idx="87">
                  <c:v>1.3933000000000018</c:v>
                </c:pt>
                <c:pt idx="88">
                  <c:v>1.4092000000000018</c:v>
                </c:pt>
                <c:pt idx="89">
                  <c:v>1.4251000000000018</c:v>
                </c:pt>
                <c:pt idx="90">
                  <c:v>1.4410000000000018</c:v>
                </c:pt>
                <c:pt idx="91">
                  <c:v>1.4569000000000019</c:v>
                </c:pt>
                <c:pt idx="92">
                  <c:v>1.4728000000000019</c:v>
                </c:pt>
                <c:pt idx="93">
                  <c:v>1.4887000000000019</c:v>
                </c:pt>
                <c:pt idx="94">
                  <c:v>1.5046000000000019</c:v>
                </c:pt>
                <c:pt idx="95">
                  <c:v>1.520500000000002</c:v>
                </c:pt>
                <c:pt idx="96">
                  <c:v>1.536400000000002</c:v>
                </c:pt>
                <c:pt idx="97">
                  <c:v>1.552300000000002</c:v>
                </c:pt>
                <c:pt idx="98">
                  <c:v>1.568200000000002</c:v>
                </c:pt>
                <c:pt idx="99">
                  <c:v>1.5841000000000021</c:v>
                </c:pt>
                <c:pt idx="100">
                  <c:v>1.6000000000000021</c:v>
                </c:pt>
              </c:numCache>
            </c:numRef>
          </c:xVal>
          <c:yVal>
            <c:numRef>
              <c:f>Calcs!$AT$13:$AT$113</c:f>
              <c:numCache>
                <c:formatCode>General</c:formatCode>
                <c:ptCount val="101"/>
                <c:pt idx="0">
                  <c:v>-32.571448113449776</c:v>
                </c:pt>
                <c:pt idx="1">
                  <c:v>-8.415419972568646</c:v>
                </c:pt>
                <c:pt idx="2">
                  <c:v>-1.2443305491194765</c:v>
                </c:pt>
                <c:pt idx="3">
                  <c:v>-0.19948049387040578</c:v>
                </c:pt>
                <c:pt idx="4">
                  <c:v>-4.5893585982302761E-2</c:v>
                </c:pt>
                <c:pt idx="5">
                  <c:v>-1.377188872186493E-2</c:v>
                </c:pt>
                <c:pt idx="6">
                  <c:v>-4.9594805249394691E-3</c:v>
                </c:pt>
                <c:pt idx="7">
                  <c:v>-2.0331752354403811E-3</c:v>
                </c:pt>
                <c:pt idx="8">
                  <c:v>-9.1694672836080068E-4</c:v>
                </c:pt>
                <c:pt idx="9">
                  <c:v>-4.4439383420071768E-4</c:v>
                </c:pt>
                <c:pt idx="10">
                  <c:v>-2.2756673492668283E-4</c:v>
                </c:pt>
                <c:pt idx="11">
                  <c:v>-1.215649596367981E-4</c:v>
                </c:pt>
                <c:pt idx="12">
                  <c:v>-6.7057105676427805E-5</c:v>
                </c:pt>
                <c:pt idx="13">
                  <c:v>-3.7871225333128076E-5</c:v>
                </c:pt>
                <c:pt idx="14">
                  <c:v>-2.1732106526586846E-5</c:v>
                </c:pt>
                <c:pt idx="15">
                  <c:v>-1.2579927272759761E-5</c:v>
                </c:pt>
                <c:pt idx="16">
                  <c:v>-7.291240905332071E-6</c:v>
                </c:pt>
                <c:pt idx="17">
                  <c:v>-4.1960662555878608E-6</c:v>
                </c:pt>
                <c:pt idx="18">
                  <c:v>-2.3732538552286712E-6</c:v>
                </c:pt>
                <c:pt idx="19">
                  <c:v>-1.3010348741539101E-6</c:v>
                </c:pt>
                <c:pt idx="20">
                  <c:v>-6.7713698641814455E-7</c:v>
                </c:pt>
                <c:pt idx="21">
                  <c:v>-3.2311242330630722E-7</c:v>
                </c:pt>
                <c:pt idx="22">
                  <c:v>-1.3197014249097536E-7</c:v>
                </c:pt>
                <c:pt idx="23">
                  <c:v>-3.8774393428373033E-8</c:v>
                </c:pt>
                <c:pt idx="24">
                  <c:v>-3.762742129693147E-9</c:v>
                </c:pt>
                <c:pt idx="25">
                  <c:v>-2.458306972821513E-9</c:v>
                </c:pt>
                <c:pt idx="26">
                  <c:v>-1.9776089227647215E-8</c:v>
                </c:pt>
                <c:pt idx="27">
                  <c:v>-4.6456267530706936E-8</c:v>
                </c:pt>
                <c:pt idx="28">
                  <c:v>-7.6876212010673827E-8</c:v>
                </c:pt>
                <c:pt idx="29">
                  <c:v>-1.0769325315223472E-7</c:v>
                </c:pt>
                <c:pt idx="30">
                  <c:v>-1.3699474479640488E-7</c:v>
                </c:pt>
                <c:pt idx="31">
                  <c:v>-1.6376163192963845E-7</c:v>
                </c:pt>
                <c:pt idx="32">
                  <c:v>-1.875283516824993E-7</c:v>
                </c:pt>
                <c:pt idx="33">
                  <c:v>-2.0816632253154188E-7</c:v>
                </c:pt>
                <c:pt idx="34">
                  <c:v>-2.2574604933035853E-7</c:v>
                </c:pt>
                <c:pt idx="35">
                  <c:v>-2.4044988156771399E-7</c:v>
                </c:pt>
                <c:pt idx="36">
                  <c:v>-2.5251668989970166E-7</c:v>
                </c:pt>
                <c:pt idx="37">
                  <c:v>-2.6220768652571527E-7</c:v>
                </c:pt>
                <c:pt idx="38">
                  <c:v>-2.6978583390282072E-7</c:v>
                </c:pt>
                <c:pt idx="39">
                  <c:v>-2.7550341167066611E-7</c:v>
                </c:pt>
                <c:pt idx="40">
                  <c:v>-2.7959563280282219E-7</c:v>
                </c:pt>
                <c:pt idx="41">
                  <c:v>-2.8227721060035985E-7</c:v>
                </c:pt>
                <c:pt idx="42">
                  <c:v>-2.8374181481071476E-7</c:v>
                </c:pt>
                <c:pt idx="43">
                  <c:v>-2.8416201087472739E-7</c:v>
                </c:pt>
                <c:pt idx="44">
                  <c:v>-2.836906504866506E-7</c:v>
                </c:pt>
                <c:pt idx="45">
                  <c:v>-2.8246221972381496E-7</c:v>
                </c:pt>
                <c:pt idx="46">
                  <c:v>-2.8059452372664304E-7</c:v>
                </c:pt>
                <c:pt idx="47">
                  <c:v>-2.7819036077110106E-7</c:v>
                </c:pt>
                <c:pt idx="48">
                  <c:v>-2.7533928409498185E-7</c:v>
                </c:pt>
                <c:pt idx="49">
                  <c:v>-2.7211898956513939E-7</c:v>
                </c:pt>
                <c:pt idx="50">
                  <c:v>-2.6859673131023615E-7</c:v>
                </c:pt>
                <c:pt idx="51">
                  <c:v>-2.6483074603244753E-7</c:v>
                </c:pt>
                <c:pt idx="52">
                  <c:v>-2.6087115176068744E-7</c:v>
                </c:pt>
                <c:pt idx="53">
                  <c:v>-2.567612197985788E-7</c:v>
                </c:pt>
                <c:pt idx="54">
                  <c:v>-2.5253809411277162E-7</c:v>
                </c:pt>
                <c:pt idx="55">
                  <c:v>-2.4823363897681878E-7</c:v>
                </c:pt>
                <c:pt idx="56">
                  <c:v>-2.438751072501388E-7</c:v>
                </c:pt>
                <c:pt idx="57">
                  <c:v>-2.3948581347861458E-7</c:v>
                </c:pt>
                <c:pt idx="58">
                  <c:v>-2.3508552444723722E-7</c:v>
                </c:pt>
                <c:pt idx="59">
                  <c:v>-2.3069109081462149E-7</c:v>
                </c:pt>
                <c:pt idx="60">
                  <c:v>-2.2631670073114354E-7</c:v>
                </c:pt>
                <c:pt idx="61">
                  <c:v>-2.2197432728690379E-7</c:v>
                </c:pt>
                <c:pt idx="62">
                  <c:v>-2.1767397441524298E-7</c:v>
                </c:pt>
                <c:pt idx="63">
                  <c:v>-2.1342396136935706E-7</c:v>
                </c:pt>
                <c:pt idx="64">
                  <c:v>-2.092310953369225E-7</c:v>
                </c:pt>
                <c:pt idx="65">
                  <c:v>-2.0510103016992641E-7</c:v>
                </c:pt>
                <c:pt idx="66">
                  <c:v>-2.010382239542603E-7</c:v>
                </c:pt>
                <c:pt idx="67">
                  <c:v>-1.9704627073837916E-7</c:v>
                </c:pt>
                <c:pt idx="68">
                  <c:v>-1.9312789860464887E-7</c:v>
                </c:pt>
                <c:pt idx="69">
                  <c:v>-1.8928515578455339E-7</c:v>
                </c:pt>
                <c:pt idx="70">
                  <c:v>-1.8551959098793675E-7</c:v>
                </c:pt>
                <c:pt idx="71">
                  <c:v>-1.818320798240565E-7</c:v>
                </c:pt>
                <c:pt idx="72">
                  <c:v>-1.7822311506415871E-7</c:v>
                </c:pt>
                <c:pt idx="73">
                  <c:v>-1.7469294454030945E-7</c:v>
                </c:pt>
                <c:pt idx="74">
                  <c:v>-1.7124132909919618E-7</c:v>
                </c:pt>
                <c:pt idx="75">
                  <c:v>-1.6786786854481895E-7</c:v>
                </c:pt>
                <c:pt idx="76">
                  <c:v>-1.6457182420223324E-7</c:v>
                </c:pt>
                <c:pt idx="77">
                  <c:v>-1.6135244196725812E-7</c:v>
                </c:pt>
                <c:pt idx="78">
                  <c:v>-1.5820868711641786E-7</c:v>
                </c:pt>
                <c:pt idx="79">
                  <c:v>-1.5513939281337497E-7</c:v>
                </c:pt>
                <c:pt idx="80">
                  <c:v>-1.521433218258893E-7</c:v>
                </c:pt>
                <c:pt idx="81">
                  <c:v>-1.4921917327611029E-7</c:v>
                </c:pt>
                <c:pt idx="82">
                  <c:v>-1.4636557589028477E-7</c:v>
                </c:pt>
                <c:pt idx="83">
                  <c:v>-1.4358105714027749E-7</c:v>
                </c:pt>
                <c:pt idx="84">
                  <c:v>-1.4086412714006197E-7</c:v>
                </c:pt>
                <c:pt idx="85">
                  <c:v>-1.3821332493343974E-7</c:v>
                </c:pt>
                <c:pt idx="86">
                  <c:v>-1.3562708638117504E-7</c:v>
                </c:pt>
                <c:pt idx="87">
                  <c:v>-1.3310389748906454E-7</c:v>
                </c:pt>
                <c:pt idx="88">
                  <c:v>-1.3064225583483783E-7</c:v>
                </c:pt>
                <c:pt idx="89">
                  <c:v>-1.2824063488804045E-7</c:v>
                </c:pt>
                <c:pt idx="90">
                  <c:v>-1.2589747918839653E-7</c:v>
                </c:pt>
                <c:pt idx="91">
                  <c:v>-1.2361133935165589E-7</c:v>
                </c:pt>
                <c:pt idx="92">
                  <c:v>-1.2138066184620321E-7</c:v>
                </c:pt>
                <c:pt idx="93">
                  <c:v>-1.1920410818545377E-7</c:v>
                </c:pt>
                <c:pt idx="94">
                  <c:v>-1.170801412313645E-7</c:v>
                </c:pt>
                <c:pt idx="95">
                  <c:v>-1.1500738006694646E-7</c:v>
                </c:pt>
                <c:pt idx="96">
                  <c:v>-1.1298445148983273E-7</c:v>
                </c:pt>
                <c:pt idx="97">
                  <c:v>-1.1101001894210276E-7</c:v>
                </c:pt>
                <c:pt idx="98">
                  <c:v>-1.0908272368630605E-7</c:v>
                </c:pt>
                <c:pt idx="99">
                  <c:v>-1.0720131884698158E-7</c:v>
                </c:pt>
                <c:pt idx="100">
                  <c:v>-1.0536455465568772E-7</c:v>
                </c:pt>
              </c:numCache>
            </c:numRef>
          </c:yVal>
          <c:smooth val="0"/>
          <c:extLst>
            <c:ext xmlns:c16="http://schemas.microsoft.com/office/drawing/2014/chart" uri="{C3380CC4-5D6E-409C-BE32-E72D297353CC}">
              <c16:uniqueId val="{00000001-E5E9-4D30-BC06-7B735029D681}"/>
            </c:ext>
          </c:extLst>
        </c:ser>
        <c:dLbls>
          <c:showLegendKey val="0"/>
          <c:showVal val="0"/>
          <c:showCatName val="0"/>
          <c:showSerName val="0"/>
          <c:showPercent val="0"/>
          <c:showBubbleSize val="0"/>
        </c:dLbls>
        <c:axId val="3"/>
        <c:axId val="4"/>
      </c:scatterChart>
      <c:valAx>
        <c:axId val="311179784"/>
        <c:scaling>
          <c:orientation val="minMax"/>
        </c:scaling>
        <c:delete val="0"/>
        <c:axPos val="b"/>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Frequency (GHz)</a:t>
                </a:r>
              </a:p>
            </c:rich>
          </c:tx>
          <c:layout>
            <c:manualLayout>
              <c:xMode val="edge"/>
              <c:yMode val="edge"/>
              <c:x val="0.38118103961686578"/>
              <c:y val="0.753052423870369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1" i="0" u="none" strike="noStrike" baseline="0">
                <a:solidFill>
                  <a:srgbClr val="000000"/>
                </a:solidFill>
                <a:latin typeface="Arial"/>
                <a:ea typeface="Arial"/>
                <a:cs typeface="Arial"/>
              </a:defRPr>
            </a:pPr>
            <a:endParaRPr lang="es-AR"/>
          </a:p>
        </c:txPr>
        <c:crossAx val="1"/>
        <c:crossesAt val="-1000000"/>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S11 magnitude (dB)</a:t>
                </a:r>
              </a:p>
            </c:rich>
          </c:tx>
          <c:layout>
            <c:manualLayout>
              <c:xMode val="edge"/>
              <c:yMode val="edge"/>
              <c:x val="3.030309519966716E-2"/>
              <c:y val="0.2439036190673261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1" i="0" u="none" strike="noStrike" baseline="0">
                <a:solidFill>
                  <a:srgbClr val="000000"/>
                </a:solidFill>
                <a:latin typeface="Arial"/>
                <a:ea typeface="Arial"/>
                <a:cs typeface="Arial"/>
              </a:defRPr>
            </a:pPr>
            <a:endParaRPr lang="es-AR"/>
          </a:p>
        </c:txPr>
        <c:crossAx val="311179784"/>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25" b="1" i="0" u="none" strike="noStrike" baseline="0">
                    <a:solidFill>
                      <a:srgbClr val="000000"/>
                    </a:solidFill>
                    <a:latin typeface="Arial"/>
                    <a:ea typeface="Arial"/>
                    <a:cs typeface="Arial"/>
                  </a:defRPr>
                </a:pPr>
                <a:r>
                  <a:rPr lang="en-US"/>
                  <a:t>S21 magnitude (dB)</a:t>
                </a:r>
              </a:p>
            </c:rich>
          </c:tx>
          <c:layout>
            <c:manualLayout>
              <c:xMode val="edge"/>
              <c:yMode val="edge"/>
              <c:x val="0.88835915927445308"/>
              <c:y val="0.24390361906732619"/>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25" b="1" i="0" u="none" strike="noStrike" baseline="0">
                <a:solidFill>
                  <a:srgbClr val="000000"/>
                </a:solidFill>
                <a:latin typeface="Arial"/>
                <a:ea typeface="Arial"/>
                <a:cs typeface="Arial"/>
              </a:defRPr>
            </a:pPr>
            <a:endParaRPr lang="es-AR"/>
          </a:p>
        </c:txPr>
        <c:crossAx val="3"/>
        <c:crosses val="max"/>
        <c:crossBetween val="midCat"/>
      </c:valAx>
      <c:spPr>
        <a:noFill/>
        <a:ln w="12700">
          <a:solidFill>
            <a:srgbClr val="808080"/>
          </a:solidFill>
          <a:prstDash val="solid"/>
        </a:ln>
      </c:spPr>
    </c:plotArea>
    <c:legend>
      <c:legendPos val="b"/>
      <c:layout>
        <c:manualLayout>
          <c:xMode val="edge"/>
          <c:yMode val="edge"/>
          <c:x val="0.37480144062746218"/>
          <c:y val="0.88719941435739902"/>
          <c:w val="0.23764006235528459"/>
          <c:h val="8.5366266673564173E-2"/>
        </c:manualLayout>
      </c:layout>
      <c:overlay val="0"/>
      <c:spPr>
        <a:solidFill>
          <a:srgbClr val="FFFFFF"/>
        </a:solidFill>
        <a:ln w="3175">
          <a:solidFill>
            <a:srgbClr val="000000"/>
          </a:solidFill>
          <a:prstDash val="solid"/>
        </a:ln>
      </c:spPr>
      <c:txPr>
        <a:bodyPr/>
        <a:lstStyle/>
        <a:p>
          <a:pPr>
            <a:defRPr sz="940" b="1" i="0" u="none" strike="noStrike" baseline="0">
              <a:solidFill>
                <a:srgbClr val="000000"/>
              </a:solidFill>
              <a:latin typeface="Arial"/>
              <a:ea typeface="Arial"/>
              <a:cs typeface="Arial"/>
            </a:defRPr>
          </a:pPr>
          <a:endParaRPr lang="es-AR"/>
        </a:p>
      </c:txPr>
    </c:legend>
    <c:plotVisOnly val="1"/>
    <c:dispBlanksAs val="gap"/>
    <c:showDLblsOverMax val="0"/>
  </c:chart>
  <c:spPr>
    <a:solidFill>
      <a:srgbClr val="FFFFFF"/>
    </a:solidFill>
    <a:ln w="3175">
      <a:solidFill>
        <a:srgbClr val="000000"/>
      </a:solidFill>
      <a:prstDash val="solid"/>
    </a:ln>
  </c:spPr>
  <c:txPr>
    <a:bodyPr/>
    <a:lstStyle/>
    <a:p>
      <a:pPr>
        <a:defRPr sz="1025" b="1" i="0" u="none" strike="noStrike" baseline="0">
          <a:solidFill>
            <a:srgbClr val="000000"/>
          </a:solidFill>
          <a:latin typeface="Arial"/>
          <a:ea typeface="Arial"/>
          <a:cs typeface="Arial"/>
        </a:defRPr>
      </a:pPr>
      <a:endParaRPr lang="es-AR"/>
    </a:p>
  </c:txPr>
  <c:printSettings>
    <c:headerFooter alignWithMargins="0"/>
    <c:pageMargins b="5" l="0.75" r="2.5" t="1" header="0.5" footer="0.5"/>
    <c:pageSetup orientation="portrait"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Lumped element phase shifter ideal response</a:t>
            </a:r>
          </a:p>
        </c:rich>
      </c:tx>
      <c:layout>
        <c:manualLayout>
          <c:xMode val="edge"/>
          <c:yMode val="edge"/>
          <c:x val="0.14495114006514662"/>
          <c:y val="2.0547945205479454E-2"/>
        </c:manualLayout>
      </c:layout>
      <c:overlay val="0"/>
      <c:spPr>
        <a:noFill/>
        <a:ln w="25400">
          <a:noFill/>
        </a:ln>
      </c:spPr>
    </c:title>
    <c:autoTitleDeleted val="0"/>
    <c:plotArea>
      <c:layout>
        <c:manualLayout>
          <c:layoutTarget val="inner"/>
          <c:xMode val="edge"/>
          <c:yMode val="edge"/>
          <c:x val="0.17263843648208468"/>
          <c:y val="0.15068493150684931"/>
          <c:w val="0.78664495114006527"/>
          <c:h val="0.62157534246575341"/>
        </c:manualLayout>
      </c:layout>
      <c:scatterChart>
        <c:scatterStyle val="lineMarker"/>
        <c:varyColors val="0"/>
        <c:ser>
          <c:idx val="0"/>
          <c:order val="0"/>
          <c:tx>
            <c:v>LPF</c:v>
          </c:tx>
          <c:spPr>
            <a:ln w="38100">
              <a:solidFill>
                <a:srgbClr val="000080"/>
              </a:solidFill>
              <a:prstDash val="solid"/>
            </a:ln>
          </c:spPr>
          <c:marker>
            <c:symbol val="none"/>
          </c:marker>
          <c:xVal>
            <c:numRef>
              <c:f>Calcs!$C$13:$C$113</c:f>
              <c:numCache>
                <c:formatCode>General</c:formatCode>
                <c:ptCount val="101"/>
                <c:pt idx="0">
                  <c:v>0.01</c:v>
                </c:pt>
                <c:pt idx="1">
                  <c:v>2.5899999999999999E-2</c:v>
                </c:pt>
                <c:pt idx="2">
                  <c:v>4.1800000000000004E-2</c:v>
                </c:pt>
                <c:pt idx="3">
                  <c:v>5.7700000000000001E-2</c:v>
                </c:pt>
                <c:pt idx="4">
                  <c:v>7.3599999999999999E-2</c:v>
                </c:pt>
                <c:pt idx="5">
                  <c:v>8.9499999999999996E-2</c:v>
                </c:pt>
                <c:pt idx="6">
                  <c:v>0.10539999999999999</c:v>
                </c:pt>
                <c:pt idx="7">
                  <c:v>0.12129999999999999</c:v>
                </c:pt>
                <c:pt idx="8">
                  <c:v>0.13719999999999999</c:v>
                </c:pt>
                <c:pt idx="9">
                  <c:v>0.15309999999999999</c:v>
                </c:pt>
                <c:pt idx="10">
                  <c:v>0.16899999999999998</c:v>
                </c:pt>
                <c:pt idx="11">
                  <c:v>0.18489999999999998</c:v>
                </c:pt>
                <c:pt idx="12">
                  <c:v>0.20079999999999998</c:v>
                </c:pt>
                <c:pt idx="13">
                  <c:v>0.21669999999999998</c:v>
                </c:pt>
                <c:pt idx="14">
                  <c:v>0.23259999999999997</c:v>
                </c:pt>
                <c:pt idx="15">
                  <c:v>0.24849999999999997</c:v>
                </c:pt>
                <c:pt idx="16">
                  <c:v>0.26439999999999997</c:v>
                </c:pt>
                <c:pt idx="17">
                  <c:v>0.28029999999999999</c:v>
                </c:pt>
                <c:pt idx="18">
                  <c:v>0.29620000000000002</c:v>
                </c:pt>
                <c:pt idx="19">
                  <c:v>0.31210000000000004</c:v>
                </c:pt>
                <c:pt idx="20">
                  <c:v>0.32800000000000007</c:v>
                </c:pt>
                <c:pt idx="21">
                  <c:v>0.34390000000000009</c:v>
                </c:pt>
                <c:pt idx="22">
                  <c:v>0.35980000000000012</c:v>
                </c:pt>
                <c:pt idx="23">
                  <c:v>0.37570000000000014</c:v>
                </c:pt>
                <c:pt idx="24">
                  <c:v>0.39160000000000017</c:v>
                </c:pt>
                <c:pt idx="25">
                  <c:v>0.4075000000000002</c:v>
                </c:pt>
                <c:pt idx="26">
                  <c:v>0.42340000000000022</c:v>
                </c:pt>
                <c:pt idx="27">
                  <c:v>0.43930000000000025</c:v>
                </c:pt>
                <c:pt idx="28">
                  <c:v>0.45520000000000027</c:v>
                </c:pt>
                <c:pt idx="29">
                  <c:v>0.4711000000000003</c:v>
                </c:pt>
                <c:pt idx="30">
                  <c:v>0.48700000000000032</c:v>
                </c:pt>
                <c:pt idx="31">
                  <c:v>0.50290000000000035</c:v>
                </c:pt>
                <c:pt idx="32">
                  <c:v>0.51880000000000037</c:v>
                </c:pt>
                <c:pt idx="33">
                  <c:v>0.5347000000000004</c:v>
                </c:pt>
                <c:pt idx="34">
                  <c:v>0.55060000000000042</c:v>
                </c:pt>
                <c:pt idx="35">
                  <c:v>0.56650000000000045</c:v>
                </c:pt>
                <c:pt idx="36">
                  <c:v>0.58240000000000047</c:v>
                </c:pt>
                <c:pt idx="37">
                  <c:v>0.5983000000000005</c:v>
                </c:pt>
                <c:pt idx="38">
                  <c:v>0.61420000000000052</c:v>
                </c:pt>
                <c:pt idx="39">
                  <c:v>0.63010000000000055</c:v>
                </c:pt>
                <c:pt idx="40">
                  <c:v>0.64600000000000057</c:v>
                </c:pt>
                <c:pt idx="41">
                  <c:v>0.6619000000000006</c:v>
                </c:pt>
                <c:pt idx="42">
                  <c:v>0.67780000000000062</c:v>
                </c:pt>
                <c:pt idx="43">
                  <c:v>0.69370000000000065</c:v>
                </c:pt>
                <c:pt idx="44">
                  <c:v>0.70960000000000067</c:v>
                </c:pt>
                <c:pt idx="45">
                  <c:v>0.7255000000000007</c:v>
                </c:pt>
                <c:pt idx="46">
                  <c:v>0.74140000000000073</c:v>
                </c:pt>
                <c:pt idx="47">
                  <c:v>0.75730000000000075</c:v>
                </c:pt>
                <c:pt idx="48">
                  <c:v>0.77320000000000078</c:v>
                </c:pt>
                <c:pt idx="49">
                  <c:v>0.7891000000000008</c:v>
                </c:pt>
                <c:pt idx="50">
                  <c:v>0.80500000000000083</c:v>
                </c:pt>
                <c:pt idx="51">
                  <c:v>0.82090000000000085</c:v>
                </c:pt>
                <c:pt idx="52">
                  <c:v>0.83680000000000088</c:v>
                </c:pt>
                <c:pt idx="53">
                  <c:v>0.8527000000000009</c:v>
                </c:pt>
                <c:pt idx="54">
                  <c:v>0.86860000000000093</c:v>
                </c:pt>
                <c:pt idx="55">
                  <c:v>0.88450000000000095</c:v>
                </c:pt>
                <c:pt idx="56">
                  <c:v>0.90040000000000098</c:v>
                </c:pt>
                <c:pt idx="57">
                  <c:v>0.916300000000001</c:v>
                </c:pt>
                <c:pt idx="58">
                  <c:v>0.93220000000000103</c:v>
                </c:pt>
                <c:pt idx="59">
                  <c:v>0.94810000000000105</c:v>
                </c:pt>
                <c:pt idx="60">
                  <c:v>0.96400000000000108</c:v>
                </c:pt>
                <c:pt idx="61">
                  <c:v>0.9799000000000011</c:v>
                </c:pt>
                <c:pt idx="62">
                  <c:v>0.99580000000000113</c:v>
                </c:pt>
                <c:pt idx="63">
                  <c:v>1.0117000000000012</c:v>
                </c:pt>
                <c:pt idx="64">
                  <c:v>1.0276000000000012</c:v>
                </c:pt>
                <c:pt idx="65">
                  <c:v>1.0435000000000012</c:v>
                </c:pt>
                <c:pt idx="66">
                  <c:v>1.0594000000000012</c:v>
                </c:pt>
                <c:pt idx="67">
                  <c:v>1.0753000000000013</c:v>
                </c:pt>
                <c:pt idx="68">
                  <c:v>1.0912000000000013</c:v>
                </c:pt>
                <c:pt idx="69">
                  <c:v>1.1071000000000013</c:v>
                </c:pt>
                <c:pt idx="70">
                  <c:v>1.1230000000000013</c:v>
                </c:pt>
                <c:pt idx="71">
                  <c:v>1.1389000000000014</c:v>
                </c:pt>
                <c:pt idx="72">
                  <c:v>1.1548000000000014</c:v>
                </c:pt>
                <c:pt idx="73">
                  <c:v>1.1707000000000014</c:v>
                </c:pt>
                <c:pt idx="74">
                  <c:v>1.1866000000000014</c:v>
                </c:pt>
                <c:pt idx="75">
                  <c:v>1.2025000000000015</c:v>
                </c:pt>
                <c:pt idx="76">
                  <c:v>1.2184000000000015</c:v>
                </c:pt>
                <c:pt idx="77">
                  <c:v>1.2343000000000015</c:v>
                </c:pt>
                <c:pt idx="78">
                  <c:v>1.2502000000000015</c:v>
                </c:pt>
                <c:pt idx="79">
                  <c:v>1.2661000000000016</c:v>
                </c:pt>
                <c:pt idx="80">
                  <c:v>1.2820000000000016</c:v>
                </c:pt>
                <c:pt idx="81">
                  <c:v>1.2979000000000016</c:v>
                </c:pt>
                <c:pt idx="82">
                  <c:v>1.3138000000000016</c:v>
                </c:pt>
                <c:pt idx="83">
                  <c:v>1.3297000000000017</c:v>
                </c:pt>
                <c:pt idx="84">
                  <c:v>1.3456000000000017</c:v>
                </c:pt>
                <c:pt idx="85">
                  <c:v>1.3615000000000017</c:v>
                </c:pt>
                <c:pt idx="86">
                  <c:v>1.3774000000000017</c:v>
                </c:pt>
                <c:pt idx="87">
                  <c:v>1.3933000000000018</c:v>
                </c:pt>
                <c:pt idx="88">
                  <c:v>1.4092000000000018</c:v>
                </c:pt>
                <c:pt idx="89">
                  <c:v>1.4251000000000018</c:v>
                </c:pt>
                <c:pt idx="90">
                  <c:v>1.4410000000000018</c:v>
                </c:pt>
                <c:pt idx="91">
                  <c:v>1.4569000000000019</c:v>
                </c:pt>
                <c:pt idx="92">
                  <c:v>1.4728000000000019</c:v>
                </c:pt>
                <c:pt idx="93">
                  <c:v>1.4887000000000019</c:v>
                </c:pt>
                <c:pt idx="94">
                  <c:v>1.5046000000000019</c:v>
                </c:pt>
                <c:pt idx="95">
                  <c:v>1.520500000000002</c:v>
                </c:pt>
                <c:pt idx="96">
                  <c:v>1.536400000000002</c:v>
                </c:pt>
                <c:pt idx="97">
                  <c:v>1.552300000000002</c:v>
                </c:pt>
                <c:pt idx="98">
                  <c:v>1.568200000000002</c:v>
                </c:pt>
                <c:pt idx="99">
                  <c:v>1.5841000000000021</c:v>
                </c:pt>
                <c:pt idx="100">
                  <c:v>1.6000000000000021</c:v>
                </c:pt>
              </c:numCache>
            </c:numRef>
          </c:xVal>
          <c:yVal>
            <c:numRef>
              <c:f>Calcs!$AB$13:$AB$113</c:f>
              <c:numCache>
                <c:formatCode>General</c:formatCode>
                <c:ptCount val="101"/>
                <c:pt idx="0">
                  <c:v>-0.74191215742933758</c:v>
                </c:pt>
                <c:pt idx="1">
                  <c:v>-1.9216203649530994</c:v>
                </c:pt>
                <c:pt idx="2">
                  <c:v>-3.1015091747048142</c:v>
                </c:pt>
                <c:pt idx="3">
                  <c:v>-4.2816901531755294</c:v>
                </c:pt>
                <c:pt idx="4">
                  <c:v>-5.4622758439800876</c:v>
                </c:pt>
                <c:pt idx="5">
                  <c:v>-6.6433801356654314</c:v>
                </c:pt>
                <c:pt idx="6">
                  <c:v>-7.8251186257971916</c:v>
                </c:pt>
                <c:pt idx="7">
                  <c:v>-9.0076089802867205</c:v>
                </c:pt>
                <c:pt idx="8">
                  <c:v>-10.190971286910056</c:v>
                </c:pt>
                <c:pt idx="9">
                  <c:v>-11.375328401959543</c:v>
                </c:pt>
                <c:pt idx="10">
                  <c:v>-12.560806288950378</c:v>
                </c:pt>
                <c:pt idx="11">
                  <c:v>-13.747534348287601</c:v>
                </c:pt>
                <c:pt idx="12">
                  <c:v>-14.935645736773411</c:v>
                </c:pt>
                <c:pt idx="13">
                  <c:v>-16.125277675804625</c:v>
                </c:pt>
                <c:pt idx="14">
                  <c:v>-17.316571747079784</c:v>
                </c:pt>
                <c:pt idx="15">
                  <c:v>-18.509674174590128</c:v>
                </c:pt>
                <c:pt idx="16">
                  <c:v>-19.704736091624429</c:v>
                </c:pt>
                <c:pt idx="17">
                  <c:v>-20.901913791460856</c:v>
                </c:pt>
                <c:pt idx="18">
                  <c:v>-22.101368960357135</c:v>
                </c:pt>
                <c:pt idx="19">
                  <c:v>-23.303268891374927</c:v>
                </c:pt>
                <c:pt idx="20">
                  <c:v>-24.507786677496036</c:v>
                </c:pt>
                <c:pt idx="21">
                  <c:v>-25.71510138239249</c:v>
                </c:pt>
                <c:pt idx="22">
                  <c:v>-26.925398187109995</c:v>
                </c:pt>
                <c:pt idx="23">
                  <c:v>-28.138868510810081</c:v>
                </c:pt>
                <c:pt idx="24">
                  <c:v>-29.355710103589573</c:v>
                </c:pt>
                <c:pt idx="25">
                  <c:v>-30.576127109256515</c:v>
                </c:pt>
                <c:pt idx="26">
                  <c:v>-31.800330095795456</c:v>
                </c:pt>
                <c:pt idx="27">
                  <c:v>-33.028536051086114</c:v>
                </c:pt>
                <c:pt idx="28">
                  <c:v>-34.260968341276495</c:v>
                </c:pt>
                <c:pt idx="29">
                  <c:v>-35.497856629018443</c:v>
                </c:pt>
                <c:pt idx="30">
                  <c:v>-36.739436748589014</c:v>
                </c:pt>
                <c:pt idx="31">
                  <c:v>-37.98595053471837</c:v>
                </c:pt>
                <c:pt idx="32">
                  <c:v>-39.23764560173953</c:v>
                </c:pt>
                <c:pt idx="33">
                  <c:v>-40.49477506947089</c:v>
                </c:pt>
                <c:pt idx="34">
                  <c:v>-41.75759723203462</c:v>
                </c:pt>
                <c:pt idx="35">
                  <c:v>-43.026375165611356</c:v>
                </c:pt>
                <c:pt idx="36">
                  <c:v>-44.301376270947962</c:v>
                </c:pt>
                <c:pt idx="37">
                  <c:v>-45.582871746247477</c:v>
                </c:pt>
                <c:pt idx="38">
                  <c:v>-46.871135985939233</c:v>
                </c:pt>
                <c:pt idx="39">
                  <c:v>-48.166445900683513</c:v>
                </c:pt>
                <c:pt idx="40">
                  <c:v>-49.469080153906141</c:v>
                </c:pt>
                <c:pt idx="41">
                  <c:v>-50.779318310120416</c:v>
                </c:pt>
                <c:pt idx="42">
                  <c:v>-52.097439890332637</c:v>
                </c:pt>
                <c:pt idx="43">
                  <c:v>-53.423723329935285</c:v>
                </c:pt>
                <c:pt idx="44">
                  <c:v>-54.758444834702949</c:v>
                </c:pt>
                <c:pt idx="45">
                  <c:v>-56.101877130808433</c:v>
                </c:pt>
                <c:pt idx="46">
                  <c:v>-57.454288105213536</c:v>
                </c:pt>
                <c:pt idx="47">
                  <c:v>-58.815939333360113</c:v>
                </c:pt>
                <c:pt idx="48">
                  <c:v>-60.187084491828017</c:v>
                </c:pt>
                <c:pt idx="49">
                  <c:v>-61.567967654529717</c:v>
                </c:pt>
                <c:pt idx="50">
                  <c:v>-62.958821472122693</c:v>
                </c:pt>
                <c:pt idx="51">
                  <c:v>-64.359865235641152</c:v>
                </c:pt>
                <c:pt idx="52">
                  <c:v>-65.771302826891116</c:v>
                </c:pt>
                <c:pt idx="53">
                  <c:v>-67.193320559939522</c:v>
                </c:pt>
                <c:pt idx="54">
                  <c:v>-68.626084920056712</c:v>
                </c:pt>
                <c:pt idx="55">
                  <c:v>-70.069740208751611</c:v>
                </c:pt>
                <c:pt idx="56">
                  <c:v>-71.524406106055594</c:v>
                </c:pt>
                <c:pt idx="57">
                  <c:v>-72.990175163964594</c:v>
                </c:pt>
                <c:pt idx="58">
                  <c:v>-74.467110247901928</c:v>
                </c:pt>
                <c:pt idx="59">
                  <c:v>-75.955241946191634</c:v>
                </c:pt>
                <c:pt idx="60">
                  <c:v>-77.45456597078072</c:v>
                </c:pt>
                <c:pt idx="61">
                  <c:v>-78.965040575759446</c:v>
                </c:pt>
                <c:pt idx="62">
                  <c:v>-80.486584023523875</c:v>
                </c:pt>
                <c:pt idx="63">
                  <c:v>-82.019072131613072</c:v>
                </c:pt>
                <c:pt idx="64">
                  <c:v>-83.562335936229033</c:v>
                </c:pt>
                <c:pt idx="65">
                  <c:v>-85.116159511094054</c:v>
                </c:pt>
                <c:pt idx="66">
                  <c:v>-86.68027798248373</c:v>
                </c:pt>
                <c:pt idx="67">
                  <c:v>-88.254375782864159</c:v>
                </c:pt>
                <c:pt idx="68">
                  <c:v>-89.838085186415569</c:v>
                </c:pt>
                <c:pt idx="69">
                  <c:v>-91.430985169708109</c:v>
                </c:pt>
                <c:pt idx="70">
                  <c:v>-93.032600639784391</c:v>
                </c:pt>
                <c:pt idx="71">
                  <c:v>-94.642402069786243</c:v>
                </c:pt>
                <c:pt idx="72">
                  <c:v>-96.259805578961718</c:v>
                </c:pt>
                <c:pt idx="73">
                  <c:v>-97.884173489351738</c:v>
                </c:pt>
                <c:pt idx="74">
                  <c:v>-99.514815385673089</c:v>
                </c:pt>
                <c:pt idx="75">
                  <c:v>-101.15098969793398</c:v>
                </c:pt>
                <c:pt idx="76">
                  <c:v>-102.79190581822039</c:v>
                </c:pt>
                <c:pt idx="77">
                  <c:v>-104.43672675403441</c:v>
                </c:pt>
                <c:pt idx="78">
                  <c:v>-106.0845723107395</c:v>
                </c:pt>
                <c:pt idx="79">
                  <c:v>-107.73452278533277</c:v>
                </c:pt>
                <c:pt idx="80">
                  <c:v>-109.38562314321027</c:v>
                </c:pt>
                <c:pt idx="81">
                  <c:v>-111.03688763913868</c:v>
                </c:pt>
                <c:pt idx="82">
                  <c:v>-112.68730483366259</c:v>
                </c:pt>
                <c:pt idx="83">
                  <c:v>-114.33584294697974</c:v>
                </c:pt>
                <c:pt idx="84">
                  <c:v>-115.9814554842724</c:v>
                </c:pt>
                <c:pt idx="85">
                  <c:v>-117.62308705987564</c:v>
                </c:pt>
                <c:pt idx="86">
                  <c:v>-119.25967934275852</c:v>
                </c:pt>
                <c:pt idx="87">
                  <c:v>-120.89017704278413</c:v>
                </c:pt>
                <c:pt idx="88">
                  <c:v>-122.51353385621722</c:v>
                </c:pt>
                <c:pt idx="89">
                  <c:v>-124.12871829000989</c:v>
                </c:pt>
                <c:pt idx="90">
                  <c:v>-125.73471928746766</c:v>
                </c:pt>
                <c:pt idx="91">
                  <c:v>-127.33055158285505</c:v>
                </c:pt>
                <c:pt idx="92">
                  <c:v>-128.91526071916033</c:v>
                </c:pt>
                <c:pt idx="93">
                  <c:v>-130.48792767132079</c:v>
                </c:pt>
                <c:pt idx="94">
                  <c:v>-132.04767302643148</c:v>
                </c:pt>
                <c:pt idx="95">
                  <c:v>-133.59366068246254</c:v>
                </c:pt>
                <c:pt idx="96">
                  <c:v>-135.12510103747047</c:v>
                </c:pt>
                <c:pt idx="97">
                  <c:v>-136.64125365182937</c:v>
                </c:pt>
                <c:pt idx="98">
                  <c:v>-138.14142937632943</c:v>
                </c:pt>
                <c:pt idx="99">
                  <c:v>-139.62499194878785</c:v>
                </c:pt>
                <c:pt idx="100">
                  <c:v>-141.09135907083922</c:v>
                </c:pt>
              </c:numCache>
            </c:numRef>
          </c:yVal>
          <c:smooth val="0"/>
          <c:extLst>
            <c:ext xmlns:c16="http://schemas.microsoft.com/office/drawing/2014/chart" uri="{C3380CC4-5D6E-409C-BE32-E72D297353CC}">
              <c16:uniqueId val="{00000000-9CEA-457B-91C9-18C2367DA1E7}"/>
            </c:ext>
          </c:extLst>
        </c:ser>
        <c:ser>
          <c:idx val="1"/>
          <c:order val="1"/>
          <c:tx>
            <c:v>HPF</c:v>
          </c:tx>
          <c:spPr>
            <a:ln w="38100">
              <a:solidFill>
                <a:srgbClr val="FF00FF"/>
              </a:solidFill>
              <a:prstDash val="solid"/>
            </a:ln>
          </c:spPr>
          <c:marker>
            <c:symbol val="none"/>
          </c:marker>
          <c:xVal>
            <c:numRef>
              <c:f>Calcs!$C$13:$C$113</c:f>
              <c:numCache>
                <c:formatCode>General</c:formatCode>
                <c:ptCount val="101"/>
                <c:pt idx="0">
                  <c:v>0.01</c:v>
                </c:pt>
                <c:pt idx="1">
                  <c:v>2.5899999999999999E-2</c:v>
                </c:pt>
                <c:pt idx="2">
                  <c:v>4.1800000000000004E-2</c:v>
                </c:pt>
                <c:pt idx="3">
                  <c:v>5.7700000000000001E-2</c:v>
                </c:pt>
                <c:pt idx="4">
                  <c:v>7.3599999999999999E-2</c:v>
                </c:pt>
                <c:pt idx="5">
                  <c:v>8.9499999999999996E-2</c:v>
                </c:pt>
                <c:pt idx="6">
                  <c:v>0.10539999999999999</c:v>
                </c:pt>
                <c:pt idx="7">
                  <c:v>0.12129999999999999</c:v>
                </c:pt>
                <c:pt idx="8">
                  <c:v>0.13719999999999999</c:v>
                </c:pt>
                <c:pt idx="9">
                  <c:v>0.15309999999999999</c:v>
                </c:pt>
                <c:pt idx="10">
                  <c:v>0.16899999999999998</c:v>
                </c:pt>
                <c:pt idx="11">
                  <c:v>0.18489999999999998</c:v>
                </c:pt>
                <c:pt idx="12">
                  <c:v>0.20079999999999998</c:v>
                </c:pt>
                <c:pt idx="13">
                  <c:v>0.21669999999999998</c:v>
                </c:pt>
                <c:pt idx="14">
                  <c:v>0.23259999999999997</c:v>
                </c:pt>
                <c:pt idx="15">
                  <c:v>0.24849999999999997</c:v>
                </c:pt>
                <c:pt idx="16">
                  <c:v>0.26439999999999997</c:v>
                </c:pt>
                <c:pt idx="17">
                  <c:v>0.28029999999999999</c:v>
                </c:pt>
                <c:pt idx="18">
                  <c:v>0.29620000000000002</c:v>
                </c:pt>
                <c:pt idx="19">
                  <c:v>0.31210000000000004</c:v>
                </c:pt>
                <c:pt idx="20">
                  <c:v>0.32800000000000007</c:v>
                </c:pt>
                <c:pt idx="21">
                  <c:v>0.34390000000000009</c:v>
                </c:pt>
                <c:pt idx="22">
                  <c:v>0.35980000000000012</c:v>
                </c:pt>
                <c:pt idx="23">
                  <c:v>0.37570000000000014</c:v>
                </c:pt>
                <c:pt idx="24">
                  <c:v>0.39160000000000017</c:v>
                </c:pt>
                <c:pt idx="25">
                  <c:v>0.4075000000000002</c:v>
                </c:pt>
                <c:pt idx="26">
                  <c:v>0.42340000000000022</c:v>
                </c:pt>
                <c:pt idx="27">
                  <c:v>0.43930000000000025</c:v>
                </c:pt>
                <c:pt idx="28">
                  <c:v>0.45520000000000027</c:v>
                </c:pt>
                <c:pt idx="29">
                  <c:v>0.4711000000000003</c:v>
                </c:pt>
                <c:pt idx="30">
                  <c:v>0.48700000000000032</c:v>
                </c:pt>
                <c:pt idx="31">
                  <c:v>0.50290000000000035</c:v>
                </c:pt>
                <c:pt idx="32">
                  <c:v>0.51880000000000037</c:v>
                </c:pt>
                <c:pt idx="33">
                  <c:v>0.5347000000000004</c:v>
                </c:pt>
                <c:pt idx="34">
                  <c:v>0.55060000000000042</c:v>
                </c:pt>
                <c:pt idx="35">
                  <c:v>0.56650000000000045</c:v>
                </c:pt>
                <c:pt idx="36">
                  <c:v>0.58240000000000047</c:v>
                </c:pt>
                <c:pt idx="37">
                  <c:v>0.5983000000000005</c:v>
                </c:pt>
                <c:pt idx="38">
                  <c:v>0.61420000000000052</c:v>
                </c:pt>
                <c:pt idx="39">
                  <c:v>0.63010000000000055</c:v>
                </c:pt>
                <c:pt idx="40">
                  <c:v>0.64600000000000057</c:v>
                </c:pt>
                <c:pt idx="41">
                  <c:v>0.6619000000000006</c:v>
                </c:pt>
                <c:pt idx="42">
                  <c:v>0.67780000000000062</c:v>
                </c:pt>
                <c:pt idx="43">
                  <c:v>0.69370000000000065</c:v>
                </c:pt>
                <c:pt idx="44">
                  <c:v>0.70960000000000067</c:v>
                </c:pt>
                <c:pt idx="45">
                  <c:v>0.7255000000000007</c:v>
                </c:pt>
                <c:pt idx="46">
                  <c:v>0.74140000000000073</c:v>
                </c:pt>
                <c:pt idx="47">
                  <c:v>0.75730000000000075</c:v>
                </c:pt>
                <c:pt idx="48">
                  <c:v>0.77320000000000078</c:v>
                </c:pt>
                <c:pt idx="49">
                  <c:v>0.7891000000000008</c:v>
                </c:pt>
                <c:pt idx="50">
                  <c:v>0.80500000000000083</c:v>
                </c:pt>
                <c:pt idx="51">
                  <c:v>0.82090000000000085</c:v>
                </c:pt>
                <c:pt idx="52">
                  <c:v>0.83680000000000088</c:v>
                </c:pt>
                <c:pt idx="53">
                  <c:v>0.8527000000000009</c:v>
                </c:pt>
                <c:pt idx="54">
                  <c:v>0.86860000000000093</c:v>
                </c:pt>
                <c:pt idx="55">
                  <c:v>0.88450000000000095</c:v>
                </c:pt>
                <c:pt idx="56">
                  <c:v>0.90040000000000098</c:v>
                </c:pt>
                <c:pt idx="57">
                  <c:v>0.916300000000001</c:v>
                </c:pt>
                <c:pt idx="58">
                  <c:v>0.93220000000000103</c:v>
                </c:pt>
                <c:pt idx="59">
                  <c:v>0.94810000000000105</c:v>
                </c:pt>
                <c:pt idx="60">
                  <c:v>0.96400000000000108</c:v>
                </c:pt>
                <c:pt idx="61">
                  <c:v>0.9799000000000011</c:v>
                </c:pt>
                <c:pt idx="62">
                  <c:v>0.99580000000000113</c:v>
                </c:pt>
                <c:pt idx="63">
                  <c:v>1.0117000000000012</c:v>
                </c:pt>
                <c:pt idx="64">
                  <c:v>1.0276000000000012</c:v>
                </c:pt>
                <c:pt idx="65">
                  <c:v>1.0435000000000012</c:v>
                </c:pt>
                <c:pt idx="66">
                  <c:v>1.0594000000000012</c:v>
                </c:pt>
                <c:pt idx="67">
                  <c:v>1.0753000000000013</c:v>
                </c:pt>
                <c:pt idx="68">
                  <c:v>1.0912000000000013</c:v>
                </c:pt>
                <c:pt idx="69">
                  <c:v>1.1071000000000013</c:v>
                </c:pt>
                <c:pt idx="70">
                  <c:v>1.1230000000000013</c:v>
                </c:pt>
                <c:pt idx="71">
                  <c:v>1.1389000000000014</c:v>
                </c:pt>
                <c:pt idx="72">
                  <c:v>1.1548000000000014</c:v>
                </c:pt>
                <c:pt idx="73">
                  <c:v>1.1707000000000014</c:v>
                </c:pt>
                <c:pt idx="74">
                  <c:v>1.1866000000000014</c:v>
                </c:pt>
                <c:pt idx="75">
                  <c:v>1.2025000000000015</c:v>
                </c:pt>
                <c:pt idx="76">
                  <c:v>1.2184000000000015</c:v>
                </c:pt>
                <c:pt idx="77">
                  <c:v>1.2343000000000015</c:v>
                </c:pt>
                <c:pt idx="78">
                  <c:v>1.2502000000000015</c:v>
                </c:pt>
                <c:pt idx="79">
                  <c:v>1.2661000000000016</c:v>
                </c:pt>
                <c:pt idx="80">
                  <c:v>1.2820000000000016</c:v>
                </c:pt>
                <c:pt idx="81">
                  <c:v>1.2979000000000016</c:v>
                </c:pt>
                <c:pt idx="82">
                  <c:v>1.3138000000000016</c:v>
                </c:pt>
                <c:pt idx="83">
                  <c:v>1.3297000000000017</c:v>
                </c:pt>
                <c:pt idx="84">
                  <c:v>1.3456000000000017</c:v>
                </c:pt>
                <c:pt idx="85">
                  <c:v>1.3615000000000017</c:v>
                </c:pt>
                <c:pt idx="86">
                  <c:v>1.3774000000000017</c:v>
                </c:pt>
                <c:pt idx="87">
                  <c:v>1.3933000000000018</c:v>
                </c:pt>
                <c:pt idx="88">
                  <c:v>1.4092000000000018</c:v>
                </c:pt>
                <c:pt idx="89">
                  <c:v>1.4251000000000018</c:v>
                </c:pt>
                <c:pt idx="90">
                  <c:v>1.4410000000000018</c:v>
                </c:pt>
                <c:pt idx="91">
                  <c:v>1.4569000000000019</c:v>
                </c:pt>
                <c:pt idx="92">
                  <c:v>1.4728000000000019</c:v>
                </c:pt>
                <c:pt idx="93">
                  <c:v>1.4887000000000019</c:v>
                </c:pt>
                <c:pt idx="94">
                  <c:v>1.5046000000000019</c:v>
                </c:pt>
                <c:pt idx="95">
                  <c:v>1.520500000000002</c:v>
                </c:pt>
                <c:pt idx="96">
                  <c:v>1.536400000000002</c:v>
                </c:pt>
                <c:pt idx="97">
                  <c:v>1.552300000000002</c:v>
                </c:pt>
                <c:pt idx="98">
                  <c:v>1.568200000000002</c:v>
                </c:pt>
                <c:pt idx="99">
                  <c:v>1.5841000000000021</c:v>
                </c:pt>
                <c:pt idx="100">
                  <c:v>1.6000000000000021</c:v>
                </c:pt>
              </c:numCache>
            </c:numRef>
          </c:xVal>
          <c:yVal>
            <c:numRef>
              <c:f>Calcs!$AU$13:$AU$113</c:f>
              <c:numCache>
                <c:formatCode>General</c:formatCode>
                <c:ptCount val="101"/>
                <c:pt idx="0">
                  <c:v>-123.24240480806827</c:v>
                </c:pt>
                <c:pt idx="1">
                  <c:v>174.68637129551951</c:v>
                </c:pt>
                <c:pt idx="2">
                  <c:v>109.81511094548711</c:v>
                </c:pt>
                <c:pt idx="3">
                  <c:v>74.706779050293264</c:v>
                </c:pt>
                <c:pt idx="4">
                  <c:v>56.745175661711848</c:v>
                </c:pt>
                <c:pt idx="5">
                  <c:v>45.937683368588949</c:v>
                </c:pt>
                <c:pt idx="6">
                  <c:v>38.670951364544564</c:v>
                </c:pt>
                <c:pt idx="7">
                  <c:v>33.425719033930669</c:v>
                </c:pt>
                <c:pt idx="8">
                  <c:v>29.451046955977731</c:v>
                </c:pt>
                <c:pt idx="9">
                  <c:v>26.330418774608386</c:v>
                </c:pt>
                <c:pt idx="10">
                  <c:v>23.812957383311151</c:v>
                </c:pt>
                <c:pt idx="11">
                  <c:v>21.737985856680844</c:v>
                </c:pt>
                <c:pt idx="12">
                  <c:v>19.997589735411317</c:v>
                </c:pt>
                <c:pt idx="13">
                  <c:v>18.516488688468787</c:v>
                </c:pt>
                <c:pt idx="14">
                  <c:v>17.240511042237966</c:v>
                </c:pt>
                <c:pt idx="15">
                  <c:v>16.129650320740854</c:v>
                </c:pt>
                <c:pt idx="16">
                  <c:v>15.153703179910964</c:v>
                </c:pt>
                <c:pt idx="17">
                  <c:v>14.289430853253148</c:v>
                </c:pt>
                <c:pt idx="18">
                  <c:v>13.518655685842143</c:v>
                </c:pt>
                <c:pt idx="19">
                  <c:v>12.826951154531624</c:v>
                </c:pt>
                <c:pt idx="20">
                  <c:v>12.202719653369185</c:v>
                </c:pt>
                <c:pt idx="21">
                  <c:v>11.636530148351978</c:v>
                </c:pt>
                <c:pt idx="22">
                  <c:v>11.120633939686977</c:v>
                </c:pt>
                <c:pt idx="23">
                  <c:v>10.648604956424688</c:v>
                </c:pt>
                <c:pt idx="24">
                  <c:v>10.215068696895099</c:v>
                </c:pt>
                <c:pt idx="25">
                  <c:v>9.81549529727838</c:v>
                </c:pt>
                <c:pt idx="26">
                  <c:v>9.4460396763735588</c:v>
                </c:pt>
                <c:pt idx="27">
                  <c:v>9.1034167033498399</c:v>
                </c:pt>
                <c:pt idx="28">
                  <c:v>8.7848027417869421</c:v>
                </c:pt>
                <c:pt idx="29">
                  <c:v>8.487757282495215</c:v>
                </c:pt>
                <c:pt idx="30">
                  <c:v>8.2101600357963544</c:v>
                </c:pt>
                <c:pt idx="31">
                  <c:v>7.9501600353971131</c:v>
                </c:pt>
                <c:pt idx="32">
                  <c:v>7.7061341584207224</c:v>
                </c:pt>
                <c:pt idx="33">
                  <c:v>7.4766530884118172</c:v>
                </c:pt>
                <c:pt idx="34">
                  <c:v>7.2604532073039145</c:v>
                </c:pt>
                <c:pt idx="35">
                  <c:v>7.0564132446142311</c:v>
                </c:pt>
                <c:pt idx="36">
                  <c:v>6.8635347696896245</c:v>
                </c:pt>
                <c:pt idx="37">
                  <c:v>6.6809258083557364</c:v>
                </c:pt>
                <c:pt idx="38">
                  <c:v>6.5077870150016253</c:v>
                </c:pt>
                <c:pt idx="39">
                  <c:v>6.3433999466076836</c:v>
                </c:pt>
                <c:pt idx="40">
                  <c:v>6.1871170749729973</c:v>
                </c:pt>
                <c:pt idx="41">
                  <c:v>6.0383532436383724</c:v>
                </c:pt>
                <c:pt idx="42">
                  <c:v>5.8965783313317512</c:v>
                </c:pt>
                <c:pt idx="43">
                  <c:v>5.7613109276266403</c:v>
                </c:pt>
                <c:pt idx="44">
                  <c:v>5.6321128614782001</c:v>
                </c:pt>
                <c:pt idx="45">
                  <c:v>5.5085844513473594</c:v>
                </c:pt>
                <c:pt idx="46">
                  <c:v>5.3903603682332966</c:v>
                </c:pt>
                <c:pt idx="47">
                  <c:v>5.2771060212538154</c:v>
                </c:pt>
                <c:pt idx="48">
                  <c:v>5.1685143903301336</c:v>
                </c:pt>
                <c:pt idx="49">
                  <c:v>5.0643032427325778</c:v>
                </c:pt>
                <c:pt idx="50">
                  <c:v>4.9642126802693705</c:v>
                </c:pt>
                <c:pt idx="51">
                  <c:v>4.8680029721706921</c:v>
                </c:pt>
                <c:pt idx="52">
                  <c:v>4.7754526355733953</c:v>
                </c:pt>
                <c:pt idx="53">
                  <c:v>4.6863567312089724</c:v>
                </c:pt>
                <c:pt idx="54">
                  <c:v>4.6005253466552869</c:v>
                </c:pt>
                <c:pt idx="55">
                  <c:v>4.5177822434975745</c:v>
                </c:pt>
                <c:pt idx="56">
                  <c:v>4.4379636480931977</c:v>
                </c:pt>
                <c:pt idx="57">
                  <c:v>4.3609171684615218</c:v>
                </c:pt>
                <c:pt idx="58">
                  <c:v>4.2865008222092911</c:v>
                </c:pt>
                <c:pt idx="59">
                  <c:v>4.2145821624321993</c:v>
                </c:pt>
                <c:pt idx="60">
                  <c:v>4.1450374902589742</c:v>
                </c:pt>
                <c:pt idx="61">
                  <c:v>4.0777511441795031</c:v>
                </c:pt>
                <c:pt idx="62">
                  <c:v>4.0126148575595124</c:v>
                </c:pt>
                <c:pt idx="63">
                  <c:v>3.9495271768281266</c:v>
                </c:pt>
                <c:pt idx="64">
                  <c:v>3.8883929337558514</c:v>
                </c:pt>
                <c:pt idx="65">
                  <c:v>3.8291227660444029</c:v>
                </c:pt>
                <c:pt idx="66">
                  <c:v>3.7716326811454586</c:v>
                </c:pt>
                <c:pt idx="67">
                  <c:v>3.7158436588265249</c:v>
                </c:pt>
                <c:pt idx="68">
                  <c:v>3.6616812885269239</c:v>
                </c:pt>
                <c:pt idx="69">
                  <c:v>3.6090754380007652</c:v>
                </c:pt>
                <c:pt idx="70">
                  <c:v>3.5579599501420822</c:v>
                </c:pt>
                <c:pt idx="71">
                  <c:v>3.5082723652346703</c:v>
                </c:pt>
                <c:pt idx="72">
                  <c:v>3.4599536661725714</c:v>
                </c:pt>
                <c:pt idx="73">
                  <c:v>3.4129480444649776</c:v>
                </c:pt>
                <c:pt idx="74">
                  <c:v>3.3672026850734524</c:v>
                </c:pt>
                <c:pt idx="75">
                  <c:v>3.3226675683365285</c:v>
                </c:pt>
                <c:pt idx="76">
                  <c:v>3.2792952874189032</c:v>
                </c:pt>
                <c:pt idx="77">
                  <c:v>3.2370408798836552</c:v>
                </c:pt>
                <c:pt idx="78">
                  <c:v>3.1958616721291593</c:v>
                </c:pt>
                <c:pt idx="79">
                  <c:v>3.1557171355580009</c:v>
                </c:pt>
                <c:pt idx="80">
                  <c:v>3.1165687534589934</c:v>
                </c:pt>
                <c:pt idx="81">
                  <c:v>3.0783798976820957</c:v>
                </c:pt>
                <c:pt idx="82">
                  <c:v>3.0411157142762582</c:v>
                </c:pt>
                <c:pt idx="83">
                  <c:v>3.0047430173388068</c:v>
                </c:pt>
                <c:pt idx="84">
                  <c:v>2.969230190396984</c:v>
                </c:pt>
                <c:pt idx="85">
                  <c:v>2.9345470947050178</c:v>
                </c:pt>
                <c:pt idx="86">
                  <c:v>2.9006649838974727</c:v>
                </c:pt>
                <c:pt idx="87">
                  <c:v>2.8675564244908225</c:v>
                </c:pt>
                <c:pt idx="88">
                  <c:v>2.8351952217708538</c:v>
                </c:pt>
                <c:pt idx="89">
                  <c:v>2.8035563506449246</c:v>
                </c:pt>
                <c:pt idx="90">
                  <c:v>2.7726158910752905</c:v>
                </c:pt>
                <c:pt idx="91">
                  <c:v>2.7423509677432332</c:v>
                </c:pt>
                <c:pt idx="92">
                  <c:v>2.712739693624147</c:v>
                </c:pt>
                <c:pt idx="93">
                  <c:v>2.6837611171807203</c:v>
                </c:pt>
                <c:pt idx="94">
                  <c:v>2.6553951729067049</c:v>
                </c:pt>
                <c:pt idx="95">
                  <c:v>2.6276226349754852</c:v>
                </c:pt>
                <c:pt idx="96">
                  <c:v>2.6004250737685903</c:v>
                </c:pt>
                <c:pt idx="97">
                  <c:v>2.5737848150774814</c:v>
                </c:pt>
                <c:pt idx="98">
                  <c:v>2.5476849017887004</c:v>
                </c:pt>
                <c:pt idx="99">
                  <c:v>2.5221090578778185</c:v>
                </c:pt>
                <c:pt idx="100">
                  <c:v>2.4970416545514436</c:v>
                </c:pt>
              </c:numCache>
            </c:numRef>
          </c:yVal>
          <c:smooth val="0"/>
          <c:extLst>
            <c:ext xmlns:c16="http://schemas.microsoft.com/office/drawing/2014/chart" uri="{C3380CC4-5D6E-409C-BE32-E72D297353CC}">
              <c16:uniqueId val="{00000001-9CEA-457B-91C9-18C2367DA1E7}"/>
            </c:ext>
          </c:extLst>
        </c:ser>
        <c:ser>
          <c:idx val="2"/>
          <c:order val="2"/>
          <c:tx>
            <c:v>Phase shift</c:v>
          </c:tx>
          <c:spPr>
            <a:ln w="38100">
              <a:solidFill>
                <a:srgbClr val="FF0000"/>
              </a:solidFill>
              <a:prstDash val="solid"/>
            </a:ln>
          </c:spPr>
          <c:marker>
            <c:symbol val="none"/>
          </c:marker>
          <c:xVal>
            <c:numRef>
              <c:f>Calcs!$C$13:$C$113</c:f>
              <c:numCache>
                <c:formatCode>General</c:formatCode>
                <c:ptCount val="101"/>
                <c:pt idx="0">
                  <c:v>0.01</c:v>
                </c:pt>
                <c:pt idx="1">
                  <c:v>2.5899999999999999E-2</c:v>
                </c:pt>
                <c:pt idx="2">
                  <c:v>4.1800000000000004E-2</c:v>
                </c:pt>
                <c:pt idx="3">
                  <c:v>5.7700000000000001E-2</c:v>
                </c:pt>
                <c:pt idx="4">
                  <c:v>7.3599999999999999E-2</c:v>
                </c:pt>
                <c:pt idx="5">
                  <c:v>8.9499999999999996E-2</c:v>
                </c:pt>
                <c:pt idx="6">
                  <c:v>0.10539999999999999</c:v>
                </c:pt>
                <c:pt idx="7">
                  <c:v>0.12129999999999999</c:v>
                </c:pt>
                <c:pt idx="8">
                  <c:v>0.13719999999999999</c:v>
                </c:pt>
                <c:pt idx="9">
                  <c:v>0.15309999999999999</c:v>
                </c:pt>
                <c:pt idx="10">
                  <c:v>0.16899999999999998</c:v>
                </c:pt>
                <c:pt idx="11">
                  <c:v>0.18489999999999998</c:v>
                </c:pt>
                <c:pt idx="12">
                  <c:v>0.20079999999999998</c:v>
                </c:pt>
                <c:pt idx="13">
                  <c:v>0.21669999999999998</c:v>
                </c:pt>
                <c:pt idx="14">
                  <c:v>0.23259999999999997</c:v>
                </c:pt>
                <c:pt idx="15">
                  <c:v>0.24849999999999997</c:v>
                </c:pt>
                <c:pt idx="16">
                  <c:v>0.26439999999999997</c:v>
                </c:pt>
                <c:pt idx="17">
                  <c:v>0.28029999999999999</c:v>
                </c:pt>
                <c:pt idx="18">
                  <c:v>0.29620000000000002</c:v>
                </c:pt>
                <c:pt idx="19">
                  <c:v>0.31210000000000004</c:v>
                </c:pt>
                <c:pt idx="20">
                  <c:v>0.32800000000000007</c:v>
                </c:pt>
                <c:pt idx="21">
                  <c:v>0.34390000000000009</c:v>
                </c:pt>
                <c:pt idx="22">
                  <c:v>0.35980000000000012</c:v>
                </c:pt>
                <c:pt idx="23">
                  <c:v>0.37570000000000014</c:v>
                </c:pt>
                <c:pt idx="24">
                  <c:v>0.39160000000000017</c:v>
                </c:pt>
                <c:pt idx="25">
                  <c:v>0.4075000000000002</c:v>
                </c:pt>
                <c:pt idx="26">
                  <c:v>0.42340000000000022</c:v>
                </c:pt>
                <c:pt idx="27">
                  <c:v>0.43930000000000025</c:v>
                </c:pt>
                <c:pt idx="28">
                  <c:v>0.45520000000000027</c:v>
                </c:pt>
                <c:pt idx="29">
                  <c:v>0.4711000000000003</c:v>
                </c:pt>
                <c:pt idx="30">
                  <c:v>0.48700000000000032</c:v>
                </c:pt>
                <c:pt idx="31">
                  <c:v>0.50290000000000035</c:v>
                </c:pt>
                <c:pt idx="32">
                  <c:v>0.51880000000000037</c:v>
                </c:pt>
                <c:pt idx="33">
                  <c:v>0.5347000000000004</c:v>
                </c:pt>
                <c:pt idx="34">
                  <c:v>0.55060000000000042</c:v>
                </c:pt>
                <c:pt idx="35">
                  <c:v>0.56650000000000045</c:v>
                </c:pt>
                <c:pt idx="36">
                  <c:v>0.58240000000000047</c:v>
                </c:pt>
                <c:pt idx="37">
                  <c:v>0.5983000000000005</c:v>
                </c:pt>
                <c:pt idx="38">
                  <c:v>0.61420000000000052</c:v>
                </c:pt>
                <c:pt idx="39">
                  <c:v>0.63010000000000055</c:v>
                </c:pt>
                <c:pt idx="40">
                  <c:v>0.64600000000000057</c:v>
                </c:pt>
                <c:pt idx="41">
                  <c:v>0.6619000000000006</c:v>
                </c:pt>
                <c:pt idx="42">
                  <c:v>0.67780000000000062</c:v>
                </c:pt>
                <c:pt idx="43">
                  <c:v>0.69370000000000065</c:v>
                </c:pt>
                <c:pt idx="44">
                  <c:v>0.70960000000000067</c:v>
                </c:pt>
                <c:pt idx="45">
                  <c:v>0.7255000000000007</c:v>
                </c:pt>
                <c:pt idx="46">
                  <c:v>0.74140000000000073</c:v>
                </c:pt>
                <c:pt idx="47">
                  <c:v>0.75730000000000075</c:v>
                </c:pt>
                <c:pt idx="48">
                  <c:v>0.77320000000000078</c:v>
                </c:pt>
                <c:pt idx="49">
                  <c:v>0.7891000000000008</c:v>
                </c:pt>
                <c:pt idx="50">
                  <c:v>0.80500000000000083</c:v>
                </c:pt>
                <c:pt idx="51">
                  <c:v>0.82090000000000085</c:v>
                </c:pt>
                <c:pt idx="52">
                  <c:v>0.83680000000000088</c:v>
                </c:pt>
                <c:pt idx="53">
                  <c:v>0.8527000000000009</c:v>
                </c:pt>
                <c:pt idx="54">
                  <c:v>0.86860000000000093</c:v>
                </c:pt>
                <c:pt idx="55">
                  <c:v>0.88450000000000095</c:v>
                </c:pt>
                <c:pt idx="56">
                  <c:v>0.90040000000000098</c:v>
                </c:pt>
                <c:pt idx="57">
                  <c:v>0.916300000000001</c:v>
                </c:pt>
                <c:pt idx="58">
                  <c:v>0.93220000000000103</c:v>
                </c:pt>
                <c:pt idx="59">
                  <c:v>0.94810000000000105</c:v>
                </c:pt>
                <c:pt idx="60">
                  <c:v>0.96400000000000108</c:v>
                </c:pt>
                <c:pt idx="61">
                  <c:v>0.9799000000000011</c:v>
                </c:pt>
                <c:pt idx="62">
                  <c:v>0.99580000000000113</c:v>
                </c:pt>
                <c:pt idx="63">
                  <c:v>1.0117000000000012</c:v>
                </c:pt>
                <c:pt idx="64">
                  <c:v>1.0276000000000012</c:v>
                </c:pt>
                <c:pt idx="65">
                  <c:v>1.0435000000000012</c:v>
                </c:pt>
                <c:pt idx="66">
                  <c:v>1.0594000000000012</c:v>
                </c:pt>
                <c:pt idx="67">
                  <c:v>1.0753000000000013</c:v>
                </c:pt>
                <c:pt idx="68">
                  <c:v>1.0912000000000013</c:v>
                </c:pt>
                <c:pt idx="69">
                  <c:v>1.1071000000000013</c:v>
                </c:pt>
                <c:pt idx="70">
                  <c:v>1.1230000000000013</c:v>
                </c:pt>
                <c:pt idx="71">
                  <c:v>1.1389000000000014</c:v>
                </c:pt>
                <c:pt idx="72">
                  <c:v>1.1548000000000014</c:v>
                </c:pt>
                <c:pt idx="73">
                  <c:v>1.1707000000000014</c:v>
                </c:pt>
                <c:pt idx="74">
                  <c:v>1.1866000000000014</c:v>
                </c:pt>
                <c:pt idx="75">
                  <c:v>1.2025000000000015</c:v>
                </c:pt>
                <c:pt idx="76">
                  <c:v>1.2184000000000015</c:v>
                </c:pt>
                <c:pt idx="77">
                  <c:v>1.2343000000000015</c:v>
                </c:pt>
                <c:pt idx="78">
                  <c:v>1.2502000000000015</c:v>
                </c:pt>
                <c:pt idx="79">
                  <c:v>1.2661000000000016</c:v>
                </c:pt>
                <c:pt idx="80">
                  <c:v>1.2820000000000016</c:v>
                </c:pt>
                <c:pt idx="81">
                  <c:v>1.2979000000000016</c:v>
                </c:pt>
                <c:pt idx="82">
                  <c:v>1.3138000000000016</c:v>
                </c:pt>
                <c:pt idx="83">
                  <c:v>1.3297000000000017</c:v>
                </c:pt>
                <c:pt idx="84">
                  <c:v>1.3456000000000017</c:v>
                </c:pt>
                <c:pt idx="85">
                  <c:v>1.3615000000000017</c:v>
                </c:pt>
                <c:pt idx="86">
                  <c:v>1.3774000000000017</c:v>
                </c:pt>
                <c:pt idx="87">
                  <c:v>1.3933000000000018</c:v>
                </c:pt>
                <c:pt idx="88">
                  <c:v>1.4092000000000018</c:v>
                </c:pt>
                <c:pt idx="89">
                  <c:v>1.4251000000000018</c:v>
                </c:pt>
                <c:pt idx="90">
                  <c:v>1.4410000000000018</c:v>
                </c:pt>
                <c:pt idx="91">
                  <c:v>1.4569000000000019</c:v>
                </c:pt>
                <c:pt idx="92">
                  <c:v>1.4728000000000019</c:v>
                </c:pt>
                <c:pt idx="93">
                  <c:v>1.4887000000000019</c:v>
                </c:pt>
                <c:pt idx="94">
                  <c:v>1.5046000000000019</c:v>
                </c:pt>
                <c:pt idx="95">
                  <c:v>1.520500000000002</c:v>
                </c:pt>
                <c:pt idx="96">
                  <c:v>1.536400000000002</c:v>
                </c:pt>
                <c:pt idx="97">
                  <c:v>1.552300000000002</c:v>
                </c:pt>
                <c:pt idx="98">
                  <c:v>1.568200000000002</c:v>
                </c:pt>
                <c:pt idx="99">
                  <c:v>1.5841000000000021</c:v>
                </c:pt>
                <c:pt idx="100">
                  <c:v>1.6000000000000021</c:v>
                </c:pt>
              </c:numCache>
            </c:numRef>
          </c:xVal>
          <c:yVal>
            <c:numRef>
              <c:f>Calcs!$AW$13:$AW$113</c:f>
              <c:numCache>
                <c:formatCode>General</c:formatCode>
                <c:ptCount val="101"/>
                <c:pt idx="0">
                  <c:v>-122.50049265063893</c:v>
                </c:pt>
                <c:pt idx="1">
                  <c:v>176.60799166047261</c:v>
                </c:pt>
                <c:pt idx="2">
                  <c:v>112.91662012019192</c:v>
                </c:pt>
                <c:pt idx="3">
                  <c:v>78.988469203468796</c:v>
                </c:pt>
                <c:pt idx="4">
                  <c:v>62.207451505691935</c:v>
                </c:pt>
                <c:pt idx="5">
                  <c:v>52.581063504254381</c:v>
                </c:pt>
                <c:pt idx="6">
                  <c:v>46.496069990341752</c:v>
                </c:pt>
                <c:pt idx="7">
                  <c:v>42.433328014217388</c:v>
                </c:pt>
                <c:pt idx="8">
                  <c:v>39.642018242887787</c:v>
                </c:pt>
                <c:pt idx="9">
                  <c:v>37.705747176567925</c:v>
                </c:pt>
                <c:pt idx="10">
                  <c:v>36.373763672261532</c:v>
                </c:pt>
                <c:pt idx="11">
                  <c:v>35.485520204968445</c:v>
                </c:pt>
                <c:pt idx="12">
                  <c:v>34.933235472184727</c:v>
                </c:pt>
                <c:pt idx="13">
                  <c:v>34.641766364273408</c:v>
                </c:pt>
                <c:pt idx="14">
                  <c:v>34.557082789317747</c:v>
                </c:pt>
                <c:pt idx="15">
                  <c:v>34.639324495330982</c:v>
                </c:pt>
                <c:pt idx="16">
                  <c:v>34.858439271535396</c:v>
                </c:pt>
                <c:pt idx="17">
                  <c:v>35.191344644714007</c:v>
                </c:pt>
                <c:pt idx="18">
                  <c:v>35.620024646199276</c:v>
                </c:pt>
                <c:pt idx="19">
                  <c:v>36.130220045906555</c:v>
                </c:pt>
                <c:pt idx="20">
                  <c:v>36.710506330865222</c:v>
                </c:pt>
                <c:pt idx="21">
                  <c:v>37.35163153074447</c:v>
                </c:pt>
                <c:pt idx="22">
                  <c:v>38.046032126796973</c:v>
                </c:pt>
                <c:pt idx="23">
                  <c:v>38.787473467234769</c:v>
                </c:pt>
                <c:pt idx="24">
                  <c:v>39.570778800484675</c:v>
                </c:pt>
                <c:pt idx="25">
                  <c:v>40.391622406534893</c:v>
                </c:pt>
                <c:pt idx="26">
                  <c:v>41.246369772169018</c:v>
                </c:pt>
                <c:pt idx="27">
                  <c:v>42.131952754435957</c:v>
                </c:pt>
                <c:pt idx="28">
                  <c:v>43.045771083063435</c:v>
                </c:pt>
                <c:pt idx="29">
                  <c:v>43.98561391151366</c:v>
                </c:pt>
                <c:pt idx="30">
                  <c:v>44.949596784385371</c:v>
                </c:pt>
                <c:pt idx="31">
                  <c:v>45.936110570115481</c:v>
                </c:pt>
                <c:pt idx="32">
                  <c:v>46.943779760160254</c:v>
                </c:pt>
                <c:pt idx="33">
                  <c:v>47.971428157882706</c:v>
                </c:pt>
                <c:pt idx="34">
                  <c:v>49.018050439338538</c:v>
                </c:pt>
                <c:pt idx="35">
                  <c:v>50.082788410225589</c:v>
                </c:pt>
                <c:pt idx="36">
                  <c:v>51.164911040637584</c:v>
                </c:pt>
                <c:pt idx="37">
                  <c:v>52.263797554603215</c:v>
                </c:pt>
                <c:pt idx="38">
                  <c:v>53.378923000940858</c:v>
                </c:pt>
                <c:pt idx="39">
                  <c:v>54.509845847291196</c:v>
                </c:pt>
                <c:pt idx="40">
                  <c:v>55.656197228879137</c:v>
                </c:pt>
                <c:pt idx="41">
                  <c:v>56.817671553758785</c:v>
                </c:pt>
                <c:pt idx="42">
                  <c:v>57.99401822166439</c:v>
                </c:pt>
                <c:pt idx="43">
                  <c:v>59.185034257561924</c:v>
                </c:pt>
                <c:pt idx="44">
                  <c:v>60.390557696181148</c:v>
                </c:pt>
                <c:pt idx="45">
                  <c:v>61.610461582155793</c:v>
                </c:pt>
                <c:pt idx="46">
                  <c:v>62.844648473446831</c:v>
                </c:pt>
                <c:pt idx="47">
                  <c:v>64.093045354613935</c:v>
                </c:pt>
                <c:pt idx="48">
                  <c:v>65.355598882158148</c:v>
                </c:pt>
                <c:pt idx="49">
                  <c:v>66.632270897262288</c:v>
                </c:pt>
                <c:pt idx="50">
                  <c:v>67.923034152392063</c:v>
                </c:pt>
                <c:pt idx="51">
                  <c:v>69.227868207811838</c:v>
                </c:pt>
                <c:pt idx="52">
                  <c:v>70.546755462464517</c:v>
                </c:pt>
                <c:pt idx="53">
                  <c:v>71.879677291148496</c:v>
                </c:pt>
                <c:pt idx="54">
                  <c:v>73.226610266712001</c:v>
                </c:pt>
                <c:pt idx="55">
                  <c:v>74.587522452249189</c:v>
                </c:pt>
                <c:pt idx="56">
                  <c:v>75.962369754148796</c:v>
                </c:pt>
                <c:pt idx="57">
                  <c:v>77.35109233242612</c:v>
                </c:pt>
                <c:pt idx="58">
                  <c:v>78.753611070111219</c:v>
                </c:pt>
                <c:pt idx="59">
                  <c:v>80.169824108623828</c:v>
                </c:pt>
                <c:pt idx="60">
                  <c:v>81.599603461039692</c:v>
                </c:pt>
                <c:pt idx="61">
                  <c:v>83.042791719938947</c:v>
                </c:pt>
                <c:pt idx="62">
                  <c:v>84.499198881083387</c:v>
                </c:pt>
                <c:pt idx="63">
                  <c:v>85.968599308441199</c:v>
                </c:pt>
                <c:pt idx="64">
                  <c:v>87.450728869984886</c:v>
                </c:pt>
                <c:pt idx="65">
                  <c:v>88.94528227713846</c:v>
                </c:pt>
                <c:pt idx="66">
                  <c:v>90.451910663629192</c:v>
                </c:pt>
                <c:pt idx="67">
                  <c:v>91.970219441690688</c:v>
                </c:pt>
                <c:pt idx="68">
                  <c:v>93.49976647494249</c:v>
                </c:pt>
                <c:pt idx="69">
                  <c:v>95.040060607708881</c:v>
                </c:pt>
                <c:pt idx="70">
                  <c:v>96.590560589926469</c:v>
                </c:pt>
                <c:pt idx="71">
                  <c:v>98.150674435020917</c:v>
                </c:pt>
                <c:pt idx="72">
                  <c:v>99.719759245134284</c:v>
                </c:pt>
                <c:pt idx="73">
                  <c:v>101.29712153381672</c:v>
                </c:pt>
                <c:pt idx="74">
                  <c:v>102.88201807074654</c:v>
                </c:pt>
                <c:pt idx="75">
                  <c:v>104.47365726627051</c:v>
                </c:pt>
                <c:pt idx="76">
                  <c:v>106.07120110563929</c:v>
                </c:pt>
                <c:pt idx="77">
                  <c:v>107.67376763391806</c:v>
                </c:pt>
                <c:pt idx="78">
                  <c:v>109.28043398286866</c:v>
                </c:pt>
                <c:pt idx="79">
                  <c:v>110.89023992089078</c:v>
                </c:pt>
                <c:pt idx="80">
                  <c:v>112.50219189666926</c:v>
                </c:pt>
                <c:pt idx="81">
                  <c:v>114.11526753682078</c:v>
                </c:pt>
                <c:pt idx="82">
                  <c:v>115.72842054793885</c:v>
                </c:pt>
                <c:pt idx="83">
                  <c:v>117.34058596431855</c:v>
                </c:pt>
                <c:pt idx="84">
                  <c:v>118.95068567466939</c:v>
                </c:pt>
                <c:pt idx="85">
                  <c:v>120.55763415458067</c:v>
                </c:pt>
                <c:pt idx="86">
                  <c:v>122.16034432665599</c:v>
                </c:pt>
                <c:pt idx="87">
                  <c:v>123.75773346727496</c:v>
                </c:pt>
                <c:pt idx="88">
                  <c:v>125.34872907798808</c:v>
                </c:pt>
                <c:pt idx="89">
                  <c:v>126.93227464065481</c:v>
                </c:pt>
                <c:pt idx="90">
                  <c:v>128.50733517854295</c:v>
                </c:pt>
                <c:pt idx="91">
                  <c:v>130.07290255059829</c:v>
                </c:pt>
                <c:pt idx="92">
                  <c:v>131.62800041278447</c:v>
                </c:pt>
                <c:pt idx="93">
                  <c:v>133.17168878850151</c:v>
                </c:pt>
                <c:pt idx="94">
                  <c:v>134.70306819933819</c:v>
                </c:pt>
                <c:pt idx="95">
                  <c:v>136.22128331743804</c:v>
                </c:pt>
                <c:pt idx="96">
                  <c:v>137.72552611123905</c:v>
                </c:pt>
                <c:pt idx="97">
                  <c:v>139.21503846690686</c:v>
                </c:pt>
                <c:pt idx="98">
                  <c:v>140.68911427811813</c:v>
                </c:pt>
                <c:pt idx="99">
                  <c:v>142.14710100666568</c:v>
                </c:pt>
                <c:pt idx="100">
                  <c:v>143.58840072539067</c:v>
                </c:pt>
              </c:numCache>
            </c:numRef>
          </c:yVal>
          <c:smooth val="0"/>
          <c:extLst>
            <c:ext xmlns:c16="http://schemas.microsoft.com/office/drawing/2014/chart" uri="{C3380CC4-5D6E-409C-BE32-E72D297353CC}">
              <c16:uniqueId val="{00000002-9CEA-457B-91C9-18C2367DA1E7}"/>
            </c:ext>
          </c:extLst>
        </c:ser>
        <c:dLbls>
          <c:showLegendKey val="0"/>
          <c:showVal val="0"/>
          <c:showCatName val="0"/>
          <c:showSerName val="0"/>
          <c:showPercent val="0"/>
          <c:showBubbleSize val="0"/>
        </c:dLbls>
        <c:axId val="311336520"/>
        <c:axId val="1"/>
      </c:scatterChart>
      <c:valAx>
        <c:axId val="311336520"/>
        <c:scaling>
          <c:orientation val="minMax"/>
        </c:scaling>
        <c:delete val="0"/>
        <c:axPos val="b"/>
        <c:majorGridlines>
          <c:spPr>
            <a:ln w="3175">
              <a:solidFill>
                <a:srgbClr val="000000"/>
              </a:solidFill>
              <a:prstDash val="solid"/>
            </a:ln>
          </c:spPr>
        </c:majorGridlines>
        <c:minorGridlines/>
        <c:title>
          <c:tx>
            <c:rich>
              <a:bodyPr/>
              <a:lstStyle/>
              <a:p>
                <a:pPr>
                  <a:defRPr sz="1200" b="1" i="0" u="none" strike="noStrike" baseline="0">
                    <a:solidFill>
                      <a:srgbClr val="000000"/>
                    </a:solidFill>
                    <a:latin typeface="Arial"/>
                    <a:ea typeface="Arial"/>
                    <a:cs typeface="Arial"/>
                  </a:defRPr>
                </a:pPr>
                <a:r>
                  <a:rPr lang="en-US"/>
                  <a:t>Frequency (GHz)</a:t>
                </a:r>
              </a:p>
            </c:rich>
          </c:tx>
          <c:layout>
            <c:manualLayout>
              <c:xMode val="edge"/>
              <c:yMode val="edge"/>
              <c:x val="0.42996742671009774"/>
              <c:y val="0.854452054794520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s-AR"/>
          </a:p>
        </c:txPr>
        <c:crossAx val="1"/>
        <c:crossesAt val="-1000000"/>
        <c:crossBetween val="midCat"/>
      </c:valAx>
      <c:valAx>
        <c:axId val="1"/>
        <c:scaling>
          <c:orientation val="minMax"/>
        </c:scaling>
        <c:delete val="0"/>
        <c:axPos val="l"/>
        <c:majorGridlines>
          <c:spPr>
            <a:ln w="3175">
              <a:solidFill>
                <a:srgbClr val="000000"/>
              </a:solidFill>
              <a:prstDash val="solid"/>
            </a:ln>
          </c:spPr>
        </c:majorGridlines>
        <c:minorGridlines/>
        <c:title>
          <c:tx>
            <c:rich>
              <a:bodyPr/>
              <a:lstStyle/>
              <a:p>
                <a:pPr>
                  <a:defRPr sz="1200" b="1" i="0" u="none" strike="noStrike" baseline="0">
                    <a:solidFill>
                      <a:srgbClr val="000000"/>
                    </a:solidFill>
                    <a:latin typeface="Arial"/>
                    <a:ea typeface="Arial"/>
                    <a:cs typeface="Arial"/>
                  </a:defRPr>
                </a:pPr>
                <a:r>
                  <a:rPr lang="en-US"/>
                  <a:t>S21 phase (degrees)</a:t>
                </a:r>
              </a:p>
            </c:rich>
          </c:tx>
          <c:layout>
            <c:manualLayout>
              <c:xMode val="edge"/>
              <c:yMode val="edge"/>
              <c:x val="1.954397394136808E-2"/>
              <c:y val="0.289383561643835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s-AR"/>
          </a:p>
        </c:txPr>
        <c:crossAx val="311336520"/>
        <c:crosses val="autoZero"/>
        <c:crossBetween val="midCat"/>
        <c:majorUnit val="90"/>
      </c:valAx>
      <c:spPr>
        <a:noFill/>
        <a:ln w="12700">
          <a:solidFill>
            <a:srgbClr val="808080"/>
          </a:solidFill>
          <a:prstDash val="solid"/>
        </a:ln>
      </c:spPr>
    </c:plotArea>
    <c:legend>
      <c:legendPos val="b"/>
      <c:layout>
        <c:manualLayout>
          <c:xMode val="edge"/>
          <c:yMode val="edge"/>
          <c:x val="0.30293159609120524"/>
          <c:y val="0.94006849315068508"/>
          <c:w val="0.52442996742671011"/>
          <c:h val="5.4794520547945209E-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es-AR"/>
        </a:p>
      </c:txPr>
    </c:legend>
    <c:plotVisOnly val="1"/>
    <c:dispBlanksAs val="gap"/>
    <c:showDLblsOverMax val="0"/>
  </c:chart>
  <c:spPr>
    <a:noFill/>
    <a:ln w="6350">
      <a:noFill/>
    </a:ln>
  </c:spPr>
  <c:txPr>
    <a:bodyPr/>
    <a:lstStyle/>
    <a:p>
      <a:pPr>
        <a:defRPr sz="1200" b="1" i="0" u="none" strike="noStrike" baseline="0">
          <a:solidFill>
            <a:srgbClr val="000000"/>
          </a:solidFill>
          <a:latin typeface="Arial"/>
          <a:ea typeface="Arial"/>
          <a:cs typeface="Arial"/>
        </a:defRPr>
      </a:pPr>
      <a:endParaRPr lang="es-AR"/>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Lumped element HPF ideal response</a:t>
            </a:r>
          </a:p>
        </c:rich>
      </c:tx>
      <c:layout>
        <c:manualLayout>
          <c:xMode val="edge"/>
          <c:yMode val="edge"/>
          <c:x val="0.21498371335504887"/>
          <c:y val="2.0547945205479454E-2"/>
        </c:manualLayout>
      </c:layout>
      <c:overlay val="0"/>
      <c:spPr>
        <a:noFill/>
        <a:ln w="25400">
          <a:noFill/>
        </a:ln>
      </c:spPr>
    </c:title>
    <c:autoTitleDeleted val="0"/>
    <c:plotArea>
      <c:layout>
        <c:manualLayout>
          <c:layoutTarget val="inner"/>
          <c:xMode val="edge"/>
          <c:yMode val="edge"/>
          <c:x val="0.15472312703583063"/>
          <c:y val="0.15068493150684931"/>
          <c:w val="0.67263843648208477"/>
          <c:h val="0.62157534246575341"/>
        </c:manualLayout>
      </c:layout>
      <c:scatterChart>
        <c:scatterStyle val="lineMarker"/>
        <c:varyColors val="0"/>
        <c:ser>
          <c:idx val="0"/>
          <c:order val="0"/>
          <c:tx>
            <c:v>S11</c:v>
          </c:tx>
          <c:spPr>
            <a:ln w="38100">
              <a:solidFill>
                <a:srgbClr val="000080"/>
              </a:solidFill>
              <a:prstDash val="solid"/>
            </a:ln>
          </c:spPr>
          <c:marker>
            <c:symbol val="none"/>
          </c:marker>
          <c:xVal>
            <c:numRef>
              <c:f>Calcs!$C$13:$C$113</c:f>
              <c:numCache>
                <c:formatCode>General</c:formatCode>
                <c:ptCount val="101"/>
                <c:pt idx="0">
                  <c:v>0.01</c:v>
                </c:pt>
                <c:pt idx="1">
                  <c:v>2.5899999999999999E-2</c:v>
                </c:pt>
                <c:pt idx="2">
                  <c:v>4.1800000000000004E-2</c:v>
                </c:pt>
                <c:pt idx="3">
                  <c:v>5.7700000000000001E-2</c:v>
                </c:pt>
                <c:pt idx="4">
                  <c:v>7.3599999999999999E-2</c:v>
                </c:pt>
                <c:pt idx="5">
                  <c:v>8.9499999999999996E-2</c:v>
                </c:pt>
                <c:pt idx="6">
                  <c:v>0.10539999999999999</c:v>
                </c:pt>
                <c:pt idx="7">
                  <c:v>0.12129999999999999</c:v>
                </c:pt>
                <c:pt idx="8">
                  <c:v>0.13719999999999999</c:v>
                </c:pt>
                <c:pt idx="9">
                  <c:v>0.15309999999999999</c:v>
                </c:pt>
                <c:pt idx="10">
                  <c:v>0.16899999999999998</c:v>
                </c:pt>
                <c:pt idx="11">
                  <c:v>0.18489999999999998</c:v>
                </c:pt>
                <c:pt idx="12">
                  <c:v>0.20079999999999998</c:v>
                </c:pt>
                <c:pt idx="13">
                  <c:v>0.21669999999999998</c:v>
                </c:pt>
                <c:pt idx="14">
                  <c:v>0.23259999999999997</c:v>
                </c:pt>
                <c:pt idx="15">
                  <c:v>0.24849999999999997</c:v>
                </c:pt>
                <c:pt idx="16">
                  <c:v>0.26439999999999997</c:v>
                </c:pt>
                <c:pt idx="17">
                  <c:v>0.28029999999999999</c:v>
                </c:pt>
                <c:pt idx="18">
                  <c:v>0.29620000000000002</c:v>
                </c:pt>
                <c:pt idx="19">
                  <c:v>0.31210000000000004</c:v>
                </c:pt>
                <c:pt idx="20">
                  <c:v>0.32800000000000007</c:v>
                </c:pt>
                <c:pt idx="21">
                  <c:v>0.34390000000000009</c:v>
                </c:pt>
                <c:pt idx="22">
                  <c:v>0.35980000000000012</c:v>
                </c:pt>
                <c:pt idx="23">
                  <c:v>0.37570000000000014</c:v>
                </c:pt>
                <c:pt idx="24">
                  <c:v>0.39160000000000017</c:v>
                </c:pt>
                <c:pt idx="25">
                  <c:v>0.4075000000000002</c:v>
                </c:pt>
                <c:pt idx="26">
                  <c:v>0.42340000000000022</c:v>
                </c:pt>
                <c:pt idx="27">
                  <c:v>0.43930000000000025</c:v>
                </c:pt>
                <c:pt idx="28">
                  <c:v>0.45520000000000027</c:v>
                </c:pt>
                <c:pt idx="29">
                  <c:v>0.4711000000000003</c:v>
                </c:pt>
                <c:pt idx="30">
                  <c:v>0.48700000000000032</c:v>
                </c:pt>
                <c:pt idx="31">
                  <c:v>0.50290000000000035</c:v>
                </c:pt>
                <c:pt idx="32">
                  <c:v>0.51880000000000037</c:v>
                </c:pt>
                <c:pt idx="33">
                  <c:v>0.5347000000000004</c:v>
                </c:pt>
                <c:pt idx="34">
                  <c:v>0.55060000000000042</c:v>
                </c:pt>
                <c:pt idx="35">
                  <c:v>0.56650000000000045</c:v>
                </c:pt>
                <c:pt idx="36">
                  <c:v>0.58240000000000047</c:v>
                </c:pt>
                <c:pt idx="37">
                  <c:v>0.5983000000000005</c:v>
                </c:pt>
                <c:pt idx="38">
                  <c:v>0.61420000000000052</c:v>
                </c:pt>
                <c:pt idx="39">
                  <c:v>0.63010000000000055</c:v>
                </c:pt>
                <c:pt idx="40">
                  <c:v>0.64600000000000057</c:v>
                </c:pt>
                <c:pt idx="41">
                  <c:v>0.6619000000000006</c:v>
                </c:pt>
                <c:pt idx="42">
                  <c:v>0.67780000000000062</c:v>
                </c:pt>
                <c:pt idx="43">
                  <c:v>0.69370000000000065</c:v>
                </c:pt>
                <c:pt idx="44">
                  <c:v>0.70960000000000067</c:v>
                </c:pt>
                <c:pt idx="45">
                  <c:v>0.7255000000000007</c:v>
                </c:pt>
                <c:pt idx="46">
                  <c:v>0.74140000000000073</c:v>
                </c:pt>
                <c:pt idx="47">
                  <c:v>0.75730000000000075</c:v>
                </c:pt>
                <c:pt idx="48">
                  <c:v>0.77320000000000078</c:v>
                </c:pt>
                <c:pt idx="49">
                  <c:v>0.7891000000000008</c:v>
                </c:pt>
                <c:pt idx="50">
                  <c:v>0.80500000000000083</c:v>
                </c:pt>
                <c:pt idx="51">
                  <c:v>0.82090000000000085</c:v>
                </c:pt>
                <c:pt idx="52">
                  <c:v>0.83680000000000088</c:v>
                </c:pt>
                <c:pt idx="53">
                  <c:v>0.8527000000000009</c:v>
                </c:pt>
                <c:pt idx="54">
                  <c:v>0.86860000000000093</c:v>
                </c:pt>
                <c:pt idx="55">
                  <c:v>0.88450000000000095</c:v>
                </c:pt>
                <c:pt idx="56">
                  <c:v>0.90040000000000098</c:v>
                </c:pt>
                <c:pt idx="57">
                  <c:v>0.916300000000001</c:v>
                </c:pt>
                <c:pt idx="58">
                  <c:v>0.93220000000000103</c:v>
                </c:pt>
                <c:pt idx="59">
                  <c:v>0.94810000000000105</c:v>
                </c:pt>
                <c:pt idx="60">
                  <c:v>0.96400000000000108</c:v>
                </c:pt>
                <c:pt idx="61">
                  <c:v>0.9799000000000011</c:v>
                </c:pt>
                <c:pt idx="62">
                  <c:v>0.99580000000000113</c:v>
                </c:pt>
                <c:pt idx="63">
                  <c:v>1.0117000000000012</c:v>
                </c:pt>
                <c:pt idx="64">
                  <c:v>1.0276000000000012</c:v>
                </c:pt>
                <c:pt idx="65">
                  <c:v>1.0435000000000012</c:v>
                </c:pt>
                <c:pt idx="66">
                  <c:v>1.0594000000000012</c:v>
                </c:pt>
                <c:pt idx="67">
                  <c:v>1.0753000000000013</c:v>
                </c:pt>
                <c:pt idx="68">
                  <c:v>1.0912000000000013</c:v>
                </c:pt>
                <c:pt idx="69">
                  <c:v>1.1071000000000013</c:v>
                </c:pt>
                <c:pt idx="70">
                  <c:v>1.1230000000000013</c:v>
                </c:pt>
                <c:pt idx="71">
                  <c:v>1.1389000000000014</c:v>
                </c:pt>
                <c:pt idx="72">
                  <c:v>1.1548000000000014</c:v>
                </c:pt>
                <c:pt idx="73">
                  <c:v>1.1707000000000014</c:v>
                </c:pt>
                <c:pt idx="74">
                  <c:v>1.1866000000000014</c:v>
                </c:pt>
                <c:pt idx="75">
                  <c:v>1.2025000000000015</c:v>
                </c:pt>
                <c:pt idx="76">
                  <c:v>1.2184000000000015</c:v>
                </c:pt>
                <c:pt idx="77">
                  <c:v>1.2343000000000015</c:v>
                </c:pt>
                <c:pt idx="78">
                  <c:v>1.2502000000000015</c:v>
                </c:pt>
                <c:pt idx="79">
                  <c:v>1.2661000000000016</c:v>
                </c:pt>
                <c:pt idx="80">
                  <c:v>1.2820000000000016</c:v>
                </c:pt>
                <c:pt idx="81">
                  <c:v>1.2979000000000016</c:v>
                </c:pt>
                <c:pt idx="82">
                  <c:v>1.3138000000000016</c:v>
                </c:pt>
                <c:pt idx="83">
                  <c:v>1.3297000000000017</c:v>
                </c:pt>
                <c:pt idx="84">
                  <c:v>1.3456000000000017</c:v>
                </c:pt>
                <c:pt idx="85">
                  <c:v>1.3615000000000017</c:v>
                </c:pt>
                <c:pt idx="86">
                  <c:v>1.3774000000000017</c:v>
                </c:pt>
                <c:pt idx="87">
                  <c:v>1.3933000000000018</c:v>
                </c:pt>
                <c:pt idx="88">
                  <c:v>1.4092000000000018</c:v>
                </c:pt>
                <c:pt idx="89">
                  <c:v>1.4251000000000018</c:v>
                </c:pt>
                <c:pt idx="90">
                  <c:v>1.4410000000000018</c:v>
                </c:pt>
                <c:pt idx="91">
                  <c:v>1.4569000000000019</c:v>
                </c:pt>
                <c:pt idx="92">
                  <c:v>1.4728000000000019</c:v>
                </c:pt>
                <c:pt idx="93">
                  <c:v>1.4887000000000019</c:v>
                </c:pt>
                <c:pt idx="94">
                  <c:v>1.5046000000000019</c:v>
                </c:pt>
                <c:pt idx="95">
                  <c:v>1.520500000000002</c:v>
                </c:pt>
                <c:pt idx="96">
                  <c:v>1.536400000000002</c:v>
                </c:pt>
                <c:pt idx="97">
                  <c:v>1.552300000000002</c:v>
                </c:pt>
                <c:pt idx="98">
                  <c:v>1.568200000000002</c:v>
                </c:pt>
                <c:pt idx="99">
                  <c:v>1.5841000000000021</c:v>
                </c:pt>
                <c:pt idx="100">
                  <c:v>1.6000000000000021</c:v>
                </c:pt>
              </c:numCache>
            </c:numRef>
          </c:xVal>
          <c:yVal>
            <c:numRef>
              <c:f>Calcs!$AO$13:$AO$113</c:f>
              <c:numCache>
                <c:formatCode>General</c:formatCode>
                <c:ptCount val="101"/>
                <c:pt idx="0">
                  <c:v>-2.4030325085693848E-3</c:v>
                </c:pt>
                <c:pt idx="1">
                  <c:v>-0.67542304598816694</c:v>
                </c:pt>
                <c:pt idx="2">
                  <c:v>-6.035805788636547</c:v>
                </c:pt>
                <c:pt idx="3">
                  <c:v>-13.478197245894233</c:v>
                </c:pt>
                <c:pt idx="4">
                  <c:v>-19.783249764282051</c:v>
                </c:pt>
                <c:pt idx="5">
                  <c:v>-24.994792188625084</c:v>
                </c:pt>
                <c:pt idx="6">
                  <c:v>-29.425960725290174</c:v>
                </c:pt>
                <c:pt idx="7">
                  <c:v>-33.297111548407102</c:v>
                </c:pt>
                <c:pt idx="8">
                  <c:v>-36.75486052526756</c:v>
                </c:pt>
                <c:pt idx="9">
                  <c:v>-39.900385061691573</c:v>
                </c:pt>
                <c:pt idx="10">
                  <c:v>-42.80686911179545</c:v>
                </c:pt>
                <c:pt idx="11">
                  <c:v>-45.529819793479135</c:v>
                </c:pt>
                <c:pt idx="12">
                  <c:v>-48.11342859779338</c:v>
                </c:pt>
                <c:pt idx="13">
                  <c:v>-50.594768476629341</c:v>
                </c:pt>
                <c:pt idx="14">
                  <c:v>-53.00683572489686</c:v>
                </c:pt>
                <c:pt idx="15">
                  <c:v>-55.381068092905409</c:v>
                </c:pt>
                <c:pt idx="16">
                  <c:v>-57.749832267836467</c:v>
                </c:pt>
                <c:pt idx="17">
                  <c:v>-60.149421828332976</c:v>
                </c:pt>
                <c:pt idx="18">
                  <c:v>-62.624402369137051</c:v>
                </c:pt>
                <c:pt idx="19">
                  <c:v>-65.234954398069533</c:v>
                </c:pt>
                <c:pt idx="20">
                  <c:v>-68.071077978940352</c:v>
                </c:pt>
                <c:pt idx="21">
                  <c:v>-71.284306667137457</c:v>
                </c:pt>
                <c:pt idx="22">
                  <c:v>-75.173087020464763</c:v>
                </c:pt>
                <c:pt idx="23">
                  <c:v>-80.492394635740609</c:v>
                </c:pt>
                <c:pt idx="24">
                  <c:v>-90.622783753710024</c:v>
                </c:pt>
                <c:pt idx="25">
                  <c:v>-92.471505093055015</c:v>
                </c:pt>
                <c:pt idx="26">
                  <c:v>-83.416441033261009</c:v>
                </c:pt>
                <c:pt idx="27">
                  <c:v>-79.707400966558509</c:v>
                </c:pt>
                <c:pt idx="28">
                  <c:v>-77.519924075473781</c:v>
                </c:pt>
                <c:pt idx="29">
                  <c:v>-76.055958266581911</c:v>
                </c:pt>
                <c:pt idx="30">
                  <c:v>-75.010804554850992</c:v>
                </c:pt>
                <c:pt idx="31">
                  <c:v>-74.235721939288084</c:v>
                </c:pt>
                <c:pt idx="32">
                  <c:v>-73.64717388284717</c:v>
                </c:pt>
                <c:pt idx="33">
                  <c:v>-73.193738679908833</c:v>
                </c:pt>
                <c:pt idx="34">
                  <c:v>-72.841641206693595</c:v>
                </c:pt>
                <c:pt idx="35">
                  <c:v>-72.567597362251092</c:v>
                </c:pt>
                <c:pt idx="36">
                  <c:v>-72.35494266900109</c:v>
                </c:pt>
                <c:pt idx="37">
                  <c:v>-72.191388920339719</c:v>
                </c:pt>
                <c:pt idx="38">
                  <c:v>-72.067651736034705</c:v>
                </c:pt>
                <c:pt idx="39">
                  <c:v>-71.976573129577716</c:v>
                </c:pt>
                <c:pt idx="40">
                  <c:v>-71.912539720594012</c:v>
                </c:pt>
                <c:pt idx="41">
                  <c:v>-71.871084957031329</c:v>
                </c:pt>
                <c:pt idx="42">
                  <c:v>-71.848609934562518</c:v>
                </c:pt>
                <c:pt idx="43">
                  <c:v>-71.842182975374342</c:v>
                </c:pt>
                <c:pt idx="44">
                  <c:v>-71.849392885566658</c:v>
                </c:pt>
                <c:pt idx="45">
                  <c:v>-71.868239638051691</c:v>
                </c:pt>
                <c:pt idx="46">
                  <c:v>-71.897051676352518</c:v>
                </c:pt>
                <c:pt idx="47">
                  <c:v>-71.934422495136573</c:v>
                </c:pt>
                <c:pt idx="48">
                  <c:v>-71.979161403049787</c:v>
                </c:pt>
                <c:pt idx="49">
                  <c:v>-72.030254870718963</c:v>
                </c:pt>
                <c:pt idx="50">
                  <c:v>-72.086835882136867</c:v>
                </c:pt>
                <c:pt idx="51">
                  <c:v>-72.148159409114342</c:v>
                </c:pt>
                <c:pt idx="52">
                  <c:v>-72.213582620822365</c:v>
                </c:pt>
                <c:pt idx="53">
                  <c:v>-72.282548791366168</c:v>
                </c:pt>
                <c:pt idx="54">
                  <c:v>-72.354574121642187</c:v>
                </c:pt>
                <c:pt idx="55">
                  <c:v>-72.429236877175668</c:v>
                </c:pt>
                <c:pt idx="56">
                  <c:v>-72.506168380652269</c:v>
                </c:pt>
                <c:pt idx="57">
                  <c:v>-72.585045500493408</c:v>
                </c:pt>
                <c:pt idx="58">
                  <c:v>-72.665584354135206</c:v>
                </c:pt>
                <c:pt idx="59">
                  <c:v>-72.747535003882646</c:v>
                </c:pt>
                <c:pt idx="60">
                  <c:v>-72.830676968390293</c:v>
                </c:pt>
                <c:pt idx="61">
                  <c:v>-72.914815408135183</c:v>
                </c:pt>
                <c:pt idx="62">
                  <c:v>-72.999777870641708</c:v>
                </c:pt>
                <c:pt idx="63">
                  <c:v>-73.085411502820691</c:v>
                </c:pt>
                <c:pt idx="64">
                  <c:v>-73.171580654899856</c:v>
                </c:pt>
                <c:pt idx="65">
                  <c:v>-73.258164814026387</c:v>
                </c:pt>
                <c:pt idx="66">
                  <c:v>-73.345056816516077</c:v>
                </c:pt>
                <c:pt idx="67">
                  <c:v>-73.432161296554284</c:v>
                </c:pt>
                <c:pt idx="68">
                  <c:v>-73.519393336236817</c:v>
                </c:pt>
                <c:pt idx="69">
                  <c:v>-73.606677287672952</c:v>
                </c:pt>
                <c:pt idx="70">
                  <c:v>-73.693945742574201</c:v>
                </c:pt>
                <c:pt idx="71">
                  <c:v>-73.781138628701683</c:v>
                </c:pt>
                <c:pt idx="72">
                  <c:v>-73.868202415681367</c:v>
                </c:pt>
                <c:pt idx="73">
                  <c:v>-73.955089415462737</c:v>
                </c:pt>
                <c:pt idx="74">
                  <c:v>-74.041757164829505</c:v>
                </c:pt>
                <c:pt idx="75">
                  <c:v>-74.128167879244444</c:v>
                </c:pt>
                <c:pt idx="76">
                  <c:v>-74.214287968891824</c:v>
                </c:pt>
                <c:pt idx="77">
                  <c:v>-74.300087609045335</c:v>
                </c:pt>
                <c:pt idx="78">
                  <c:v>-74.385540357990905</c:v>
                </c:pt>
                <c:pt idx="79">
                  <c:v>-74.470622816700086</c:v>
                </c:pt>
                <c:pt idx="80">
                  <c:v>-74.555314325217068</c:v>
                </c:pt>
                <c:pt idx="81">
                  <c:v>-74.639596691354981</c:v>
                </c:pt>
                <c:pt idx="82">
                  <c:v>-74.723453947961872</c:v>
                </c:pt>
                <c:pt idx="83">
                  <c:v>-74.806872135406323</c:v>
                </c:pt>
                <c:pt idx="84">
                  <c:v>-74.889839106443517</c:v>
                </c:pt>
                <c:pt idx="85">
                  <c:v>-74.972344350917382</c:v>
                </c:pt>
                <c:pt idx="86">
                  <c:v>-75.054378838076218</c:v>
                </c:pt>
                <c:pt idx="87">
                  <c:v>-75.135934874636149</c:v>
                </c:pt>
                <c:pt idx="88">
                  <c:v>-75.217005976785686</c:v>
                </c:pt>
                <c:pt idx="89">
                  <c:v>-75.297586754741957</c:v>
                </c:pt>
                <c:pt idx="90">
                  <c:v>-75.377672808426809</c:v>
                </c:pt>
                <c:pt idx="91">
                  <c:v>-75.457260633191709</c:v>
                </c:pt>
                <c:pt idx="92">
                  <c:v>-75.536347534475411</c:v>
                </c:pt>
                <c:pt idx="93">
                  <c:v>-75.614931550542423</c:v>
                </c:pt>
                <c:pt idx="94">
                  <c:v>-75.693011382415506</c:v>
                </c:pt>
                <c:pt idx="95">
                  <c:v>-75.770586330350525</c:v>
                </c:pt>
                <c:pt idx="96">
                  <c:v>-75.847656236156453</c:v>
                </c:pt>
                <c:pt idx="97">
                  <c:v>-75.924221430802035</c:v>
                </c:pt>
                <c:pt idx="98">
                  <c:v>-76.000282686785553</c:v>
                </c:pt>
                <c:pt idx="99">
                  <c:v>-76.075841174828895</c:v>
                </c:pt>
                <c:pt idx="100">
                  <c:v>-76.15089842446794</c:v>
                </c:pt>
              </c:numCache>
            </c:numRef>
          </c:yVal>
          <c:smooth val="0"/>
          <c:extLst>
            <c:ext xmlns:c16="http://schemas.microsoft.com/office/drawing/2014/chart" uri="{C3380CC4-5D6E-409C-BE32-E72D297353CC}">
              <c16:uniqueId val="{00000000-D699-4CF5-B0BF-BFA10D7827CA}"/>
            </c:ext>
          </c:extLst>
        </c:ser>
        <c:dLbls>
          <c:showLegendKey val="0"/>
          <c:showVal val="0"/>
          <c:showCatName val="0"/>
          <c:showSerName val="0"/>
          <c:showPercent val="0"/>
          <c:showBubbleSize val="0"/>
        </c:dLbls>
        <c:axId val="311182736"/>
        <c:axId val="1"/>
      </c:scatterChart>
      <c:scatterChart>
        <c:scatterStyle val="lineMarker"/>
        <c:varyColors val="0"/>
        <c:ser>
          <c:idx val="1"/>
          <c:order val="1"/>
          <c:tx>
            <c:v>S21</c:v>
          </c:tx>
          <c:spPr>
            <a:ln w="38100">
              <a:solidFill>
                <a:srgbClr val="FF00FF"/>
              </a:solidFill>
              <a:prstDash val="solid"/>
            </a:ln>
          </c:spPr>
          <c:marker>
            <c:symbol val="none"/>
          </c:marker>
          <c:xVal>
            <c:numRef>
              <c:f>Calcs!$C$13:$C$113</c:f>
              <c:numCache>
                <c:formatCode>General</c:formatCode>
                <c:ptCount val="101"/>
                <c:pt idx="0">
                  <c:v>0.01</c:v>
                </c:pt>
                <c:pt idx="1">
                  <c:v>2.5899999999999999E-2</c:v>
                </c:pt>
                <c:pt idx="2">
                  <c:v>4.1800000000000004E-2</c:v>
                </c:pt>
                <c:pt idx="3">
                  <c:v>5.7700000000000001E-2</c:v>
                </c:pt>
                <c:pt idx="4">
                  <c:v>7.3599999999999999E-2</c:v>
                </c:pt>
                <c:pt idx="5">
                  <c:v>8.9499999999999996E-2</c:v>
                </c:pt>
                <c:pt idx="6">
                  <c:v>0.10539999999999999</c:v>
                </c:pt>
                <c:pt idx="7">
                  <c:v>0.12129999999999999</c:v>
                </c:pt>
                <c:pt idx="8">
                  <c:v>0.13719999999999999</c:v>
                </c:pt>
                <c:pt idx="9">
                  <c:v>0.15309999999999999</c:v>
                </c:pt>
                <c:pt idx="10">
                  <c:v>0.16899999999999998</c:v>
                </c:pt>
                <c:pt idx="11">
                  <c:v>0.18489999999999998</c:v>
                </c:pt>
                <c:pt idx="12">
                  <c:v>0.20079999999999998</c:v>
                </c:pt>
                <c:pt idx="13">
                  <c:v>0.21669999999999998</c:v>
                </c:pt>
                <c:pt idx="14">
                  <c:v>0.23259999999999997</c:v>
                </c:pt>
                <c:pt idx="15">
                  <c:v>0.24849999999999997</c:v>
                </c:pt>
                <c:pt idx="16">
                  <c:v>0.26439999999999997</c:v>
                </c:pt>
                <c:pt idx="17">
                  <c:v>0.28029999999999999</c:v>
                </c:pt>
                <c:pt idx="18">
                  <c:v>0.29620000000000002</c:v>
                </c:pt>
                <c:pt idx="19">
                  <c:v>0.31210000000000004</c:v>
                </c:pt>
                <c:pt idx="20">
                  <c:v>0.32800000000000007</c:v>
                </c:pt>
                <c:pt idx="21">
                  <c:v>0.34390000000000009</c:v>
                </c:pt>
                <c:pt idx="22">
                  <c:v>0.35980000000000012</c:v>
                </c:pt>
                <c:pt idx="23">
                  <c:v>0.37570000000000014</c:v>
                </c:pt>
                <c:pt idx="24">
                  <c:v>0.39160000000000017</c:v>
                </c:pt>
                <c:pt idx="25">
                  <c:v>0.4075000000000002</c:v>
                </c:pt>
                <c:pt idx="26">
                  <c:v>0.42340000000000022</c:v>
                </c:pt>
                <c:pt idx="27">
                  <c:v>0.43930000000000025</c:v>
                </c:pt>
                <c:pt idx="28">
                  <c:v>0.45520000000000027</c:v>
                </c:pt>
                <c:pt idx="29">
                  <c:v>0.4711000000000003</c:v>
                </c:pt>
                <c:pt idx="30">
                  <c:v>0.48700000000000032</c:v>
                </c:pt>
                <c:pt idx="31">
                  <c:v>0.50290000000000035</c:v>
                </c:pt>
                <c:pt idx="32">
                  <c:v>0.51880000000000037</c:v>
                </c:pt>
                <c:pt idx="33">
                  <c:v>0.5347000000000004</c:v>
                </c:pt>
                <c:pt idx="34">
                  <c:v>0.55060000000000042</c:v>
                </c:pt>
                <c:pt idx="35">
                  <c:v>0.56650000000000045</c:v>
                </c:pt>
                <c:pt idx="36">
                  <c:v>0.58240000000000047</c:v>
                </c:pt>
                <c:pt idx="37">
                  <c:v>0.5983000000000005</c:v>
                </c:pt>
                <c:pt idx="38">
                  <c:v>0.61420000000000052</c:v>
                </c:pt>
                <c:pt idx="39">
                  <c:v>0.63010000000000055</c:v>
                </c:pt>
                <c:pt idx="40">
                  <c:v>0.64600000000000057</c:v>
                </c:pt>
                <c:pt idx="41">
                  <c:v>0.6619000000000006</c:v>
                </c:pt>
                <c:pt idx="42">
                  <c:v>0.67780000000000062</c:v>
                </c:pt>
                <c:pt idx="43">
                  <c:v>0.69370000000000065</c:v>
                </c:pt>
                <c:pt idx="44">
                  <c:v>0.70960000000000067</c:v>
                </c:pt>
                <c:pt idx="45">
                  <c:v>0.7255000000000007</c:v>
                </c:pt>
                <c:pt idx="46">
                  <c:v>0.74140000000000073</c:v>
                </c:pt>
                <c:pt idx="47">
                  <c:v>0.75730000000000075</c:v>
                </c:pt>
                <c:pt idx="48">
                  <c:v>0.77320000000000078</c:v>
                </c:pt>
                <c:pt idx="49">
                  <c:v>0.7891000000000008</c:v>
                </c:pt>
                <c:pt idx="50">
                  <c:v>0.80500000000000083</c:v>
                </c:pt>
                <c:pt idx="51">
                  <c:v>0.82090000000000085</c:v>
                </c:pt>
                <c:pt idx="52">
                  <c:v>0.83680000000000088</c:v>
                </c:pt>
                <c:pt idx="53">
                  <c:v>0.8527000000000009</c:v>
                </c:pt>
                <c:pt idx="54">
                  <c:v>0.86860000000000093</c:v>
                </c:pt>
                <c:pt idx="55">
                  <c:v>0.88450000000000095</c:v>
                </c:pt>
                <c:pt idx="56">
                  <c:v>0.90040000000000098</c:v>
                </c:pt>
                <c:pt idx="57">
                  <c:v>0.916300000000001</c:v>
                </c:pt>
                <c:pt idx="58">
                  <c:v>0.93220000000000103</c:v>
                </c:pt>
                <c:pt idx="59">
                  <c:v>0.94810000000000105</c:v>
                </c:pt>
                <c:pt idx="60">
                  <c:v>0.96400000000000108</c:v>
                </c:pt>
                <c:pt idx="61">
                  <c:v>0.9799000000000011</c:v>
                </c:pt>
                <c:pt idx="62">
                  <c:v>0.99580000000000113</c:v>
                </c:pt>
                <c:pt idx="63">
                  <c:v>1.0117000000000012</c:v>
                </c:pt>
                <c:pt idx="64">
                  <c:v>1.0276000000000012</c:v>
                </c:pt>
                <c:pt idx="65">
                  <c:v>1.0435000000000012</c:v>
                </c:pt>
                <c:pt idx="66">
                  <c:v>1.0594000000000012</c:v>
                </c:pt>
                <c:pt idx="67">
                  <c:v>1.0753000000000013</c:v>
                </c:pt>
                <c:pt idx="68">
                  <c:v>1.0912000000000013</c:v>
                </c:pt>
                <c:pt idx="69">
                  <c:v>1.1071000000000013</c:v>
                </c:pt>
                <c:pt idx="70">
                  <c:v>1.1230000000000013</c:v>
                </c:pt>
                <c:pt idx="71">
                  <c:v>1.1389000000000014</c:v>
                </c:pt>
                <c:pt idx="72">
                  <c:v>1.1548000000000014</c:v>
                </c:pt>
                <c:pt idx="73">
                  <c:v>1.1707000000000014</c:v>
                </c:pt>
                <c:pt idx="74">
                  <c:v>1.1866000000000014</c:v>
                </c:pt>
                <c:pt idx="75">
                  <c:v>1.2025000000000015</c:v>
                </c:pt>
                <c:pt idx="76">
                  <c:v>1.2184000000000015</c:v>
                </c:pt>
                <c:pt idx="77">
                  <c:v>1.2343000000000015</c:v>
                </c:pt>
                <c:pt idx="78">
                  <c:v>1.2502000000000015</c:v>
                </c:pt>
                <c:pt idx="79">
                  <c:v>1.2661000000000016</c:v>
                </c:pt>
                <c:pt idx="80">
                  <c:v>1.2820000000000016</c:v>
                </c:pt>
                <c:pt idx="81">
                  <c:v>1.2979000000000016</c:v>
                </c:pt>
                <c:pt idx="82">
                  <c:v>1.3138000000000016</c:v>
                </c:pt>
                <c:pt idx="83">
                  <c:v>1.3297000000000017</c:v>
                </c:pt>
                <c:pt idx="84">
                  <c:v>1.3456000000000017</c:v>
                </c:pt>
                <c:pt idx="85">
                  <c:v>1.3615000000000017</c:v>
                </c:pt>
                <c:pt idx="86">
                  <c:v>1.3774000000000017</c:v>
                </c:pt>
                <c:pt idx="87">
                  <c:v>1.3933000000000018</c:v>
                </c:pt>
                <c:pt idx="88">
                  <c:v>1.4092000000000018</c:v>
                </c:pt>
                <c:pt idx="89">
                  <c:v>1.4251000000000018</c:v>
                </c:pt>
                <c:pt idx="90">
                  <c:v>1.4410000000000018</c:v>
                </c:pt>
                <c:pt idx="91">
                  <c:v>1.4569000000000019</c:v>
                </c:pt>
                <c:pt idx="92">
                  <c:v>1.4728000000000019</c:v>
                </c:pt>
                <c:pt idx="93">
                  <c:v>1.4887000000000019</c:v>
                </c:pt>
                <c:pt idx="94">
                  <c:v>1.5046000000000019</c:v>
                </c:pt>
                <c:pt idx="95">
                  <c:v>1.520500000000002</c:v>
                </c:pt>
                <c:pt idx="96">
                  <c:v>1.536400000000002</c:v>
                </c:pt>
                <c:pt idx="97">
                  <c:v>1.552300000000002</c:v>
                </c:pt>
                <c:pt idx="98">
                  <c:v>1.568200000000002</c:v>
                </c:pt>
                <c:pt idx="99">
                  <c:v>1.5841000000000021</c:v>
                </c:pt>
                <c:pt idx="100">
                  <c:v>1.6000000000000021</c:v>
                </c:pt>
              </c:numCache>
            </c:numRef>
          </c:xVal>
          <c:yVal>
            <c:numRef>
              <c:f>Calcs!$AT$13:$AT$113</c:f>
              <c:numCache>
                <c:formatCode>General</c:formatCode>
                <c:ptCount val="101"/>
                <c:pt idx="0">
                  <c:v>-32.571448113449776</c:v>
                </c:pt>
                <c:pt idx="1">
                  <c:v>-8.415419972568646</c:v>
                </c:pt>
                <c:pt idx="2">
                  <c:v>-1.2443305491194765</c:v>
                </c:pt>
                <c:pt idx="3">
                  <c:v>-0.19948049387040578</c:v>
                </c:pt>
                <c:pt idx="4">
                  <c:v>-4.5893585982302761E-2</c:v>
                </c:pt>
                <c:pt idx="5">
                  <c:v>-1.377188872186493E-2</c:v>
                </c:pt>
                <c:pt idx="6">
                  <c:v>-4.9594805249394691E-3</c:v>
                </c:pt>
                <c:pt idx="7">
                  <c:v>-2.0331752354403811E-3</c:v>
                </c:pt>
                <c:pt idx="8">
                  <c:v>-9.1694672836080068E-4</c:v>
                </c:pt>
                <c:pt idx="9">
                  <c:v>-4.4439383420071768E-4</c:v>
                </c:pt>
                <c:pt idx="10">
                  <c:v>-2.2756673492668283E-4</c:v>
                </c:pt>
                <c:pt idx="11">
                  <c:v>-1.215649596367981E-4</c:v>
                </c:pt>
                <c:pt idx="12">
                  <c:v>-6.7057105676427805E-5</c:v>
                </c:pt>
                <c:pt idx="13">
                  <c:v>-3.7871225333128076E-5</c:v>
                </c:pt>
                <c:pt idx="14">
                  <c:v>-2.1732106526586846E-5</c:v>
                </c:pt>
                <c:pt idx="15">
                  <c:v>-1.2579927272759761E-5</c:v>
                </c:pt>
                <c:pt idx="16">
                  <c:v>-7.291240905332071E-6</c:v>
                </c:pt>
                <c:pt idx="17">
                  <c:v>-4.1960662555878608E-6</c:v>
                </c:pt>
                <c:pt idx="18">
                  <c:v>-2.3732538552286712E-6</c:v>
                </c:pt>
                <c:pt idx="19">
                  <c:v>-1.3010348741539101E-6</c:v>
                </c:pt>
                <c:pt idx="20">
                  <c:v>-6.7713698641814455E-7</c:v>
                </c:pt>
                <c:pt idx="21">
                  <c:v>-3.2311242330630722E-7</c:v>
                </c:pt>
                <c:pt idx="22">
                  <c:v>-1.3197014249097536E-7</c:v>
                </c:pt>
                <c:pt idx="23">
                  <c:v>-3.8774393428373033E-8</c:v>
                </c:pt>
                <c:pt idx="24">
                  <c:v>-3.762742129693147E-9</c:v>
                </c:pt>
                <c:pt idx="25">
                  <c:v>-2.458306972821513E-9</c:v>
                </c:pt>
                <c:pt idx="26">
                  <c:v>-1.9776089227647215E-8</c:v>
                </c:pt>
                <c:pt idx="27">
                  <c:v>-4.6456267530706936E-8</c:v>
                </c:pt>
                <c:pt idx="28">
                  <c:v>-7.6876212010673827E-8</c:v>
                </c:pt>
                <c:pt idx="29">
                  <c:v>-1.0769325315223472E-7</c:v>
                </c:pt>
                <c:pt idx="30">
                  <c:v>-1.3699474479640488E-7</c:v>
                </c:pt>
                <c:pt idx="31">
                  <c:v>-1.6376163192963845E-7</c:v>
                </c:pt>
                <c:pt idx="32">
                  <c:v>-1.875283516824993E-7</c:v>
                </c:pt>
                <c:pt idx="33">
                  <c:v>-2.0816632253154188E-7</c:v>
                </c:pt>
                <c:pt idx="34">
                  <c:v>-2.2574604933035853E-7</c:v>
                </c:pt>
                <c:pt idx="35">
                  <c:v>-2.4044988156771399E-7</c:v>
                </c:pt>
                <c:pt idx="36">
                  <c:v>-2.5251668989970166E-7</c:v>
                </c:pt>
                <c:pt idx="37">
                  <c:v>-2.6220768652571527E-7</c:v>
                </c:pt>
                <c:pt idx="38">
                  <c:v>-2.6978583390282072E-7</c:v>
                </c:pt>
                <c:pt idx="39">
                  <c:v>-2.7550341167066611E-7</c:v>
                </c:pt>
                <c:pt idx="40">
                  <c:v>-2.7959563280282219E-7</c:v>
                </c:pt>
                <c:pt idx="41">
                  <c:v>-2.8227721060035985E-7</c:v>
                </c:pt>
                <c:pt idx="42">
                  <c:v>-2.8374181481071476E-7</c:v>
                </c:pt>
                <c:pt idx="43">
                  <c:v>-2.8416201087472739E-7</c:v>
                </c:pt>
                <c:pt idx="44">
                  <c:v>-2.836906504866506E-7</c:v>
                </c:pt>
                <c:pt idx="45">
                  <c:v>-2.8246221972381496E-7</c:v>
                </c:pt>
                <c:pt idx="46">
                  <c:v>-2.8059452372664304E-7</c:v>
                </c:pt>
                <c:pt idx="47">
                  <c:v>-2.7819036077110106E-7</c:v>
                </c:pt>
                <c:pt idx="48">
                  <c:v>-2.7533928409498185E-7</c:v>
                </c:pt>
                <c:pt idx="49">
                  <c:v>-2.7211898956513939E-7</c:v>
                </c:pt>
                <c:pt idx="50">
                  <c:v>-2.6859673131023615E-7</c:v>
                </c:pt>
                <c:pt idx="51">
                  <c:v>-2.6483074603244753E-7</c:v>
                </c:pt>
                <c:pt idx="52">
                  <c:v>-2.6087115176068744E-7</c:v>
                </c:pt>
                <c:pt idx="53">
                  <c:v>-2.567612197985788E-7</c:v>
                </c:pt>
                <c:pt idx="54">
                  <c:v>-2.5253809411277162E-7</c:v>
                </c:pt>
                <c:pt idx="55">
                  <c:v>-2.4823363897681878E-7</c:v>
                </c:pt>
                <c:pt idx="56">
                  <c:v>-2.438751072501388E-7</c:v>
                </c:pt>
                <c:pt idx="57">
                  <c:v>-2.3948581347861458E-7</c:v>
                </c:pt>
                <c:pt idx="58">
                  <c:v>-2.3508552444723722E-7</c:v>
                </c:pt>
                <c:pt idx="59">
                  <c:v>-2.3069109081462149E-7</c:v>
                </c:pt>
                <c:pt idx="60">
                  <c:v>-2.2631670073114354E-7</c:v>
                </c:pt>
                <c:pt idx="61">
                  <c:v>-2.2197432728690379E-7</c:v>
                </c:pt>
                <c:pt idx="62">
                  <c:v>-2.1767397441524298E-7</c:v>
                </c:pt>
                <c:pt idx="63">
                  <c:v>-2.1342396136935706E-7</c:v>
                </c:pt>
                <c:pt idx="64">
                  <c:v>-2.092310953369225E-7</c:v>
                </c:pt>
                <c:pt idx="65">
                  <c:v>-2.0510103016992641E-7</c:v>
                </c:pt>
                <c:pt idx="66">
                  <c:v>-2.010382239542603E-7</c:v>
                </c:pt>
                <c:pt idx="67">
                  <c:v>-1.9704627073837916E-7</c:v>
                </c:pt>
                <c:pt idx="68">
                  <c:v>-1.9312789860464887E-7</c:v>
                </c:pt>
                <c:pt idx="69">
                  <c:v>-1.8928515578455339E-7</c:v>
                </c:pt>
                <c:pt idx="70">
                  <c:v>-1.8551959098793675E-7</c:v>
                </c:pt>
                <c:pt idx="71">
                  <c:v>-1.818320798240565E-7</c:v>
                </c:pt>
                <c:pt idx="72">
                  <c:v>-1.7822311506415871E-7</c:v>
                </c:pt>
                <c:pt idx="73">
                  <c:v>-1.7469294454030945E-7</c:v>
                </c:pt>
                <c:pt idx="74">
                  <c:v>-1.7124132909919618E-7</c:v>
                </c:pt>
                <c:pt idx="75">
                  <c:v>-1.6786786854481895E-7</c:v>
                </c:pt>
                <c:pt idx="76">
                  <c:v>-1.6457182420223324E-7</c:v>
                </c:pt>
                <c:pt idx="77">
                  <c:v>-1.6135244196725812E-7</c:v>
                </c:pt>
                <c:pt idx="78">
                  <c:v>-1.5820868711641786E-7</c:v>
                </c:pt>
                <c:pt idx="79">
                  <c:v>-1.5513939281337497E-7</c:v>
                </c:pt>
                <c:pt idx="80">
                  <c:v>-1.521433218258893E-7</c:v>
                </c:pt>
                <c:pt idx="81">
                  <c:v>-1.4921917327611029E-7</c:v>
                </c:pt>
                <c:pt idx="82">
                  <c:v>-1.4636557589028477E-7</c:v>
                </c:pt>
                <c:pt idx="83">
                  <c:v>-1.4358105714027749E-7</c:v>
                </c:pt>
                <c:pt idx="84">
                  <c:v>-1.4086412714006197E-7</c:v>
                </c:pt>
                <c:pt idx="85">
                  <c:v>-1.3821332493343974E-7</c:v>
                </c:pt>
                <c:pt idx="86">
                  <c:v>-1.3562708638117504E-7</c:v>
                </c:pt>
                <c:pt idx="87">
                  <c:v>-1.3310389748906454E-7</c:v>
                </c:pt>
                <c:pt idx="88">
                  <c:v>-1.3064225583483783E-7</c:v>
                </c:pt>
                <c:pt idx="89">
                  <c:v>-1.2824063488804045E-7</c:v>
                </c:pt>
                <c:pt idx="90">
                  <c:v>-1.2589747918839653E-7</c:v>
                </c:pt>
                <c:pt idx="91">
                  <c:v>-1.2361133935165589E-7</c:v>
                </c:pt>
                <c:pt idx="92">
                  <c:v>-1.2138066184620321E-7</c:v>
                </c:pt>
                <c:pt idx="93">
                  <c:v>-1.1920410818545377E-7</c:v>
                </c:pt>
                <c:pt idx="94">
                  <c:v>-1.170801412313645E-7</c:v>
                </c:pt>
                <c:pt idx="95">
                  <c:v>-1.1500738006694646E-7</c:v>
                </c:pt>
                <c:pt idx="96">
                  <c:v>-1.1298445148983273E-7</c:v>
                </c:pt>
                <c:pt idx="97">
                  <c:v>-1.1101001894210276E-7</c:v>
                </c:pt>
                <c:pt idx="98">
                  <c:v>-1.0908272368630605E-7</c:v>
                </c:pt>
                <c:pt idx="99">
                  <c:v>-1.0720131884698158E-7</c:v>
                </c:pt>
                <c:pt idx="100">
                  <c:v>-1.0536455465568772E-7</c:v>
                </c:pt>
              </c:numCache>
            </c:numRef>
          </c:yVal>
          <c:smooth val="0"/>
          <c:extLst>
            <c:ext xmlns:c16="http://schemas.microsoft.com/office/drawing/2014/chart" uri="{C3380CC4-5D6E-409C-BE32-E72D297353CC}">
              <c16:uniqueId val="{00000001-D699-4CF5-B0BF-BFA10D7827CA}"/>
            </c:ext>
          </c:extLst>
        </c:ser>
        <c:dLbls>
          <c:showLegendKey val="0"/>
          <c:showVal val="0"/>
          <c:showCatName val="0"/>
          <c:showSerName val="0"/>
          <c:showPercent val="0"/>
          <c:showBubbleSize val="0"/>
        </c:dLbls>
        <c:axId val="3"/>
        <c:axId val="4"/>
      </c:scatterChart>
      <c:valAx>
        <c:axId val="311182736"/>
        <c:scaling>
          <c:orientation val="minMax"/>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Frequency (GHz)</a:t>
                </a:r>
              </a:p>
            </c:rich>
          </c:tx>
          <c:layout>
            <c:manualLayout>
              <c:xMode val="edge"/>
              <c:yMode val="edge"/>
              <c:x val="0.35504885993485347"/>
              <c:y val="0.854452054794520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s-AR"/>
          </a:p>
        </c:txPr>
        <c:crossAx val="1"/>
        <c:crossesAt val="-1000000"/>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S11 magnitude (dB)</a:t>
                </a:r>
              </a:p>
            </c:rich>
          </c:tx>
          <c:layout>
            <c:manualLayout>
              <c:xMode val="edge"/>
              <c:yMode val="edge"/>
              <c:x val="1.954397394136808E-2"/>
              <c:y val="0.2962328767123287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s-AR"/>
          </a:p>
        </c:txPr>
        <c:crossAx val="311182736"/>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200" b="1" i="0" u="none" strike="noStrike" baseline="0">
                    <a:solidFill>
                      <a:srgbClr val="000000"/>
                    </a:solidFill>
                    <a:latin typeface="Arial"/>
                    <a:ea typeface="Arial"/>
                    <a:cs typeface="Arial"/>
                  </a:defRPr>
                </a:pPr>
                <a:r>
                  <a:rPr lang="en-US"/>
                  <a:t>S21 magnitude (dB)</a:t>
                </a:r>
              </a:p>
            </c:rich>
          </c:tx>
          <c:layout>
            <c:manualLayout>
              <c:xMode val="edge"/>
              <c:yMode val="edge"/>
              <c:x val="0.92182410423452776"/>
              <c:y val="0.29623287671232879"/>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s-AR"/>
          </a:p>
        </c:txPr>
        <c:crossAx val="3"/>
        <c:crosses val="max"/>
        <c:crossBetween val="midCat"/>
      </c:valAx>
      <c:spPr>
        <a:noFill/>
        <a:ln w="12700">
          <a:solidFill>
            <a:srgbClr val="808080"/>
          </a:solidFill>
          <a:prstDash val="solid"/>
        </a:ln>
      </c:spPr>
    </c:plotArea>
    <c:legend>
      <c:legendPos val="b"/>
      <c:layout>
        <c:manualLayout>
          <c:xMode val="edge"/>
          <c:yMode val="edge"/>
          <c:x val="0.35667752442996747"/>
          <c:y val="0.94006849315068508"/>
          <c:w val="0.26872964169381108"/>
          <c:h val="5.4794520547945209E-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es-AR"/>
        </a:p>
      </c:txPr>
    </c:legend>
    <c:plotVisOnly val="1"/>
    <c:dispBlanksAs val="gap"/>
    <c:showDLblsOverMax val="0"/>
  </c:chart>
  <c:spPr>
    <a:noFill/>
    <a:ln w="6350">
      <a:noFill/>
    </a:ln>
  </c:spPr>
  <c:txPr>
    <a:bodyPr/>
    <a:lstStyle/>
    <a:p>
      <a:pPr>
        <a:defRPr sz="1200" b="1" i="0" u="none" strike="noStrike" baseline="0">
          <a:solidFill>
            <a:srgbClr val="000000"/>
          </a:solidFill>
          <a:latin typeface="Arial"/>
          <a:ea typeface="Arial"/>
          <a:cs typeface="Arial"/>
        </a:defRPr>
      </a:pPr>
      <a:endParaRPr lang="es-AR"/>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Lumped element LPF ideal response</a:t>
            </a:r>
          </a:p>
        </c:rich>
      </c:tx>
      <c:layout>
        <c:manualLayout>
          <c:xMode val="edge"/>
          <c:yMode val="edge"/>
          <c:x val="0.21661237785016291"/>
          <c:y val="2.0547945205479454E-2"/>
        </c:manualLayout>
      </c:layout>
      <c:overlay val="0"/>
      <c:spPr>
        <a:noFill/>
        <a:ln w="25400">
          <a:noFill/>
        </a:ln>
      </c:spPr>
    </c:title>
    <c:autoTitleDeleted val="0"/>
    <c:plotArea>
      <c:layout>
        <c:manualLayout>
          <c:layoutTarget val="inner"/>
          <c:xMode val="edge"/>
          <c:yMode val="edge"/>
          <c:x val="0.15472312703583063"/>
          <c:y val="0.15068493150684931"/>
          <c:w val="0.69055374592833874"/>
          <c:h val="0.62157534246575341"/>
        </c:manualLayout>
      </c:layout>
      <c:scatterChart>
        <c:scatterStyle val="lineMarker"/>
        <c:varyColors val="0"/>
        <c:ser>
          <c:idx val="0"/>
          <c:order val="0"/>
          <c:tx>
            <c:v>S11</c:v>
          </c:tx>
          <c:spPr>
            <a:ln w="38100">
              <a:solidFill>
                <a:srgbClr val="000080"/>
              </a:solidFill>
              <a:prstDash val="solid"/>
            </a:ln>
          </c:spPr>
          <c:marker>
            <c:symbol val="none"/>
          </c:marker>
          <c:xVal>
            <c:numRef>
              <c:f>Calcs!$C$13:$C$113</c:f>
              <c:numCache>
                <c:formatCode>General</c:formatCode>
                <c:ptCount val="101"/>
                <c:pt idx="0">
                  <c:v>0.01</c:v>
                </c:pt>
                <c:pt idx="1">
                  <c:v>2.5899999999999999E-2</c:v>
                </c:pt>
                <c:pt idx="2">
                  <c:v>4.1800000000000004E-2</c:v>
                </c:pt>
                <c:pt idx="3">
                  <c:v>5.7700000000000001E-2</c:v>
                </c:pt>
                <c:pt idx="4">
                  <c:v>7.3599999999999999E-2</c:v>
                </c:pt>
                <c:pt idx="5">
                  <c:v>8.9499999999999996E-2</c:v>
                </c:pt>
                <c:pt idx="6">
                  <c:v>0.10539999999999999</c:v>
                </c:pt>
                <c:pt idx="7">
                  <c:v>0.12129999999999999</c:v>
                </c:pt>
                <c:pt idx="8">
                  <c:v>0.13719999999999999</c:v>
                </c:pt>
                <c:pt idx="9">
                  <c:v>0.15309999999999999</c:v>
                </c:pt>
                <c:pt idx="10">
                  <c:v>0.16899999999999998</c:v>
                </c:pt>
                <c:pt idx="11">
                  <c:v>0.18489999999999998</c:v>
                </c:pt>
                <c:pt idx="12">
                  <c:v>0.20079999999999998</c:v>
                </c:pt>
                <c:pt idx="13">
                  <c:v>0.21669999999999998</c:v>
                </c:pt>
                <c:pt idx="14">
                  <c:v>0.23259999999999997</c:v>
                </c:pt>
                <c:pt idx="15">
                  <c:v>0.24849999999999997</c:v>
                </c:pt>
                <c:pt idx="16">
                  <c:v>0.26439999999999997</c:v>
                </c:pt>
                <c:pt idx="17">
                  <c:v>0.28029999999999999</c:v>
                </c:pt>
                <c:pt idx="18">
                  <c:v>0.29620000000000002</c:v>
                </c:pt>
                <c:pt idx="19">
                  <c:v>0.31210000000000004</c:v>
                </c:pt>
                <c:pt idx="20">
                  <c:v>0.32800000000000007</c:v>
                </c:pt>
                <c:pt idx="21">
                  <c:v>0.34390000000000009</c:v>
                </c:pt>
                <c:pt idx="22">
                  <c:v>0.35980000000000012</c:v>
                </c:pt>
                <c:pt idx="23">
                  <c:v>0.37570000000000014</c:v>
                </c:pt>
                <c:pt idx="24">
                  <c:v>0.39160000000000017</c:v>
                </c:pt>
                <c:pt idx="25">
                  <c:v>0.4075000000000002</c:v>
                </c:pt>
                <c:pt idx="26">
                  <c:v>0.42340000000000022</c:v>
                </c:pt>
                <c:pt idx="27">
                  <c:v>0.43930000000000025</c:v>
                </c:pt>
                <c:pt idx="28">
                  <c:v>0.45520000000000027</c:v>
                </c:pt>
                <c:pt idx="29">
                  <c:v>0.4711000000000003</c:v>
                </c:pt>
                <c:pt idx="30">
                  <c:v>0.48700000000000032</c:v>
                </c:pt>
                <c:pt idx="31">
                  <c:v>0.50290000000000035</c:v>
                </c:pt>
                <c:pt idx="32">
                  <c:v>0.51880000000000037</c:v>
                </c:pt>
                <c:pt idx="33">
                  <c:v>0.5347000000000004</c:v>
                </c:pt>
                <c:pt idx="34">
                  <c:v>0.55060000000000042</c:v>
                </c:pt>
                <c:pt idx="35">
                  <c:v>0.56650000000000045</c:v>
                </c:pt>
                <c:pt idx="36">
                  <c:v>0.58240000000000047</c:v>
                </c:pt>
                <c:pt idx="37">
                  <c:v>0.5983000000000005</c:v>
                </c:pt>
                <c:pt idx="38">
                  <c:v>0.61420000000000052</c:v>
                </c:pt>
                <c:pt idx="39">
                  <c:v>0.63010000000000055</c:v>
                </c:pt>
                <c:pt idx="40">
                  <c:v>0.64600000000000057</c:v>
                </c:pt>
                <c:pt idx="41">
                  <c:v>0.6619000000000006</c:v>
                </c:pt>
                <c:pt idx="42">
                  <c:v>0.67780000000000062</c:v>
                </c:pt>
                <c:pt idx="43">
                  <c:v>0.69370000000000065</c:v>
                </c:pt>
                <c:pt idx="44">
                  <c:v>0.70960000000000067</c:v>
                </c:pt>
                <c:pt idx="45">
                  <c:v>0.7255000000000007</c:v>
                </c:pt>
                <c:pt idx="46">
                  <c:v>0.74140000000000073</c:v>
                </c:pt>
                <c:pt idx="47">
                  <c:v>0.75730000000000075</c:v>
                </c:pt>
                <c:pt idx="48">
                  <c:v>0.77320000000000078</c:v>
                </c:pt>
                <c:pt idx="49">
                  <c:v>0.7891000000000008</c:v>
                </c:pt>
                <c:pt idx="50">
                  <c:v>0.80500000000000083</c:v>
                </c:pt>
                <c:pt idx="51">
                  <c:v>0.82090000000000085</c:v>
                </c:pt>
                <c:pt idx="52">
                  <c:v>0.83680000000000088</c:v>
                </c:pt>
                <c:pt idx="53">
                  <c:v>0.8527000000000009</c:v>
                </c:pt>
                <c:pt idx="54">
                  <c:v>0.86860000000000093</c:v>
                </c:pt>
                <c:pt idx="55">
                  <c:v>0.88450000000000095</c:v>
                </c:pt>
                <c:pt idx="56">
                  <c:v>0.90040000000000098</c:v>
                </c:pt>
                <c:pt idx="57">
                  <c:v>0.916300000000001</c:v>
                </c:pt>
                <c:pt idx="58">
                  <c:v>0.93220000000000103</c:v>
                </c:pt>
                <c:pt idx="59">
                  <c:v>0.94810000000000105</c:v>
                </c:pt>
                <c:pt idx="60">
                  <c:v>0.96400000000000108</c:v>
                </c:pt>
                <c:pt idx="61">
                  <c:v>0.9799000000000011</c:v>
                </c:pt>
                <c:pt idx="62">
                  <c:v>0.99580000000000113</c:v>
                </c:pt>
                <c:pt idx="63">
                  <c:v>1.0117000000000012</c:v>
                </c:pt>
                <c:pt idx="64">
                  <c:v>1.0276000000000012</c:v>
                </c:pt>
                <c:pt idx="65">
                  <c:v>1.0435000000000012</c:v>
                </c:pt>
                <c:pt idx="66">
                  <c:v>1.0594000000000012</c:v>
                </c:pt>
                <c:pt idx="67">
                  <c:v>1.0753000000000013</c:v>
                </c:pt>
                <c:pt idx="68">
                  <c:v>1.0912000000000013</c:v>
                </c:pt>
                <c:pt idx="69">
                  <c:v>1.1071000000000013</c:v>
                </c:pt>
                <c:pt idx="70">
                  <c:v>1.1230000000000013</c:v>
                </c:pt>
                <c:pt idx="71">
                  <c:v>1.1389000000000014</c:v>
                </c:pt>
                <c:pt idx="72">
                  <c:v>1.1548000000000014</c:v>
                </c:pt>
                <c:pt idx="73">
                  <c:v>1.1707000000000014</c:v>
                </c:pt>
                <c:pt idx="74">
                  <c:v>1.1866000000000014</c:v>
                </c:pt>
                <c:pt idx="75">
                  <c:v>1.2025000000000015</c:v>
                </c:pt>
                <c:pt idx="76">
                  <c:v>1.2184000000000015</c:v>
                </c:pt>
                <c:pt idx="77">
                  <c:v>1.2343000000000015</c:v>
                </c:pt>
                <c:pt idx="78">
                  <c:v>1.2502000000000015</c:v>
                </c:pt>
                <c:pt idx="79">
                  <c:v>1.2661000000000016</c:v>
                </c:pt>
                <c:pt idx="80">
                  <c:v>1.2820000000000016</c:v>
                </c:pt>
                <c:pt idx="81">
                  <c:v>1.2979000000000016</c:v>
                </c:pt>
                <c:pt idx="82">
                  <c:v>1.3138000000000016</c:v>
                </c:pt>
                <c:pt idx="83">
                  <c:v>1.3297000000000017</c:v>
                </c:pt>
                <c:pt idx="84">
                  <c:v>1.3456000000000017</c:v>
                </c:pt>
                <c:pt idx="85">
                  <c:v>1.3615000000000017</c:v>
                </c:pt>
                <c:pt idx="86">
                  <c:v>1.3774000000000017</c:v>
                </c:pt>
                <c:pt idx="87">
                  <c:v>1.3933000000000018</c:v>
                </c:pt>
                <c:pt idx="88">
                  <c:v>1.4092000000000018</c:v>
                </c:pt>
                <c:pt idx="89">
                  <c:v>1.4251000000000018</c:v>
                </c:pt>
                <c:pt idx="90">
                  <c:v>1.4410000000000018</c:v>
                </c:pt>
                <c:pt idx="91">
                  <c:v>1.4569000000000019</c:v>
                </c:pt>
                <c:pt idx="92">
                  <c:v>1.4728000000000019</c:v>
                </c:pt>
                <c:pt idx="93">
                  <c:v>1.4887000000000019</c:v>
                </c:pt>
                <c:pt idx="94">
                  <c:v>1.5046000000000019</c:v>
                </c:pt>
                <c:pt idx="95">
                  <c:v>1.520500000000002</c:v>
                </c:pt>
                <c:pt idx="96">
                  <c:v>1.536400000000002</c:v>
                </c:pt>
                <c:pt idx="97">
                  <c:v>1.552300000000002</c:v>
                </c:pt>
                <c:pt idx="98">
                  <c:v>1.568200000000002</c:v>
                </c:pt>
                <c:pt idx="99">
                  <c:v>1.5841000000000021</c:v>
                </c:pt>
                <c:pt idx="100">
                  <c:v>1.6000000000000021</c:v>
                </c:pt>
              </c:numCache>
            </c:numRef>
          </c:xVal>
          <c:yVal>
            <c:numRef>
              <c:f>Calcs!$V$13:$V$113</c:f>
              <c:numCache>
                <c:formatCode>General</c:formatCode>
                <c:ptCount val="101"/>
                <c:pt idx="0">
                  <c:v>-66.96573280604207</c:v>
                </c:pt>
                <c:pt idx="1">
                  <c:v>-58.730804777574939</c:v>
                </c:pt>
                <c:pt idx="2">
                  <c:v>-54.63216465860323</c:v>
                </c:pt>
                <c:pt idx="3">
                  <c:v>-51.919456628308261</c:v>
                </c:pt>
                <c:pt idx="4">
                  <c:v>-49.921952262093498</c:v>
                </c:pt>
                <c:pt idx="5">
                  <c:v>-48.37001769820553</c:v>
                </c:pt>
                <c:pt idx="6">
                  <c:v>-47.128613513635294</c:v>
                </c:pt>
                <c:pt idx="7">
                  <c:v>-46.121097408759091</c:v>
                </c:pt>
                <c:pt idx="8">
                  <c:v>-45.300519838407041</c:v>
                </c:pt>
                <c:pt idx="9">
                  <c:v>-44.636851741672274</c:v>
                </c:pt>
                <c:pt idx="10">
                  <c:v>-44.11065073912966</c:v>
                </c:pt>
                <c:pt idx="11">
                  <c:v>-43.709707200810648</c:v>
                </c:pt>
                <c:pt idx="12">
                  <c:v>-43.427239150621773</c:v>
                </c:pt>
                <c:pt idx="13">
                  <c:v>-43.260999685429681</c:v>
                </c:pt>
                <c:pt idx="14">
                  <c:v>-43.213021424025712</c:v>
                </c:pt>
                <c:pt idx="15">
                  <c:v>-43.28992469238414</c:v>
                </c:pt>
                <c:pt idx="16">
                  <c:v>-43.503879748410768</c:v>
                </c:pt>
                <c:pt idx="17">
                  <c:v>-43.874524792538601</c:v>
                </c:pt>
                <c:pt idx="18">
                  <c:v>-44.432529183618328</c:v>
                </c:pt>
                <c:pt idx="19">
                  <c:v>-45.226358980569231</c:v>
                </c:pt>
                <c:pt idx="20">
                  <c:v>-46.336047786643739</c:v>
                </c:pt>
                <c:pt idx="21">
                  <c:v>-47.904579652493204</c:v>
                </c:pt>
                <c:pt idx="22">
                  <c:v>-50.223012437128389</c:v>
                </c:pt>
                <c:pt idx="23">
                  <c:v>-54.039893136972069</c:v>
                </c:pt>
                <c:pt idx="24">
                  <c:v>-62.730148429188517</c:v>
                </c:pt>
                <c:pt idx="25">
                  <c:v>-63.196075138697111</c:v>
                </c:pt>
                <c:pt idx="26">
                  <c:v>-52.81117246607149</c:v>
                </c:pt>
                <c:pt idx="27">
                  <c:v>-47.82135339452212</c:v>
                </c:pt>
                <c:pt idx="28">
                  <c:v>-44.398678474881947</c:v>
                </c:pt>
                <c:pt idx="29">
                  <c:v>-41.741977637900987</c:v>
                </c:pt>
                <c:pt idx="30">
                  <c:v>-39.543746963638078</c:v>
                </c:pt>
                <c:pt idx="31">
                  <c:v>-37.652713615555349</c:v>
                </c:pt>
                <c:pt idx="32">
                  <c:v>-35.983048618806478</c:v>
                </c:pt>
                <c:pt idx="33">
                  <c:v>-34.481248635708759</c:v>
                </c:pt>
                <c:pt idx="34">
                  <c:v>-33.111643335604256</c:v>
                </c:pt>
                <c:pt idx="35">
                  <c:v>-31.84921894661305</c:v>
                </c:pt>
                <c:pt idx="36">
                  <c:v>-30.675728878805053</c:v>
                </c:pt>
                <c:pt idx="37">
                  <c:v>-29.577434835159107</c:v>
                </c:pt>
                <c:pt idx="38">
                  <c:v>-28.543720886570046</c:v>
                </c:pt>
                <c:pt idx="39">
                  <c:v>-27.566204299267007</c:v>
                </c:pt>
                <c:pt idx="40">
                  <c:v>-26.638143486657047</c:v>
                </c:pt>
                <c:pt idx="41">
                  <c:v>-25.754031233949512</c:v>
                </c:pt>
                <c:pt idx="42">
                  <c:v>-24.90930760142442</c:v>
                </c:pt>
                <c:pt idx="43">
                  <c:v>-24.1001525171928</c:v>
                </c:pt>
                <c:pt idx="44">
                  <c:v>-23.323332850551438</c:v>
                </c:pt>
                <c:pt idx="45">
                  <c:v>-22.576087603836037</c:v>
                </c:pt>
                <c:pt idx="46">
                  <c:v>-21.856040326453581</c:v>
                </c:pt>
                <c:pt idx="47">
                  <c:v>-21.161131327326885</c:v>
                </c:pt>
                <c:pt idx="48">
                  <c:v>-20.489564523670715</c:v>
                </c:pt>
                <c:pt idx="49">
                  <c:v>-19.839765270156324</c:v>
                </c:pt>
                <c:pt idx="50">
                  <c:v>-19.210346535795871</c:v>
                </c:pt>
                <c:pt idx="51">
                  <c:v>-18.600081503801018</c:v>
                </c:pt>
                <c:pt idx="52">
                  <c:v>-18.007881167576741</c:v>
                </c:pt>
                <c:pt idx="53">
                  <c:v>-17.432775851525758</c:v>
                </c:pt>
                <c:pt idx="54">
                  <c:v>-16.87389984273176</c:v>
                </c:pt>
                <c:pt idx="55">
                  <c:v>-16.33047850834242</c:v>
                </c:pt>
                <c:pt idx="56">
                  <c:v>-15.801817413546202</c:v>
                </c:pt>
                <c:pt idx="57">
                  <c:v>-15.28729306015855</c:v>
                </c:pt>
                <c:pt idx="58">
                  <c:v>-14.786344945546777</c:v>
                </c:pt>
                <c:pt idx="59">
                  <c:v>-14.298468702688997</c:v>
                </c:pt>
                <c:pt idx="60">
                  <c:v>-13.823210129395518</c:v>
                </c:pt>
                <c:pt idx="61">
                  <c:v>-13.360159951603055</c:v>
                </c:pt>
                <c:pt idx="62">
                  <c:v>-12.908949194728319</c:v>
                </c:pt>
                <c:pt idx="63">
                  <c:v>-12.469245060209989</c:v>
                </c:pt>
                <c:pt idx="64">
                  <c:v>-12.040747222967159</c:v>
                </c:pt>
                <c:pt idx="65">
                  <c:v>-11.623184480609332</c:v>
                </c:pt>
                <c:pt idx="66">
                  <c:v>-11.216311697621116</c:v>
                </c:pt>
                <c:pt idx="67">
                  <c:v>-10.819906998022578</c:v>
                </c:pt>
                <c:pt idx="68">
                  <c:v>-10.433769168614287</c:v>
                </c:pt>
                <c:pt idx="69">
                  <c:v>-10.057715242202473</c:v>
                </c:pt>
                <c:pt idx="70">
                  <c:v>-9.6915782364183638</c:v>
                </c:pt>
                <c:pt idx="71">
                  <c:v>-9.3352050290945314</c:v>
                </c:pt>
                <c:pt idx="72">
                  <c:v>-8.9884543557757386</c:v>
                </c:pt>
                <c:pt idx="73">
                  <c:v>-8.6511949189322923</c:v>
                </c:pt>
                <c:pt idx="74">
                  <c:v>-8.3233036018759403</c:v>
                </c:pt>
                <c:pt idx="75">
                  <c:v>-8.0046637833058636</c:v>
                </c:pt>
                <c:pt idx="76">
                  <c:v>-7.6951637508654631</c:v>
                </c:pt>
                <c:pt idx="77">
                  <c:v>-7.3946952140871467</c:v>
                </c:pt>
                <c:pt idx="78">
                  <c:v>-7.1031519186601351</c:v>
                </c:pt>
                <c:pt idx="79">
                  <c:v>-6.8204283650798736</c:v>
                </c:pt>
                <c:pt idx="80">
                  <c:v>-6.546418635443441</c:v>
                </c:pt>
                <c:pt idx="81">
                  <c:v>-6.281015332454734</c:v>
                </c:pt>
                <c:pt idx="82">
                  <c:v>-6.0241086346126416</c:v>
                </c:pt>
                <c:pt idx="83">
                  <c:v>-5.7755854711162264</c:v>
                </c:pt>
                <c:pt idx="84">
                  <c:v>-5.5353288192515819</c:v>
                </c:pt>
                <c:pt idx="85">
                  <c:v>-5.3032171259862633</c:v>
                </c:pt>
                <c:pt idx="86">
                  <c:v>-5.0791238542317494</c:v>
                </c:pt>
                <c:pt idx="87">
                  <c:v>-4.8629171528063821</c:v>
                </c:pt>
                <c:pt idx="88">
                  <c:v>-4.6544596476031161</c:v>
                </c:pt>
                <c:pt idx="89">
                  <c:v>-4.4536083498981878</c:v>
                </c:pt>
                <c:pt idx="90">
                  <c:v>-4.2602146762047663</c:v>
                </c:pt>
                <c:pt idx="91">
                  <c:v>-4.0741245726214386</c:v>
                </c:pt>
                <c:pt idx="92">
                  <c:v>-3.8951787353245941</c:v>
                </c:pt>
                <c:pt idx="93">
                  <c:v>-3.7232129177336382</c:v>
                </c:pt>
                <c:pt idx="94">
                  <c:v>-3.5580583139834383</c:v>
                </c:pt>
                <c:pt idx="95">
                  <c:v>-3.3995420076952376</c:v>
                </c:pt>
                <c:pt idx="96">
                  <c:v>-3.2474874746475484</c:v>
                </c:pt>
                <c:pt idx="97">
                  <c:v>-3.1017151278283239</c:v>
                </c:pt>
                <c:pt idx="98">
                  <c:v>-2.9620428934752523</c:v>
                </c:pt>
                <c:pt idx="99">
                  <c:v>-2.828286807072959</c:v>
                </c:pt>
                <c:pt idx="100">
                  <c:v>-2.7002616188451527</c:v>
                </c:pt>
              </c:numCache>
            </c:numRef>
          </c:yVal>
          <c:smooth val="0"/>
          <c:extLst>
            <c:ext xmlns:c16="http://schemas.microsoft.com/office/drawing/2014/chart" uri="{C3380CC4-5D6E-409C-BE32-E72D297353CC}">
              <c16:uniqueId val="{00000000-0F8D-4532-8CC8-1C9DC4941BA7}"/>
            </c:ext>
          </c:extLst>
        </c:ser>
        <c:dLbls>
          <c:showLegendKey val="0"/>
          <c:showVal val="0"/>
          <c:showCatName val="0"/>
          <c:showSerName val="0"/>
          <c:showPercent val="0"/>
          <c:showBubbleSize val="0"/>
        </c:dLbls>
        <c:axId val="311335208"/>
        <c:axId val="1"/>
      </c:scatterChart>
      <c:scatterChart>
        <c:scatterStyle val="lineMarker"/>
        <c:varyColors val="0"/>
        <c:ser>
          <c:idx val="1"/>
          <c:order val="1"/>
          <c:tx>
            <c:v>S21</c:v>
          </c:tx>
          <c:spPr>
            <a:ln w="38100">
              <a:solidFill>
                <a:srgbClr val="FF00FF"/>
              </a:solidFill>
              <a:prstDash val="solid"/>
            </a:ln>
          </c:spPr>
          <c:marker>
            <c:symbol val="none"/>
          </c:marker>
          <c:xVal>
            <c:numRef>
              <c:f>Calcs!$C$13:$C$113</c:f>
              <c:numCache>
                <c:formatCode>General</c:formatCode>
                <c:ptCount val="101"/>
                <c:pt idx="0">
                  <c:v>0.01</c:v>
                </c:pt>
                <c:pt idx="1">
                  <c:v>2.5899999999999999E-2</c:v>
                </c:pt>
                <c:pt idx="2">
                  <c:v>4.1800000000000004E-2</c:v>
                </c:pt>
                <c:pt idx="3">
                  <c:v>5.7700000000000001E-2</c:v>
                </c:pt>
                <c:pt idx="4">
                  <c:v>7.3599999999999999E-2</c:v>
                </c:pt>
                <c:pt idx="5">
                  <c:v>8.9499999999999996E-2</c:v>
                </c:pt>
                <c:pt idx="6">
                  <c:v>0.10539999999999999</c:v>
                </c:pt>
                <c:pt idx="7">
                  <c:v>0.12129999999999999</c:v>
                </c:pt>
                <c:pt idx="8">
                  <c:v>0.13719999999999999</c:v>
                </c:pt>
                <c:pt idx="9">
                  <c:v>0.15309999999999999</c:v>
                </c:pt>
                <c:pt idx="10">
                  <c:v>0.16899999999999998</c:v>
                </c:pt>
                <c:pt idx="11">
                  <c:v>0.18489999999999998</c:v>
                </c:pt>
                <c:pt idx="12">
                  <c:v>0.20079999999999998</c:v>
                </c:pt>
                <c:pt idx="13">
                  <c:v>0.21669999999999998</c:v>
                </c:pt>
                <c:pt idx="14">
                  <c:v>0.23259999999999997</c:v>
                </c:pt>
                <c:pt idx="15">
                  <c:v>0.24849999999999997</c:v>
                </c:pt>
                <c:pt idx="16">
                  <c:v>0.26439999999999997</c:v>
                </c:pt>
                <c:pt idx="17">
                  <c:v>0.28029999999999999</c:v>
                </c:pt>
                <c:pt idx="18">
                  <c:v>0.29620000000000002</c:v>
                </c:pt>
                <c:pt idx="19">
                  <c:v>0.31210000000000004</c:v>
                </c:pt>
                <c:pt idx="20">
                  <c:v>0.32800000000000007</c:v>
                </c:pt>
                <c:pt idx="21">
                  <c:v>0.34390000000000009</c:v>
                </c:pt>
                <c:pt idx="22">
                  <c:v>0.35980000000000012</c:v>
                </c:pt>
                <c:pt idx="23">
                  <c:v>0.37570000000000014</c:v>
                </c:pt>
                <c:pt idx="24">
                  <c:v>0.39160000000000017</c:v>
                </c:pt>
                <c:pt idx="25">
                  <c:v>0.4075000000000002</c:v>
                </c:pt>
                <c:pt idx="26">
                  <c:v>0.42340000000000022</c:v>
                </c:pt>
                <c:pt idx="27">
                  <c:v>0.43930000000000025</c:v>
                </c:pt>
                <c:pt idx="28">
                  <c:v>0.45520000000000027</c:v>
                </c:pt>
                <c:pt idx="29">
                  <c:v>0.4711000000000003</c:v>
                </c:pt>
                <c:pt idx="30">
                  <c:v>0.48700000000000032</c:v>
                </c:pt>
                <c:pt idx="31">
                  <c:v>0.50290000000000035</c:v>
                </c:pt>
                <c:pt idx="32">
                  <c:v>0.51880000000000037</c:v>
                </c:pt>
                <c:pt idx="33">
                  <c:v>0.5347000000000004</c:v>
                </c:pt>
                <c:pt idx="34">
                  <c:v>0.55060000000000042</c:v>
                </c:pt>
                <c:pt idx="35">
                  <c:v>0.56650000000000045</c:v>
                </c:pt>
                <c:pt idx="36">
                  <c:v>0.58240000000000047</c:v>
                </c:pt>
                <c:pt idx="37">
                  <c:v>0.5983000000000005</c:v>
                </c:pt>
                <c:pt idx="38">
                  <c:v>0.61420000000000052</c:v>
                </c:pt>
                <c:pt idx="39">
                  <c:v>0.63010000000000055</c:v>
                </c:pt>
                <c:pt idx="40">
                  <c:v>0.64600000000000057</c:v>
                </c:pt>
                <c:pt idx="41">
                  <c:v>0.6619000000000006</c:v>
                </c:pt>
                <c:pt idx="42">
                  <c:v>0.67780000000000062</c:v>
                </c:pt>
                <c:pt idx="43">
                  <c:v>0.69370000000000065</c:v>
                </c:pt>
                <c:pt idx="44">
                  <c:v>0.70960000000000067</c:v>
                </c:pt>
                <c:pt idx="45">
                  <c:v>0.7255000000000007</c:v>
                </c:pt>
                <c:pt idx="46">
                  <c:v>0.74140000000000073</c:v>
                </c:pt>
                <c:pt idx="47">
                  <c:v>0.75730000000000075</c:v>
                </c:pt>
                <c:pt idx="48">
                  <c:v>0.77320000000000078</c:v>
                </c:pt>
                <c:pt idx="49">
                  <c:v>0.7891000000000008</c:v>
                </c:pt>
                <c:pt idx="50">
                  <c:v>0.80500000000000083</c:v>
                </c:pt>
                <c:pt idx="51">
                  <c:v>0.82090000000000085</c:v>
                </c:pt>
                <c:pt idx="52">
                  <c:v>0.83680000000000088</c:v>
                </c:pt>
                <c:pt idx="53">
                  <c:v>0.8527000000000009</c:v>
                </c:pt>
                <c:pt idx="54">
                  <c:v>0.86860000000000093</c:v>
                </c:pt>
                <c:pt idx="55">
                  <c:v>0.88450000000000095</c:v>
                </c:pt>
                <c:pt idx="56">
                  <c:v>0.90040000000000098</c:v>
                </c:pt>
                <c:pt idx="57">
                  <c:v>0.916300000000001</c:v>
                </c:pt>
                <c:pt idx="58">
                  <c:v>0.93220000000000103</c:v>
                </c:pt>
                <c:pt idx="59">
                  <c:v>0.94810000000000105</c:v>
                </c:pt>
                <c:pt idx="60">
                  <c:v>0.96400000000000108</c:v>
                </c:pt>
                <c:pt idx="61">
                  <c:v>0.9799000000000011</c:v>
                </c:pt>
                <c:pt idx="62">
                  <c:v>0.99580000000000113</c:v>
                </c:pt>
                <c:pt idx="63">
                  <c:v>1.0117000000000012</c:v>
                </c:pt>
                <c:pt idx="64">
                  <c:v>1.0276000000000012</c:v>
                </c:pt>
                <c:pt idx="65">
                  <c:v>1.0435000000000012</c:v>
                </c:pt>
                <c:pt idx="66">
                  <c:v>1.0594000000000012</c:v>
                </c:pt>
                <c:pt idx="67">
                  <c:v>1.0753000000000013</c:v>
                </c:pt>
                <c:pt idx="68">
                  <c:v>1.0912000000000013</c:v>
                </c:pt>
                <c:pt idx="69">
                  <c:v>1.1071000000000013</c:v>
                </c:pt>
                <c:pt idx="70">
                  <c:v>1.1230000000000013</c:v>
                </c:pt>
                <c:pt idx="71">
                  <c:v>1.1389000000000014</c:v>
                </c:pt>
                <c:pt idx="72">
                  <c:v>1.1548000000000014</c:v>
                </c:pt>
                <c:pt idx="73">
                  <c:v>1.1707000000000014</c:v>
                </c:pt>
                <c:pt idx="74">
                  <c:v>1.1866000000000014</c:v>
                </c:pt>
                <c:pt idx="75">
                  <c:v>1.2025000000000015</c:v>
                </c:pt>
                <c:pt idx="76">
                  <c:v>1.2184000000000015</c:v>
                </c:pt>
                <c:pt idx="77">
                  <c:v>1.2343000000000015</c:v>
                </c:pt>
                <c:pt idx="78">
                  <c:v>1.2502000000000015</c:v>
                </c:pt>
                <c:pt idx="79">
                  <c:v>1.2661000000000016</c:v>
                </c:pt>
                <c:pt idx="80">
                  <c:v>1.2820000000000016</c:v>
                </c:pt>
                <c:pt idx="81">
                  <c:v>1.2979000000000016</c:v>
                </c:pt>
                <c:pt idx="82">
                  <c:v>1.3138000000000016</c:v>
                </c:pt>
                <c:pt idx="83">
                  <c:v>1.3297000000000017</c:v>
                </c:pt>
                <c:pt idx="84">
                  <c:v>1.3456000000000017</c:v>
                </c:pt>
                <c:pt idx="85">
                  <c:v>1.3615000000000017</c:v>
                </c:pt>
                <c:pt idx="86">
                  <c:v>1.3774000000000017</c:v>
                </c:pt>
                <c:pt idx="87">
                  <c:v>1.3933000000000018</c:v>
                </c:pt>
                <c:pt idx="88">
                  <c:v>1.4092000000000018</c:v>
                </c:pt>
                <c:pt idx="89">
                  <c:v>1.4251000000000018</c:v>
                </c:pt>
                <c:pt idx="90">
                  <c:v>1.4410000000000018</c:v>
                </c:pt>
                <c:pt idx="91">
                  <c:v>1.4569000000000019</c:v>
                </c:pt>
                <c:pt idx="92">
                  <c:v>1.4728000000000019</c:v>
                </c:pt>
                <c:pt idx="93">
                  <c:v>1.4887000000000019</c:v>
                </c:pt>
                <c:pt idx="94">
                  <c:v>1.5046000000000019</c:v>
                </c:pt>
                <c:pt idx="95">
                  <c:v>1.520500000000002</c:v>
                </c:pt>
                <c:pt idx="96">
                  <c:v>1.536400000000002</c:v>
                </c:pt>
                <c:pt idx="97">
                  <c:v>1.552300000000002</c:v>
                </c:pt>
                <c:pt idx="98">
                  <c:v>1.568200000000002</c:v>
                </c:pt>
                <c:pt idx="99">
                  <c:v>1.5841000000000021</c:v>
                </c:pt>
                <c:pt idx="100">
                  <c:v>1.6000000000000021</c:v>
                </c:pt>
              </c:numCache>
            </c:numRef>
          </c:xVal>
          <c:yVal>
            <c:numRef>
              <c:f>Calcs!$AA$13:$AA$113</c:f>
              <c:numCache>
                <c:formatCode>General</c:formatCode>
                <c:ptCount val="101"/>
                <c:pt idx="0">
                  <c:v>-8.7339574573417988E-7</c:v>
                </c:pt>
                <c:pt idx="1">
                  <c:v>-5.8170677882461344E-6</c:v>
                </c:pt>
                <c:pt idx="2">
                  <c:v>-1.494750103982064E-5</c:v>
                </c:pt>
                <c:pt idx="3">
                  <c:v>-2.7915155046969993E-5</c:v>
                </c:pt>
                <c:pt idx="4">
                  <c:v>-4.4217205900079783E-5</c:v>
                </c:pt>
                <c:pt idx="5">
                  <c:v>-6.3209987123997272E-5</c:v>
                </c:pt>
                <c:pt idx="6">
                  <c:v>-8.4125404631186465E-5</c:v>
                </c:pt>
                <c:pt idx="7">
                  <c:v>-1.0609132535592674E-4</c:v>
                </c:pt>
                <c:pt idx="8">
                  <c:v>-1.2815593845843921E-4</c:v>
                </c:pt>
                <c:pt idx="9">
                  <c:v>-1.493160879424856E-4</c:v>
                </c:pt>
                <c:pt idx="10">
                  <c:v>-1.6854957617709279E-4</c:v>
                </c:pt>
                <c:pt idx="11">
                  <c:v>-1.8485143817267678E-4</c:v>
                </c:pt>
                <c:pt idx="12">
                  <c:v>-1.9727418594090942E-4</c:v>
                </c:pt>
                <c:pt idx="13">
                  <c:v>-2.0497202482588678E-4</c:v>
                </c:pt>
                <c:pt idx="14">
                  <c:v>-2.0724904181349638E-4</c:v>
                </c:pt>
                <c:pt idx="15">
                  <c:v>-2.0361136838682877E-4</c:v>
                </c:pt>
                <c:pt idx="16">
                  <c:v>-1.938233196632091E-4</c:v>
                </c:pt>
                <c:pt idx="17">
                  <c:v>-1.7796751258254405E-4</c:v>
                </c:pt>
                <c:pt idx="18">
                  <c:v>-1.5650896461121081E-4</c:v>
                </c:pt>
                <c:pt idx="19">
                  <c:v>-1.3036317565146704E-4</c:v>
                </c:pt>
                <c:pt idx="20">
                  <c:v>-1.0096819232359021E-4</c:v>
                </c:pt>
                <c:pt idx="21">
                  <c:v>-7.0360653424577179E-5</c:v>
                </c:pt>
                <c:pt idx="22">
                  <c:v>-4.1255811148796146E-5</c:v>
                </c:pt>
                <c:pt idx="23">
                  <c:v>-1.7131518294263447E-5</c:v>
                </c:pt>
                <c:pt idx="24">
                  <c:v>-2.3161654638255007E-6</c:v>
                </c:pt>
                <c:pt idx="25">
                  <c:v>-2.080543996508552E-6</c:v>
                </c:pt>
                <c:pt idx="26">
                  <c:v>-2.2733599334066622E-5</c:v>
                </c:pt>
                <c:pt idx="27">
                  <c:v>-7.1722027480852462E-5</c:v>
                </c:pt>
                <c:pt idx="28">
                  <c:v>-1.5773364904324774E-4</c:v>
                </c:pt>
                <c:pt idx="29">
                  <c:v>-2.9080447659307927E-4</c:v>
                </c:pt>
                <c:pt idx="30">
                  <c:v>-4.8242936627918004E-4</c:v>
                </c:pt>
                <c:pt idx="31">
                  <c:v>-7.4567611626821871E-4</c:v>
                </c:pt>
                <c:pt idx="32">
                  <c:v>-1.0953028391320417E-3</c:v>
                </c:pt>
                <c:pt idx="33">
                  <c:v>-1.547878398110271E-3</c:v>
                </c:pt>
                <c:pt idx="34">
                  <c:v>-2.1219056475873335E-3</c:v>
                </c:pt>
                <c:pt idx="35">
                  <c:v>-2.837947168118915E-3</c:v>
                </c:pt>
                <c:pt idx="36">
                  <c:v>-3.718753123140333E-3</c:v>
                </c:pt>
                <c:pt idx="37">
                  <c:v>-4.7893907966310607E-3</c:v>
                </c:pt>
                <c:pt idx="38">
                  <c:v>-6.0773752935126381E-3</c:v>
                </c:pt>
                <c:pt idx="39">
                  <c:v>-7.6128007967709221E-3</c:v>
                </c:pt>
                <c:pt idx="40">
                  <c:v>-9.4284716799955988E-3</c:v>
                </c:pt>
                <c:pt idx="41">
                  <c:v>-1.1560032666696841E-2</c:v>
                </c:pt>
                <c:pt idx="42">
                  <c:v>-1.4046097112341501E-2</c:v>
                </c:pt>
                <c:pt idx="43">
                  <c:v>-1.692837235877823E-2</c:v>
                </c:pt>
                <c:pt idx="44">
                  <c:v>-2.025178097519649E-2</c:v>
                </c:pt>
                <c:pt idx="45">
                  <c:v>-2.4064576554820617E-2</c:v>
                </c:pt>
                <c:pt idx="46">
                  <c:v>-2.8418452586207347E-2</c:v>
                </c:pt>
                <c:pt idx="47">
                  <c:v>-3.3368642757267218E-2</c:v>
                </c:pt>
                <c:pt idx="48">
                  <c:v>-3.8974010889237326E-2</c:v>
                </c:pt>
                <c:pt idx="49">
                  <c:v>-4.5297128532428288E-2</c:v>
                </c:pt>
                <c:pt idx="50">
                  <c:v>-5.2404338092975525E-2</c:v>
                </c:pt>
                <c:pt idx="51">
                  <c:v>-6.0365799201563895E-2</c:v>
                </c:pt>
                <c:pt idx="52">
                  <c:v>-6.925551588796991E-2</c:v>
                </c:pt>
                <c:pt idx="53">
                  <c:v>-7.9151341992141383E-2</c:v>
                </c:pt>
                <c:pt idx="54">
                  <c:v>-9.013496213238717E-2</c:v>
                </c:pt>
                <c:pt idx="55">
                  <c:v>-0.10229184546889333</c:v>
                </c:pt>
                <c:pt idx="56">
                  <c:v>-0.11571116945391743</c:v>
                </c:pt>
                <c:pt idx="57">
                  <c:v>-0.1304857107604199</c:v>
                </c:pt>
                <c:pt idx="58">
                  <c:v>-0.1467117006309798</c:v>
                </c:pt>
                <c:pt idx="59">
                  <c:v>-0.16448864200358262</c:v>
                </c:pt>
                <c:pt idx="60">
                  <c:v>-0.18391908595683976</c:v>
                </c:pt>
                <c:pt idx="61">
                  <c:v>-0.20510836527967338</c:v>
                </c:pt>
                <c:pt idx="62">
                  <c:v>-0.22816428332415017</c:v>
                </c:pt>
                <c:pt idx="63">
                  <c:v>-0.253196756742678</c:v>
                </c:pt>
                <c:pt idx="64">
                  <c:v>-0.28031741125239346</c:v>
                </c:pt>
                <c:pt idx="65">
                  <c:v>-0.30963913021032941</c:v>
                </c:pt>
                <c:pt idx="66">
                  <c:v>-0.34127555651698627</c:v>
                </c:pt>
                <c:pt idx="67">
                  <c:v>-0.37534054919617132</c:v>
                </c:pt>
                <c:pt idx="68">
                  <c:v>-0.41194759690587601</c:v>
                </c:pt>
                <c:pt idx="69">
                  <c:v>-0.45120919161299511</c:v>
                </c:pt>
                <c:pt idx="70">
                  <c:v>-0.49323616668764175</c:v>
                </c:pt>
                <c:pt idx="71">
                  <c:v>-0.53813700472184567</c:v>
                </c:pt>
                <c:pt idx="72">
                  <c:v>-0.58601712142048257</c:v>
                </c:pt>
                <c:pt idx="73">
                  <c:v>-0.6369781329184474</c:v>
                </c:pt>
                <c:pt idx="74">
                  <c:v>-0.69111711481103599</c:v>
                </c:pt>
                <c:pt idx="75">
                  <c:v>-0.74852586200719651</c:v>
                </c:pt>
                <c:pt idx="76">
                  <c:v>-0.80929015919086411</c:v>
                </c:pt>
                <c:pt idx="77">
                  <c:v>-0.8734890721651154</c:v>
                </c:pt>
                <c:pt idx="78">
                  <c:v>-0.94119427062929262</c:v>
                </c:pt>
                <c:pt idx="79">
                  <c:v>-1.0124693929684101</c:v>
                </c:pt>
                <c:pt idx="80">
                  <c:v>-1.0873694634023385</c:v>
                </c:pt>
                <c:pt idx="81">
                  <c:v>-1.165940371335402</c:v>
                </c:pt>
                <c:pt idx="82">
                  <c:v>-1.2482184219652255</c:v>
                </c:pt>
                <c:pt idx="83">
                  <c:v>-1.334229966167314</c:v>
                </c:pt>
                <c:pt idx="84">
                  <c:v>-1.4239911163858903</c:v>
                </c:pt>
                <c:pt idx="85">
                  <c:v>-1.5175075537697751</c:v>
                </c:pt>
                <c:pt idx="86">
                  <c:v>-1.614774430134482</c:v>
                </c:pt>
                <c:pt idx="87">
                  <c:v>-1.715776366559939</c:v>
                </c:pt>
                <c:pt idx="88">
                  <c:v>-1.8204875486042125</c:v>
                </c:pt>
                <c:pt idx="89">
                  <c:v>-1.9288719162838275</c:v>
                </c:pt>
                <c:pt idx="90">
                  <c:v>-2.0408834452042428</c:v>
                </c:pt>
                <c:pt idx="91">
                  <c:v>-2.156466513569308</c:v>
                </c:pt>
                <c:pt idx="92">
                  <c:v>-2.2755563483146295</c:v>
                </c:pt>
                <c:pt idx="93">
                  <c:v>-2.3980795423312293</c:v>
                </c:pt>
                <c:pt idx="94">
                  <c:v>-2.5239546337107104</c:v>
                </c:pt>
                <c:pt idx="95">
                  <c:v>-2.6530927371724116</c:v>
                </c:pt>
                <c:pt idx="96">
                  <c:v>-2.7853982173339569</c:v>
                </c:pt>
                <c:pt idx="97">
                  <c:v>-2.9207693932647798</c:v>
                </c:pt>
                <c:pt idx="98">
                  <c:v>-3.0590992637996179</c:v>
                </c:pt>
                <c:pt idx="99">
                  <c:v>-3.2002762433720178</c:v>
                </c:pt>
                <c:pt idx="100">
                  <c:v>-3.3441848986244187</c:v>
                </c:pt>
              </c:numCache>
            </c:numRef>
          </c:yVal>
          <c:smooth val="0"/>
          <c:extLst>
            <c:ext xmlns:c16="http://schemas.microsoft.com/office/drawing/2014/chart" uri="{C3380CC4-5D6E-409C-BE32-E72D297353CC}">
              <c16:uniqueId val="{00000001-0F8D-4532-8CC8-1C9DC4941BA7}"/>
            </c:ext>
          </c:extLst>
        </c:ser>
        <c:dLbls>
          <c:showLegendKey val="0"/>
          <c:showVal val="0"/>
          <c:showCatName val="0"/>
          <c:showSerName val="0"/>
          <c:showPercent val="0"/>
          <c:showBubbleSize val="0"/>
        </c:dLbls>
        <c:axId val="3"/>
        <c:axId val="4"/>
      </c:scatterChart>
      <c:valAx>
        <c:axId val="311335208"/>
        <c:scaling>
          <c:orientation val="minMax"/>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Frequency (GHz)</a:t>
                </a:r>
              </a:p>
            </c:rich>
          </c:tx>
          <c:layout>
            <c:manualLayout>
              <c:xMode val="edge"/>
              <c:yMode val="edge"/>
              <c:x val="0.36482084690553751"/>
              <c:y val="0.854452054794520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s-AR"/>
          </a:p>
        </c:txPr>
        <c:crossAx val="1"/>
        <c:crossesAt val="-1000000"/>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S11 magnitude (dB)</a:t>
                </a:r>
              </a:p>
            </c:rich>
          </c:tx>
          <c:layout>
            <c:manualLayout>
              <c:xMode val="edge"/>
              <c:yMode val="edge"/>
              <c:x val="1.954397394136808E-2"/>
              <c:y val="0.2962328767123287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s-AR"/>
          </a:p>
        </c:txPr>
        <c:crossAx val="3113352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200" b="1" i="0" u="none" strike="noStrike" baseline="0">
                    <a:solidFill>
                      <a:srgbClr val="000000"/>
                    </a:solidFill>
                    <a:latin typeface="Arial"/>
                    <a:ea typeface="Arial"/>
                    <a:cs typeface="Arial"/>
                  </a:defRPr>
                </a:pPr>
                <a:r>
                  <a:rPr lang="en-US"/>
                  <a:t>S21 magnitude (dB)</a:t>
                </a:r>
              </a:p>
            </c:rich>
          </c:tx>
          <c:layout>
            <c:manualLayout>
              <c:xMode val="edge"/>
              <c:yMode val="edge"/>
              <c:x val="0.92182410423452776"/>
              <c:y val="0.29623287671232879"/>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s-AR"/>
          </a:p>
        </c:txPr>
        <c:crossAx val="3"/>
        <c:crosses val="max"/>
        <c:crossBetween val="midCat"/>
      </c:valAx>
      <c:spPr>
        <a:noFill/>
        <a:ln w="12700">
          <a:solidFill>
            <a:srgbClr val="808080"/>
          </a:solidFill>
          <a:prstDash val="solid"/>
        </a:ln>
      </c:spPr>
    </c:plotArea>
    <c:legend>
      <c:legendPos val="b"/>
      <c:layout>
        <c:manualLayout>
          <c:xMode val="edge"/>
          <c:yMode val="edge"/>
          <c:x val="0.36482084690553751"/>
          <c:y val="0.94006849315068508"/>
          <c:w val="0.26872964169381108"/>
          <c:h val="5.4794520547945209E-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es-AR"/>
        </a:p>
      </c:txPr>
    </c:legend>
    <c:plotVisOnly val="1"/>
    <c:dispBlanksAs val="gap"/>
    <c:showDLblsOverMax val="0"/>
  </c:chart>
  <c:spPr>
    <a:noFill/>
    <a:ln w="6350">
      <a:noFill/>
    </a:ln>
  </c:spPr>
  <c:txPr>
    <a:bodyPr/>
    <a:lstStyle/>
    <a:p>
      <a:pPr>
        <a:defRPr sz="1200" b="1" i="0" u="none" strike="noStrike" baseline="0">
          <a:solidFill>
            <a:srgbClr val="000000"/>
          </a:solidFill>
          <a:latin typeface="Arial"/>
          <a:ea typeface="Arial"/>
          <a:cs typeface="Arial"/>
        </a:defRPr>
      </a:pPr>
      <a:endParaRPr lang="es-AR"/>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115" workbookViewId="0"/>
  </sheetViews>
  <pageMargins left="0.75" right="2.5" top="1" bottom="5" header="0.5" footer="0.5"/>
  <pageSetup paperSize="8" orientation="landscape" horizontalDpi="300" verticalDpi="300"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109" workbookViewId="0"/>
  </sheetViews>
  <pageMargins left="0.75" right="2.5" top="1" bottom="5" header="0.5" footer="0.5"/>
  <pageSetup orientation="portrait" horizontalDpi="300" verticalDpi="300"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109" workbookViewId="0"/>
  </sheetViews>
  <pageMargins left="0.75" right="2.5" top="1" bottom="5" header="0.5" footer="0.5"/>
  <pageSetup orientation="portrait" horizontalDpi="300" verticalDpi="300" r:id="rId1"/>
  <headerFooter alignWithMargins="0"/>
  <drawing r:id="rId2"/>
</chartsheet>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114300</xdr:colOff>
      <xdr:row>3</xdr:row>
      <xdr:rowOff>121920</xdr:rowOff>
    </xdr:from>
    <xdr:to>
      <xdr:col>9</xdr:col>
      <xdr:colOff>91440</xdr:colOff>
      <xdr:row>32</xdr:row>
      <xdr:rowOff>129540</xdr:rowOff>
    </xdr:to>
    <xdr:sp macro="" textlink="">
      <xdr:nvSpPr>
        <xdr:cNvPr id="2049" name="Text Box 1">
          <a:extLst>
            <a:ext uri="{FF2B5EF4-FFF2-40B4-BE49-F238E27FC236}">
              <a16:creationId xmlns:a16="http://schemas.microsoft.com/office/drawing/2014/main" id="{00000000-0008-0000-0000-000001080000}"/>
            </a:ext>
          </a:extLst>
        </xdr:cNvPr>
        <xdr:cNvSpPr txBox="1">
          <a:spLocks noChangeArrowheads="1"/>
        </xdr:cNvSpPr>
      </xdr:nvSpPr>
      <xdr:spPr bwMode="auto">
        <a:xfrm>
          <a:off x="723900" y="624840"/>
          <a:ext cx="4853940" cy="486918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HPLP_Phase_Shifter101_Rev2.xlsx</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Updated March 11, 2016</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Cleaned it up and added a multi-bit page.  The multi-bit page does not make plots, and phase shift is divided equally between high pass and low pass networks.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is now a .xlsx file (it was previously .xls)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spreadsheet allows you to study the behavior of lumped element phase shifters.  It sythesizes the correct lumped element values for specified phase shift (both tee and pi networks), and also plots the responses of the LPF and HPF networks, including their transmission phases (angle of S21).</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You can experiment with applying different phases in the high and low pass networks, for example a 90 degree phase shifter can be made from a 60 degree low pass and a 30 degree high pass filter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uses ABCD parameters to compute the responses, then converts them to S-parameters.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Send your comments or improvements to Microwaves101.com.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Visit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http://microwaves101.com/encyclopedia/phaseshifters_HPLP.cfm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more information on high-pass/low-pass phase shifter design.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Enjoy!</a:t>
          </a:r>
        </a:p>
        <a:p>
          <a:pPr algn="l" rtl="0">
            <a:defRPr sz="1000"/>
          </a:pPr>
          <a:r>
            <a:rPr lang="en-US" sz="1000" b="0" i="0" u="none" strike="noStrike" baseline="0">
              <a:solidFill>
                <a:srgbClr val="000000"/>
              </a:solidFill>
              <a:latin typeface="Arial"/>
              <a:cs typeface="Arial"/>
            </a:rPr>
            <a:t>The Unknown Editor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213360</xdr:colOff>
      <xdr:row>3</xdr:row>
      <xdr:rowOff>0</xdr:rowOff>
    </xdr:from>
    <xdr:to>
      <xdr:col>18</xdr:col>
      <xdr:colOff>594360</xdr:colOff>
      <xdr:row>17</xdr:row>
      <xdr:rowOff>160020</xdr:rowOff>
    </xdr:to>
    <xdr:graphicFrame macro="">
      <xdr:nvGraphicFramePr>
        <xdr:cNvPr id="3073" name="Chart 1">
          <a:extLst>
            <a:ext uri="{FF2B5EF4-FFF2-40B4-BE49-F238E27FC236}">
              <a16:creationId xmlns:a16="http://schemas.microsoft.com/office/drawing/2014/main" id="{00000000-0008-0000-0100-000001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99060</xdr:rowOff>
    </xdr:from>
    <xdr:to>
      <xdr:col>9</xdr:col>
      <xdr:colOff>160020</xdr:colOff>
      <xdr:row>41</xdr:row>
      <xdr:rowOff>91440</xdr:rowOff>
    </xdr:to>
    <xdr:graphicFrame macro="">
      <xdr:nvGraphicFramePr>
        <xdr:cNvPr id="3074" name="Chart 2">
          <a:extLst>
            <a:ext uri="{FF2B5EF4-FFF2-40B4-BE49-F238E27FC236}">
              <a16:creationId xmlns:a16="http://schemas.microsoft.com/office/drawing/2014/main" id="{00000000-0008-0000-0100-000002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358140</xdr:colOff>
      <xdr:row>26</xdr:row>
      <xdr:rowOff>22860</xdr:rowOff>
    </xdr:from>
    <xdr:to>
      <xdr:col>19</xdr:col>
      <xdr:colOff>121920</xdr:colOff>
      <xdr:row>41</xdr:row>
      <xdr:rowOff>7620</xdr:rowOff>
    </xdr:to>
    <xdr:graphicFrame macro="">
      <xdr:nvGraphicFramePr>
        <xdr:cNvPr id="3075" name="Chart 3">
          <a:extLst>
            <a:ext uri="{FF2B5EF4-FFF2-40B4-BE49-F238E27FC236}">
              <a16:creationId xmlns:a16="http://schemas.microsoft.com/office/drawing/2014/main" id="{00000000-0008-0000-01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12021671" cy="5074024"/>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4676862" cy="4446165"/>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4676862" cy="4446165"/>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4" workbookViewId="0">
      <selection activeCell="P20" sqref="P20"/>
    </sheetView>
  </sheetViews>
  <sheetFormatPr defaultRowHeight="13.2" x14ac:dyDescent="0.25"/>
  <sheetData/>
  <phoneticPr fontId="1" type="noConversion"/>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3"/>
  <sheetViews>
    <sheetView tabSelected="1" workbookViewId="0">
      <selection activeCell="D9" sqref="D9"/>
    </sheetView>
  </sheetViews>
  <sheetFormatPr defaultRowHeight="13.2" x14ac:dyDescent="0.25"/>
  <cols>
    <col min="1" max="1" width="6.5546875" customWidth="1"/>
    <col min="2" max="3" width="7.6640625" customWidth="1"/>
    <col min="4" max="4" width="10.88671875" customWidth="1"/>
    <col min="5" max="5" width="6.6640625" customWidth="1"/>
    <col min="6" max="6" width="8" customWidth="1"/>
    <col min="7" max="9" width="6.6640625" customWidth="1"/>
    <col min="10" max="10" width="11.6640625" customWidth="1"/>
    <col min="11" max="12" width="6.6640625" customWidth="1"/>
    <col min="13" max="13" width="12" customWidth="1"/>
    <col min="14" max="14" width="6.6640625" customWidth="1"/>
    <col min="15" max="15" width="12.44140625" customWidth="1"/>
    <col min="16" max="16" width="9.44140625" customWidth="1"/>
    <col min="17" max="17" width="6.6640625" customWidth="1"/>
    <col min="18" max="18" width="10.33203125" customWidth="1"/>
    <col min="21" max="21" width="20.5546875" customWidth="1"/>
    <col min="22" max="22" width="23.44140625" customWidth="1"/>
    <col min="23" max="23" width="18.109375" customWidth="1"/>
    <col min="24" max="24" width="15.5546875" customWidth="1"/>
    <col min="27" max="27" width="28.5546875" customWidth="1"/>
    <col min="28" max="28" width="29.33203125" customWidth="1"/>
    <col min="29" max="29" width="31.6640625" customWidth="1"/>
    <col min="34" max="34" width="30" customWidth="1"/>
  </cols>
  <sheetData>
    <row r="1" spans="1:7" x14ac:dyDescent="0.25">
      <c r="A1" s="7" t="s">
        <v>60</v>
      </c>
    </row>
    <row r="2" spans="1:7" x14ac:dyDescent="0.25">
      <c r="A2" s="7" t="s">
        <v>61</v>
      </c>
    </row>
    <row r="3" spans="1:7" x14ac:dyDescent="0.25">
      <c r="A3" t="s">
        <v>55</v>
      </c>
    </row>
    <row r="4" spans="1:7" x14ac:dyDescent="0.25">
      <c r="A4" t="s">
        <v>56</v>
      </c>
    </row>
    <row r="5" spans="1:7" x14ac:dyDescent="0.25">
      <c r="A5" t="s">
        <v>57</v>
      </c>
    </row>
    <row r="6" spans="1:7" x14ac:dyDescent="0.25">
      <c r="A6" t="s">
        <v>49</v>
      </c>
    </row>
    <row r="7" spans="1:7" x14ac:dyDescent="0.25">
      <c r="A7" t="s">
        <v>50</v>
      </c>
    </row>
    <row r="9" spans="1:7" x14ac:dyDescent="0.25">
      <c r="A9" t="s">
        <v>45</v>
      </c>
      <c r="D9" s="6">
        <v>0.4</v>
      </c>
      <c r="E9" t="s">
        <v>1</v>
      </c>
      <c r="F9">
        <f>D9*2*PI()*1000000000</f>
        <v>2513274122.8718343</v>
      </c>
      <c r="G9" t="s">
        <v>4</v>
      </c>
    </row>
    <row r="10" spans="1:7" x14ac:dyDescent="0.25">
      <c r="A10" t="s">
        <v>42</v>
      </c>
    </row>
    <row r="11" spans="1:7" x14ac:dyDescent="0.25">
      <c r="A11" t="s">
        <v>43</v>
      </c>
      <c r="D11" s="6">
        <v>10</v>
      </c>
      <c r="E11" t="s">
        <v>47</v>
      </c>
      <c r="F11">
        <f>D11*PI()/180</f>
        <v>0.17453292519943295</v>
      </c>
      <c r="G11" t="s">
        <v>48</v>
      </c>
    </row>
    <row r="12" spans="1:7" x14ac:dyDescent="0.25">
      <c r="A12" t="s">
        <v>44</v>
      </c>
      <c r="D12" s="6">
        <v>30</v>
      </c>
      <c r="E12" t="s">
        <v>47</v>
      </c>
      <c r="F12">
        <f>D12*PI()/180</f>
        <v>0.52359877559829882</v>
      </c>
      <c r="G12" t="s">
        <v>48</v>
      </c>
    </row>
    <row r="13" spans="1:7" x14ac:dyDescent="0.25">
      <c r="A13" t="s">
        <v>39</v>
      </c>
      <c r="D13" s="6">
        <v>50</v>
      </c>
      <c r="E13" t="s">
        <v>40</v>
      </c>
    </row>
    <row r="14" spans="1:7" x14ac:dyDescent="0.25">
      <c r="A14" t="s">
        <v>36</v>
      </c>
    </row>
    <row r="15" spans="1:7" x14ac:dyDescent="0.25">
      <c r="A15" t="s">
        <v>37</v>
      </c>
      <c r="D15" s="6">
        <v>0.01</v>
      </c>
      <c r="E15" t="s">
        <v>1</v>
      </c>
    </row>
    <row r="16" spans="1:7" x14ac:dyDescent="0.25">
      <c r="A16" t="s">
        <v>38</v>
      </c>
      <c r="D16" s="6">
        <v>1.6</v>
      </c>
      <c r="E16" t="s">
        <v>1</v>
      </c>
    </row>
    <row r="19" spans="2:9" x14ac:dyDescent="0.25">
      <c r="B19" s="1"/>
      <c r="C19" s="1"/>
      <c r="D19" s="1"/>
      <c r="E19" s="1"/>
      <c r="F19" s="1"/>
      <c r="G19" s="1"/>
      <c r="H19" s="1"/>
      <c r="I19" s="1"/>
    </row>
    <row r="20" spans="2:9" x14ac:dyDescent="0.25">
      <c r="B20" t="s">
        <v>46</v>
      </c>
      <c r="C20" s="1"/>
      <c r="D20" s="1"/>
      <c r="E20" s="1"/>
      <c r="F20" s="1"/>
      <c r="G20" s="1"/>
      <c r="H20" s="1"/>
      <c r="I20" s="1"/>
    </row>
    <row r="21" spans="2:9" x14ac:dyDescent="0.25">
      <c r="B21" t="s">
        <v>12</v>
      </c>
      <c r="D21" t="s">
        <v>12</v>
      </c>
      <c r="F21" t="s">
        <v>11</v>
      </c>
      <c r="H21" t="s">
        <v>11</v>
      </c>
    </row>
    <row r="22" spans="2:9" x14ac:dyDescent="0.25">
      <c r="B22" t="s">
        <v>3</v>
      </c>
      <c r="D22" t="s">
        <v>2</v>
      </c>
      <c r="F22" t="s">
        <v>3</v>
      </c>
      <c r="H22" t="s">
        <v>2</v>
      </c>
    </row>
    <row r="23" spans="2:9" x14ac:dyDescent="0.25">
      <c r="B23" t="s">
        <v>6</v>
      </c>
      <c r="C23" t="s">
        <v>5</v>
      </c>
      <c r="D23" t="s">
        <v>8</v>
      </c>
      <c r="E23" t="s">
        <v>7</v>
      </c>
      <c r="F23" t="s">
        <v>13</v>
      </c>
      <c r="G23" t="s">
        <v>14</v>
      </c>
      <c r="H23" t="s">
        <v>15</v>
      </c>
      <c r="I23" t="s">
        <v>16</v>
      </c>
    </row>
    <row r="24" spans="2:9" x14ac:dyDescent="0.25">
      <c r="B24" t="s">
        <v>9</v>
      </c>
      <c r="C24" t="s">
        <v>10</v>
      </c>
      <c r="D24" t="s">
        <v>9</v>
      </c>
      <c r="E24" t="s">
        <v>10</v>
      </c>
      <c r="F24" t="s">
        <v>9</v>
      </c>
      <c r="G24" t="s">
        <v>10</v>
      </c>
      <c r="H24" t="s">
        <v>9</v>
      </c>
      <c r="I24" t="s">
        <v>10</v>
      </c>
    </row>
    <row r="25" spans="2:9" x14ac:dyDescent="0.25">
      <c r="B25" s="8">
        <f>D$13/(F$9*SIN(F11))*1000000000</f>
        <v>114.56709856550148</v>
      </c>
      <c r="C25" s="8">
        <f>SIN(F11)/(F$9*D$13*(1-COS(F11)))*1000000000000</f>
        <v>90.957466189168201</v>
      </c>
      <c r="D25" s="8">
        <f>D$13*(1-COS(F12))/(F$9*SIN(F12))*1000000000</f>
        <v>5.3306798091118299</v>
      </c>
      <c r="E25" s="8">
        <f>SIN(F12)/(F$9*D$13)*1000000000000</f>
        <v>3.9788735772973829</v>
      </c>
      <c r="F25" s="8">
        <f>D$13*SIN(F11)/(F$9*(1-COS(F11)))*1000000000</f>
        <v>227.3936654729205</v>
      </c>
      <c r="G25" s="8">
        <f>1/(F$9*D$13*SIN(F11))*1000000000000</f>
        <v>45.826839426200586</v>
      </c>
      <c r="H25" s="8">
        <f>D$13*SIN(F12)/F$9*1000000000</f>
        <v>9.9471839432434574</v>
      </c>
      <c r="I25" s="8">
        <f>(1-COS(F12))/(F$9*D$13*SIN(F12))*1000000000000</f>
        <v>2.1322719236447316</v>
      </c>
    </row>
    <row r="73" s="2" customFormat="1" x14ac:dyDescent="0.25"/>
  </sheetData>
  <phoneticPr fontId="1"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1"/>
  <sheetViews>
    <sheetView topLeftCell="A4" workbookViewId="0">
      <selection activeCell="O15" sqref="O15"/>
    </sheetView>
  </sheetViews>
  <sheetFormatPr defaultRowHeight="13.2" x14ac:dyDescent="0.25"/>
  <cols>
    <col min="1" max="1" width="6.5546875" customWidth="1"/>
    <col min="2" max="3" width="7.6640625" customWidth="1"/>
    <col min="4" max="4" width="10.88671875" customWidth="1"/>
    <col min="5" max="5" width="8.33203125" customWidth="1"/>
    <col min="6" max="6" width="8" customWidth="1"/>
    <col min="7" max="8" width="6.6640625" customWidth="1"/>
    <col min="9" max="9" width="10.77734375" customWidth="1"/>
    <col min="10" max="10" width="11.6640625" customWidth="1"/>
    <col min="11" max="12" width="6.6640625" customWidth="1"/>
    <col min="13" max="13" width="12" customWidth="1"/>
    <col min="14" max="14" width="6.6640625" customWidth="1"/>
    <col min="15" max="15" width="12.44140625" customWidth="1"/>
    <col min="16" max="16" width="9.44140625" customWidth="1"/>
    <col min="17" max="17" width="6.6640625" customWidth="1"/>
    <col min="18" max="18" width="10.33203125" customWidth="1"/>
    <col min="21" max="21" width="20.5546875" customWidth="1"/>
    <col min="22" max="22" width="23.44140625" customWidth="1"/>
    <col min="23" max="23" width="18.109375" customWidth="1"/>
    <col min="24" max="24" width="15.5546875" customWidth="1"/>
    <col min="27" max="27" width="28.5546875" customWidth="1"/>
    <col min="28" max="28" width="29.33203125" customWidth="1"/>
    <col min="29" max="29" width="31.6640625" customWidth="1"/>
    <col min="34" max="34" width="30" customWidth="1"/>
  </cols>
  <sheetData>
    <row r="1" spans="1:7" x14ac:dyDescent="0.25">
      <c r="A1" t="s">
        <v>55</v>
      </c>
    </row>
    <row r="2" spans="1:7" x14ac:dyDescent="0.25">
      <c r="A2" t="s">
        <v>56</v>
      </c>
    </row>
    <row r="3" spans="1:7" x14ac:dyDescent="0.25">
      <c r="A3" t="s">
        <v>57</v>
      </c>
    </row>
    <row r="5" spans="1:7" x14ac:dyDescent="0.25">
      <c r="A5" s="7" t="s">
        <v>59</v>
      </c>
    </row>
    <row r="8" spans="1:7" x14ac:dyDescent="0.25">
      <c r="A8" t="s">
        <v>49</v>
      </c>
    </row>
    <row r="9" spans="1:7" x14ac:dyDescent="0.25">
      <c r="A9" t="s">
        <v>50</v>
      </c>
    </row>
    <row r="11" spans="1:7" x14ac:dyDescent="0.25">
      <c r="A11" t="s">
        <v>45</v>
      </c>
      <c r="D11" s="6">
        <v>0.5</v>
      </c>
      <c r="E11" t="s">
        <v>1</v>
      </c>
      <c r="F11">
        <f>D11*2*PI()*1000000000</f>
        <v>3141592653.5897932</v>
      </c>
      <c r="G11" t="s">
        <v>4</v>
      </c>
    </row>
    <row r="15" spans="1:7" x14ac:dyDescent="0.25">
      <c r="A15" t="s">
        <v>39</v>
      </c>
      <c r="D15" s="6">
        <v>50</v>
      </c>
      <c r="E15" t="s">
        <v>40</v>
      </c>
    </row>
    <row r="17" spans="2:12" x14ac:dyDescent="0.25">
      <c r="B17" s="1"/>
      <c r="C17" s="1"/>
      <c r="D17" s="1"/>
      <c r="E17" s="1"/>
      <c r="F17" s="1"/>
      <c r="G17" s="1"/>
      <c r="H17" s="1"/>
      <c r="I17" s="1"/>
    </row>
    <row r="18" spans="2:12" x14ac:dyDescent="0.25">
      <c r="B18" s="7" t="s">
        <v>58</v>
      </c>
      <c r="E18" t="s">
        <v>46</v>
      </c>
      <c r="F18" s="1"/>
      <c r="G18" s="1"/>
      <c r="H18" s="1"/>
      <c r="I18" s="1"/>
      <c r="J18" s="1"/>
      <c r="K18" s="1"/>
      <c r="L18" s="1"/>
    </row>
    <row r="19" spans="2:12" x14ac:dyDescent="0.25">
      <c r="E19" t="s">
        <v>12</v>
      </c>
      <c r="G19" t="s">
        <v>12</v>
      </c>
      <c r="I19" t="s">
        <v>11</v>
      </c>
      <c r="K19" t="s">
        <v>11</v>
      </c>
    </row>
    <row r="20" spans="2:12" x14ac:dyDescent="0.25">
      <c r="E20" t="s">
        <v>3</v>
      </c>
      <c r="G20" t="s">
        <v>2</v>
      </c>
      <c r="I20" t="s">
        <v>3</v>
      </c>
      <c r="K20" t="s">
        <v>2</v>
      </c>
    </row>
    <row r="21" spans="2:12" x14ac:dyDescent="0.25">
      <c r="E21" t="s">
        <v>6</v>
      </c>
      <c r="F21" t="s">
        <v>5</v>
      </c>
      <c r="G21" t="s">
        <v>8</v>
      </c>
      <c r="H21" t="s">
        <v>7</v>
      </c>
      <c r="I21" t="s">
        <v>13</v>
      </c>
      <c r="J21" t="s">
        <v>14</v>
      </c>
      <c r="K21" t="s">
        <v>15</v>
      </c>
      <c r="L21" t="s">
        <v>16</v>
      </c>
    </row>
    <row r="22" spans="2:12" x14ac:dyDescent="0.25">
      <c r="E22" t="s">
        <v>9</v>
      </c>
      <c r="F22" t="s">
        <v>10</v>
      </c>
      <c r="G22" t="s">
        <v>9</v>
      </c>
      <c r="H22" t="s">
        <v>10</v>
      </c>
      <c r="I22" t="s">
        <v>9</v>
      </c>
      <c r="J22" t="s">
        <v>10</v>
      </c>
      <c r="K22" t="s">
        <v>9</v>
      </c>
      <c r="L22" t="s">
        <v>10</v>
      </c>
    </row>
    <row r="23" spans="2:12" x14ac:dyDescent="0.25">
      <c r="B23" s="10">
        <v>180</v>
      </c>
      <c r="E23" s="9">
        <f t="shared" ref="E23:E30" si="0">D$15/(F$11*SIN($B23*PI()/180/2))*1000000000</f>
        <v>15.915494309189533</v>
      </c>
      <c r="F23" s="9">
        <f t="shared" ref="F23:F30" si="1">SIN($B23*PI()/180/2)/(F$11*D$15*(1-COS($B23*PI()/180/2)))*1000000000000</f>
        <v>6.3661977236758149</v>
      </c>
      <c r="G23" s="9">
        <f t="shared" ref="G23:G30" si="2">D$15*(1-COS($B23*PI()/180/2))/(F$11*SIN($B23*PI()/180/2))*1000000000</f>
        <v>15.915494309189532</v>
      </c>
      <c r="H23" s="9">
        <f t="shared" ref="H23:H30" si="3">SIN($B23*PI()/180/2)/(F$11*D$15)*1000000000000</f>
        <v>6.3661977236758132</v>
      </c>
      <c r="I23" s="9">
        <f t="shared" ref="I23:I30" si="4">D$15*SIN($B23*PI()/180/2)/(F$11*(1-COS($B23*PI()/180/2)))*1000000000</f>
        <v>15.915494309189537</v>
      </c>
      <c r="J23" s="9">
        <f t="shared" ref="J23:J30" si="5">1/(F$11*D$15*SIN($B23*PI()/180/2))*1000000000000</f>
        <v>6.3661977236758132</v>
      </c>
      <c r="K23" s="9">
        <f t="shared" ref="K23:K30" si="6">D$15*SIN($B23*PI()/180/2)/F$11*1000000000</f>
        <v>15.915494309189533</v>
      </c>
      <c r="L23" s="9">
        <f t="shared" ref="L23:L30" si="7">(1-COS($B23*PI()/180/2))/(F$11*D$15*SIN($B23*PI()/180/2))*1000000000000</f>
        <v>6.3661977236758123</v>
      </c>
    </row>
    <row r="24" spans="2:12" x14ac:dyDescent="0.25">
      <c r="B24" s="10">
        <v>90</v>
      </c>
      <c r="E24" s="9">
        <f t="shared" si="0"/>
        <v>22.507907903927652</v>
      </c>
      <c r="F24" s="9">
        <f t="shared" si="1"/>
        <v>15.369360885246875</v>
      </c>
      <c r="G24" s="9">
        <f t="shared" si="2"/>
        <v>6.5924135947381171</v>
      </c>
      <c r="H24" s="9">
        <f t="shared" si="3"/>
        <v>4.5015815807855297</v>
      </c>
      <c r="I24" s="9">
        <f t="shared" si="4"/>
        <v>38.423402213117186</v>
      </c>
      <c r="J24" s="9">
        <f t="shared" si="5"/>
        <v>9.003163161571063</v>
      </c>
      <c r="K24" s="9">
        <f t="shared" si="6"/>
        <v>11.253953951963824</v>
      </c>
      <c r="L24" s="9">
        <f t="shared" si="7"/>
        <v>2.6369654378952472</v>
      </c>
    </row>
    <row r="25" spans="2:12" x14ac:dyDescent="0.25">
      <c r="B25" s="10">
        <v>45</v>
      </c>
      <c r="E25" s="9">
        <f t="shared" si="0"/>
        <v>41.589190864175556</v>
      </c>
      <c r="F25" s="9">
        <f t="shared" si="1"/>
        <v>32.00503723091709</v>
      </c>
      <c r="G25" s="9">
        <f t="shared" si="2"/>
        <v>3.1657886510583655</v>
      </c>
      <c r="H25" s="9">
        <f t="shared" si="3"/>
        <v>2.4362383960110821</v>
      </c>
      <c r="I25" s="9">
        <f t="shared" si="4"/>
        <v>80.012593077292721</v>
      </c>
      <c r="J25" s="9">
        <f t="shared" si="5"/>
        <v>16.63567634567022</v>
      </c>
      <c r="K25" s="9">
        <f t="shared" si="6"/>
        <v>6.0905959900277038</v>
      </c>
      <c r="L25" s="9">
        <f t="shared" si="7"/>
        <v>1.2663154604233464</v>
      </c>
    </row>
    <row r="26" spans="2:12" x14ac:dyDescent="0.25">
      <c r="B26" s="10">
        <v>22.5</v>
      </c>
      <c r="E26" s="9">
        <f t="shared" si="0"/>
        <v>81.580132446927792</v>
      </c>
      <c r="F26" s="9">
        <f t="shared" si="1"/>
        <v>64.637090209688139</v>
      </c>
      <c r="G26" s="9">
        <f t="shared" si="2"/>
        <v>1.5675393696350404</v>
      </c>
      <c r="H26" s="9">
        <f t="shared" si="3"/>
        <v>1.2419835639302572</v>
      </c>
      <c r="I26" s="9">
        <f t="shared" si="4"/>
        <v>161.59272552422036</v>
      </c>
      <c r="J26" s="9">
        <f t="shared" si="5"/>
        <v>32.632052978771114</v>
      </c>
      <c r="K26" s="9">
        <f t="shared" si="6"/>
        <v>3.1049589098256432</v>
      </c>
      <c r="L26" s="9">
        <f t="shared" si="7"/>
        <v>0.62701574785401615</v>
      </c>
    </row>
    <row r="27" spans="2:12" x14ac:dyDescent="0.25">
      <c r="B27" s="10">
        <f>B26/2</f>
        <v>11.25</v>
      </c>
      <c r="E27" s="9">
        <f t="shared" si="0"/>
        <v>162.37460362215489</v>
      </c>
      <c r="F27" s="9">
        <f t="shared" si="1"/>
        <v>129.58693165855132</v>
      </c>
      <c r="G27" s="9">
        <f t="shared" si="2"/>
        <v>0.78187809793435836</v>
      </c>
      <c r="H27" s="9">
        <f t="shared" si="3"/>
        <v>0.62399649564726145</v>
      </c>
      <c r="I27" s="9">
        <f t="shared" si="4"/>
        <v>323.96732914637823</v>
      </c>
      <c r="J27" s="9">
        <f t="shared" si="5"/>
        <v>64.949841448861946</v>
      </c>
      <c r="K27" s="9">
        <f t="shared" si="6"/>
        <v>1.5599912391181536</v>
      </c>
      <c r="L27" s="9">
        <f t="shared" si="7"/>
        <v>0.31275123917374331</v>
      </c>
    </row>
    <row r="28" spans="2:12" x14ac:dyDescent="0.25">
      <c r="B28" s="10">
        <f>B27/2</f>
        <v>5.625</v>
      </c>
      <c r="E28" s="9">
        <f t="shared" si="0"/>
        <v>324.35803260184844</v>
      </c>
      <c r="F28" s="9">
        <f t="shared" si="1"/>
        <v>259.33014469929219</v>
      </c>
      <c r="G28" s="9">
        <f t="shared" si="2"/>
        <v>0.39070345547304336</v>
      </c>
      <c r="H28" s="9">
        <f t="shared" si="3"/>
        <v>0.31237451660927473</v>
      </c>
      <c r="I28" s="9">
        <f t="shared" si="4"/>
        <v>648.32536174823042</v>
      </c>
      <c r="J28" s="9">
        <f t="shared" si="5"/>
        <v>129.74321304073939</v>
      </c>
      <c r="K28" s="9">
        <f t="shared" si="6"/>
        <v>0.78093629152318678</v>
      </c>
      <c r="L28" s="9">
        <f t="shared" si="7"/>
        <v>0.15628138218921733</v>
      </c>
    </row>
    <row r="29" spans="2:12" x14ac:dyDescent="0.25">
      <c r="B29" s="10">
        <f>B28/2</f>
        <v>2.8125</v>
      </c>
      <c r="E29" s="9">
        <f t="shared" si="0"/>
        <v>648.52068405338559</v>
      </c>
      <c r="F29" s="9">
        <f t="shared" si="1"/>
        <v>518.73841832069513</v>
      </c>
      <c r="G29" s="9">
        <f t="shared" si="2"/>
        <v>0.19532230516171037</v>
      </c>
      <c r="H29" s="9">
        <f t="shared" si="3"/>
        <v>0.15623431315877215</v>
      </c>
      <c r="I29" s="9">
        <f t="shared" si="4"/>
        <v>1296.8460458017378</v>
      </c>
      <c r="J29" s="9">
        <f t="shared" si="5"/>
        <v>259.40827362135423</v>
      </c>
      <c r="K29" s="9">
        <f t="shared" si="6"/>
        <v>0.39058578289693036</v>
      </c>
      <c r="L29" s="9">
        <f t="shared" si="7"/>
        <v>7.8128922064684123E-2</v>
      </c>
    </row>
    <row r="30" spans="2:12" x14ac:dyDescent="0.25">
      <c r="B30" s="10">
        <f>B29/2</f>
        <v>1.40625</v>
      </c>
      <c r="E30" s="9">
        <f t="shared" si="0"/>
        <v>1296.9437032771993</v>
      </c>
      <c r="F30" s="9">
        <f t="shared" si="1"/>
        <v>1037.5158996310008</v>
      </c>
      <c r="G30" s="9">
        <f t="shared" si="2"/>
        <v>9.7657475589890547E-2</v>
      </c>
      <c r="H30" s="9">
        <f t="shared" si="3"/>
        <v>7.8123039100550781E-2</v>
      </c>
      <c r="I30" s="9">
        <f t="shared" si="4"/>
        <v>2593.7897490775017</v>
      </c>
      <c r="J30" s="9">
        <f t="shared" si="5"/>
        <v>518.77748131087969</v>
      </c>
      <c r="K30" s="9">
        <f t="shared" si="6"/>
        <v>0.19530759775137696</v>
      </c>
      <c r="L30" s="9">
        <f t="shared" si="7"/>
        <v>3.9062990235956212E-2</v>
      </c>
    </row>
    <row r="71" s="2" customFormat="1" x14ac:dyDescent="0.25"/>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AW113"/>
  <sheetViews>
    <sheetView topLeftCell="W86" workbookViewId="0">
      <selection activeCell="AF13" sqref="AF13:AF113"/>
    </sheetView>
  </sheetViews>
  <sheetFormatPr defaultRowHeight="13.2" x14ac:dyDescent="0.25"/>
  <cols>
    <col min="4" max="4" width="17.5546875" customWidth="1"/>
  </cols>
  <sheetData>
    <row r="2" spans="2:49" x14ac:dyDescent="0.25">
      <c r="B2" t="s">
        <v>54</v>
      </c>
    </row>
    <row r="7" spans="2:49" x14ac:dyDescent="0.25">
      <c r="L7" t="s">
        <v>51</v>
      </c>
      <c r="AE7" t="s">
        <v>52</v>
      </c>
    </row>
    <row r="8" spans="2:49" x14ac:dyDescent="0.25">
      <c r="L8" t="s">
        <v>22</v>
      </c>
      <c r="AE8" t="s">
        <v>22</v>
      </c>
    </row>
    <row r="9" spans="2:49" x14ac:dyDescent="0.25">
      <c r="R9" t="s">
        <v>41</v>
      </c>
      <c r="S9" t="s">
        <v>26</v>
      </c>
      <c r="T9" t="s">
        <v>27</v>
      </c>
      <c r="U9" t="s">
        <v>28</v>
      </c>
      <c r="V9" t="s">
        <v>29</v>
      </c>
      <c r="W9" t="s">
        <v>30</v>
      </c>
      <c r="Y9" t="s">
        <v>32</v>
      </c>
      <c r="Z9" t="s">
        <v>33</v>
      </c>
      <c r="AA9" t="s">
        <v>34</v>
      </c>
      <c r="AB9" t="s">
        <v>35</v>
      </c>
      <c r="AK9" t="s">
        <v>41</v>
      </c>
      <c r="AL9" t="s">
        <v>26</v>
      </c>
      <c r="AM9" t="s">
        <v>27</v>
      </c>
      <c r="AN9" t="s">
        <v>28</v>
      </c>
      <c r="AO9" t="s">
        <v>29</v>
      </c>
      <c r="AP9" t="s">
        <v>30</v>
      </c>
      <c r="AR9" t="s">
        <v>32</v>
      </c>
      <c r="AS9" t="s">
        <v>33</v>
      </c>
      <c r="AT9" t="s">
        <v>34</v>
      </c>
      <c r="AU9" t="s">
        <v>35</v>
      </c>
      <c r="AW9" t="s">
        <v>53</v>
      </c>
    </row>
    <row r="10" spans="2:49" x14ac:dyDescent="0.25">
      <c r="C10" t="s">
        <v>0</v>
      </c>
      <c r="L10" t="s">
        <v>21</v>
      </c>
      <c r="M10" t="s">
        <v>24</v>
      </c>
      <c r="N10" t="s">
        <v>25</v>
      </c>
      <c r="O10" t="s">
        <v>23</v>
      </c>
      <c r="AE10" t="s">
        <v>21</v>
      </c>
      <c r="AF10" t="s">
        <v>24</v>
      </c>
      <c r="AG10" t="s">
        <v>25</v>
      </c>
      <c r="AH10" t="s">
        <v>23</v>
      </c>
    </row>
    <row r="11" spans="2:49" x14ac:dyDescent="0.25">
      <c r="C11" t="s">
        <v>1</v>
      </c>
      <c r="D11" t="s">
        <v>31</v>
      </c>
      <c r="F11" t="s">
        <v>19</v>
      </c>
      <c r="G11" t="s">
        <v>20</v>
      </c>
      <c r="H11" s="7" t="s">
        <v>17</v>
      </c>
      <c r="I11" s="7" t="s">
        <v>18</v>
      </c>
    </row>
    <row r="12" spans="2:49" x14ac:dyDescent="0.25">
      <c r="H12" s="2"/>
      <c r="I12" s="2"/>
    </row>
    <row r="13" spans="2:49" x14ac:dyDescent="0.25">
      <c r="C13">
        <f>'Single bit with plots'!D15</f>
        <v>0.01</v>
      </c>
      <c r="D13" s="4">
        <f t="shared" ref="D13:D44" si="0">C13*2*PI()*1000000000</f>
        <v>62831853.071795866</v>
      </c>
      <c r="E13" s="1"/>
      <c r="F13" s="1">
        <f>$D13*'Single bit with plots'!B$25*0.000000001</f>
        <v>7.1984631039295452</v>
      </c>
      <c r="G13" s="1">
        <f>1/($D13*'Single bit with plots'!C$25*0.000000000001)</f>
        <v>174.97732705184848</v>
      </c>
      <c r="H13" s="1">
        <f>$D13*'Single bit with plots'!D$25*0.000000001</f>
        <v>0.3349364905389034</v>
      </c>
      <c r="I13" s="1">
        <f>1/($D13*'Single bit with plots'!E$25*0.000000000001)</f>
        <v>4000.0000000000009</v>
      </c>
      <c r="L13" t="str">
        <f t="shared" ref="L13:L44" si="1">COMPLEX(1-$H13/$I13,0)</f>
        <v>0,999916265877365</v>
      </c>
      <c r="M13" t="str">
        <f>COMPLEX(0,2*$H13/'Single bit with plots'!$D$13-$H13^2/$I13/'Single bit with plots'!$D$13)</f>
        <v>0,0133968987092927i</v>
      </c>
      <c r="N13" t="str">
        <f>COMPLEX(0,'Single bit with plots'!$D$13/$I13)</f>
        <v>0,0125i</v>
      </c>
      <c r="O13" t="str">
        <f t="shared" ref="O13:O44" si="2">L13</f>
        <v>0,999916265877365</v>
      </c>
      <c r="R13" t="str">
        <f t="shared" ref="R13:R44" si="3">IMSUB(IMSUM(L13,M13),IMSUM(N13,O13))</f>
        <v>0,000896898709292699i</v>
      </c>
      <c r="S13" t="str">
        <f t="shared" ref="S13:S44" si="4">IMSUM(IMSUM(L13,M13),IMSUM(N13,O13))</f>
        <v>1,99983253175473+0,0258968987092927i</v>
      </c>
      <c r="T13" t="str">
        <f t="shared" ref="T13:T44" si="5">IMDIV(R13,S13)</f>
        <v>5,80672258899056E-06+0,000448411713954437i</v>
      </c>
      <c r="U13">
        <f t="shared" ref="U13:U44" si="6">(IMREAL(T13)^2+IMAGINARY(T13)^2)^0.5</f>
        <v>4.4844930955324406E-4</v>
      </c>
      <c r="V13">
        <f t="shared" ref="V13:V44" si="7">20*LOG(U13)</f>
        <v>-66.96573280604207</v>
      </c>
      <c r="W13">
        <f t="shared" ref="W13:W44" si="8">IMARGUMENT(T13)*180/PI()</f>
        <v>89.258087842570674</v>
      </c>
      <c r="Y13" t="str">
        <f t="shared" ref="Y13:Y44" si="9">IMDIV(2,S13)</f>
        <v>0,999916064787422-0,0129484467506254i</v>
      </c>
      <c r="Z13">
        <f t="shared" ref="Z13:Z44" si="10">(IMREAL(Y13)^2+IMAGINARY(Y13)^2)^0.5</f>
        <v>0.99999989944660383</v>
      </c>
      <c r="AA13">
        <f t="shared" ref="AA13:AA44" si="11">20*LOG(Z13)</f>
        <v>-8.7339574573417988E-7</v>
      </c>
      <c r="AB13">
        <f t="shared" ref="AB13:AB44" si="12">IMARGUMENT(Y13)*180/PI()</f>
        <v>-0.74191215742933758</v>
      </c>
      <c r="AE13" t="str">
        <f t="shared" ref="AE13:AE44" si="13">COMPLEX(1-$G13/$F13,0)</f>
        <v>-23,3075951804672</v>
      </c>
      <c r="AF13" t="str">
        <f>COMPLEX(0,-2*$G13/'Single bit with plots'!$D$13+$G13^2/$F13/'Single bit with plots'!$D$13)</f>
        <v>78,0664675526568i</v>
      </c>
      <c r="AG13" t="str">
        <f>COMPLEX(0,-'Single bit with plots'!$D$13/$F13)</f>
        <v>-6,94592710667721i</v>
      </c>
      <c r="AH13" t="str">
        <f t="shared" ref="AH13:AH44" si="14">AE13</f>
        <v>-23,3075951804672</v>
      </c>
      <c r="AK13" t="str">
        <f t="shared" ref="AK13:AK44" si="15">IMSUB(IMSUM(AE13,AF13),IMSUM(AG13,AH13))</f>
        <v>85,012394659334i</v>
      </c>
      <c r="AL13" t="str">
        <f t="shared" ref="AL13:AL44" si="16">IMSUM(IMSUM(AE13,AF13),IMSUM(AG13,AH13))</f>
        <v>-46,6151903609344+71,1205404459796i</v>
      </c>
      <c r="AM13" t="str">
        <f t="shared" ref="AM13:AM44" si="17">IMDIV(AK13,AL13)</f>
        <v>0,836127476378127-0,548030726889356i</v>
      </c>
      <c r="AN13">
        <f t="shared" ref="AN13:AN44" si="18">(IMREAL(AM13)^2+IMAGINARY(AM13)^2)^0.5</f>
        <v>0.99972337892505603</v>
      </c>
      <c r="AO13">
        <f t="shared" ref="AO13:AO44" si="19">20*LOG(AN13)</f>
        <v>-2.4030325085693848E-3</v>
      </c>
      <c r="AP13">
        <f t="shared" ref="AP13:AP44" si="20">IMARGUMENT(AM13)*180/PI()</f>
        <v>-33.242404808068258</v>
      </c>
      <c r="AR13" t="str">
        <f t="shared" ref="AR13:AR44" si="21">IMDIV(2,AL13)</f>
        <v>-0,0128929605873462-0,0196707193046073i</v>
      </c>
      <c r="AS13">
        <f t="shared" ref="AS13:AS44" si="22">(IMREAL(AR13)^2+IMAGINARY(AR13)^2)^0.5</f>
        <v>2.3519473435166714E-2</v>
      </c>
      <c r="AT13">
        <f t="shared" ref="AT13:AT44" si="23">20*LOG(AS13)</f>
        <v>-32.571448113449776</v>
      </c>
      <c r="AU13">
        <f t="shared" ref="AU13:AU44" si="24">IMARGUMENT(AR13)*180/PI()</f>
        <v>-123.24240480806827</v>
      </c>
      <c r="AW13">
        <f t="shared" ref="AW13:AW44" si="25">AU13-AB13</f>
        <v>-122.50049265063893</v>
      </c>
    </row>
    <row r="14" spans="2:49" x14ac:dyDescent="0.25">
      <c r="C14">
        <f>C13+('Single bit with plots'!D$16-'Single bit with plots'!D$15)/100</f>
        <v>2.5899999999999999E-2</v>
      </c>
      <c r="D14" s="4">
        <f t="shared" si="0"/>
        <v>162734499.45595127</v>
      </c>
      <c r="E14" s="1"/>
      <c r="F14" s="1">
        <f>$D14*'Single bit with plots'!B$25*0.000000001</f>
        <v>18.644019439177519</v>
      </c>
      <c r="G14" s="1">
        <f>1/($D14*'Single bit with plots'!C$25*0.000000000001)</f>
        <v>67.558813533532231</v>
      </c>
      <c r="H14" s="1">
        <f>$D14*'Single bit with plots'!D$25*0.000000001</f>
        <v>0.8674855104957595</v>
      </c>
      <c r="I14" s="1">
        <f>1/($D14*'Single bit with plots'!E$25*0.000000000001)</f>
        <v>1544.4015444015447</v>
      </c>
      <c r="L14" t="str">
        <f t="shared" si="1"/>
        <v>0,999438303131954</v>
      </c>
      <c r="M14" t="str">
        <f>COMPLEX(0,2*$H14/'Single bit with plots'!$D$13-$H14^2/$I14/'Single bit with plots'!$D$13)</f>
        <v>0,034689675141944i</v>
      </c>
      <c r="N14" t="str">
        <f>COMPLEX(0,'Single bit with plots'!$D$13/$I14)</f>
        <v>0,032375i</v>
      </c>
      <c r="O14" t="str">
        <f t="shared" si="2"/>
        <v>0,999438303131954</v>
      </c>
      <c r="R14" t="str">
        <f t="shared" si="3"/>
        <v>0,002314675141944i</v>
      </c>
      <c r="S14" t="str">
        <f t="shared" si="4"/>
        <v>1,99887660626391+0,067064675141944i</v>
      </c>
      <c r="T14" t="str">
        <f t="shared" si="5"/>
        <v>0,0000388081821325486+0,00115668594878296i</v>
      </c>
      <c r="U14">
        <f t="shared" si="6"/>
        <v>1.157336795886301E-3</v>
      </c>
      <c r="V14">
        <f t="shared" si="7"/>
        <v>-58.730804777574939</v>
      </c>
      <c r="W14">
        <f t="shared" si="8"/>
        <v>88.078379635046915</v>
      </c>
      <c r="Y14" t="str">
        <f t="shared" si="9"/>
        <v>0,999436964455847-0,0335322926568047i</v>
      </c>
      <c r="Z14">
        <f t="shared" si="10"/>
        <v>0.99999933028554555</v>
      </c>
      <c r="AA14">
        <f t="shared" si="11"/>
        <v>-5.8170677882461344E-6</v>
      </c>
      <c r="AB14">
        <f t="shared" si="12"/>
        <v>-1.9216203649530994</v>
      </c>
      <c r="AE14" t="str">
        <f t="shared" si="13"/>
        <v>-2,62361848816612</v>
      </c>
      <c r="AF14" t="str">
        <f>COMPLEX(0,-2*$G14/'Single bit with plots'!$D$13+$G14^2/$F14/'Single bit with plots'!$D$13)</f>
        <v>2,19379477383221i</v>
      </c>
      <c r="AG14" t="str">
        <f>COMPLEX(0,-'Single bit with plots'!$D$13/$F14)</f>
        <v>-2,68182513771321i</v>
      </c>
      <c r="AH14" t="str">
        <f t="shared" si="14"/>
        <v>-2,62361848816612</v>
      </c>
      <c r="AK14" t="str">
        <f t="shared" si="15"/>
        <v>4,87561991154542i</v>
      </c>
      <c r="AL14" t="str">
        <f t="shared" si="16"/>
        <v>-5,24723697633224-0,488030363881i</v>
      </c>
      <c r="AM14" t="str">
        <f t="shared" si="17"/>
        <v>-0,0856790607314471-0,921209762425947i</v>
      </c>
      <c r="AN14">
        <f t="shared" si="18"/>
        <v>0.92518556400145624</v>
      </c>
      <c r="AO14">
        <f t="shared" si="19"/>
        <v>-0.67542304598816694</v>
      </c>
      <c r="AP14">
        <f t="shared" si="20"/>
        <v>-95.313628704480493</v>
      </c>
      <c r="AR14" t="str">
        <f t="shared" si="21"/>
        <v>-0,377884157969136+0,035145914688124i</v>
      </c>
      <c r="AS14">
        <f t="shared" si="22"/>
        <v>0.37951504866514557</v>
      </c>
      <c r="AT14">
        <f t="shared" si="23"/>
        <v>-8.415419972568646</v>
      </c>
      <c r="AU14">
        <f t="shared" si="24"/>
        <v>174.68637129551951</v>
      </c>
      <c r="AW14">
        <f t="shared" si="25"/>
        <v>176.60799166047261</v>
      </c>
    </row>
    <row r="15" spans="2:49" x14ac:dyDescent="0.25">
      <c r="C15">
        <f>C14+('Single bit with plots'!D$16-'Single bit with plots'!D$15)/100</f>
        <v>4.1800000000000004E-2</v>
      </c>
      <c r="D15" s="4">
        <f t="shared" si="0"/>
        <v>262637145.84010673</v>
      </c>
      <c r="E15" s="1"/>
      <c r="F15" s="1">
        <f>$D15*'Single bit with plots'!B$25*0.000000001</f>
        <v>30.089575774425498</v>
      </c>
      <c r="G15" s="1">
        <f>1/($D15*'Single bit with plots'!C$25*0.000000000001)</f>
        <v>41.860604557858487</v>
      </c>
      <c r="H15" s="1">
        <f>$D15*'Single bit with plots'!D$25*0.000000001</f>
        <v>1.4000345304526161</v>
      </c>
      <c r="I15" s="1">
        <f>1/($D15*'Single bit with plots'!E$25*0.000000000001)</f>
        <v>956.93779904306223</v>
      </c>
      <c r="L15" t="str">
        <f t="shared" si="1"/>
        <v>0,998536963915677</v>
      </c>
      <c r="M15" t="str">
        <f>COMPLEX(0,2*$H15/'Single bit with plots'!$D$13-$H15^2/$I15/'Single bit with plots'!$D$13)</f>
        <v>0,0559604151973576i</v>
      </c>
      <c r="N15" t="str">
        <f>COMPLEX(0,'Single bit with plots'!$D$13/$I15)</f>
        <v>0,05225i</v>
      </c>
      <c r="O15" t="str">
        <f t="shared" si="2"/>
        <v>0,998536963915677</v>
      </c>
      <c r="R15" t="str">
        <f t="shared" si="3"/>
        <v>0,0037104151973576i</v>
      </c>
      <c r="S15" t="str">
        <f t="shared" si="4"/>
        <v>1,99707392783135+0,108210415197358i</v>
      </c>
      <c r="T15" t="str">
        <f t="shared" si="5"/>
        <v>0,000100376046791364+0,00185248698713714i</v>
      </c>
      <c r="U15">
        <f t="shared" si="6"/>
        <v>1.8552044060647064E-3</v>
      </c>
      <c r="V15">
        <f t="shared" si="7"/>
        <v>-54.63216465860323</v>
      </c>
      <c r="W15">
        <f t="shared" si="8"/>
        <v>86.898490825295184</v>
      </c>
      <c r="Y15" t="str">
        <f t="shared" si="9"/>
        <v>0,998533527167744-0,0541050213802745i</v>
      </c>
      <c r="Z15">
        <f t="shared" si="10"/>
        <v>0.99999827910682715</v>
      </c>
      <c r="AA15">
        <f t="shared" si="11"/>
        <v>-1.494750103982064E-5</v>
      </c>
      <c r="AB15">
        <f t="shared" si="12"/>
        <v>-3.1015091747048142</v>
      </c>
      <c r="AE15" t="str">
        <f t="shared" si="13"/>
        <v>-0,391199559331698</v>
      </c>
      <c r="AF15" t="str">
        <f>COMPLEX(0,-2*$G15/'Single bit with plots'!$D$13+$G15^2/$F15/'Single bit with plots'!$D$13)</f>
        <v>-0,509695090029316i</v>
      </c>
      <c r="AG15" t="str">
        <f>COMPLEX(0,-'Single bit with plots'!$D$13/$F15)</f>
        <v>-1,66170504944431i</v>
      </c>
      <c r="AH15" t="str">
        <f t="shared" si="14"/>
        <v>-0,391199559331698</v>
      </c>
      <c r="AK15" t="str">
        <f t="shared" si="15"/>
        <v>1,15200995941499i</v>
      </c>
      <c r="AL15" t="str">
        <f t="shared" si="16"/>
        <v>-0,782399118663396-2,17140013947363i</v>
      </c>
      <c r="AM15" t="str">
        <f t="shared" si="17"/>
        <v>-0,469572925824365-0,169196564297097i</v>
      </c>
      <c r="AN15">
        <f t="shared" si="18"/>
        <v>0.49912544519108248</v>
      </c>
      <c r="AO15">
        <f t="shared" si="19"/>
        <v>-6.035805788636547</v>
      </c>
      <c r="AP15">
        <f t="shared" si="20"/>
        <v>-160.18488905451284</v>
      </c>
      <c r="AR15" t="str">
        <f t="shared" si="21"/>
        <v>-0,293741495747168+0,815223726126156i</v>
      </c>
      <c r="AS15">
        <f t="shared" si="22"/>
        <v>0.86652973980285142</v>
      </c>
      <c r="AT15">
        <f t="shared" si="23"/>
        <v>-1.2443305491194765</v>
      </c>
      <c r="AU15">
        <f t="shared" si="24"/>
        <v>109.81511094548711</v>
      </c>
      <c r="AW15">
        <f t="shared" si="25"/>
        <v>112.91662012019192</v>
      </c>
    </row>
    <row r="16" spans="2:49" x14ac:dyDescent="0.25">
      <c r="C16">
        <f>C15+('Single bit with plots'!D$16-'Single bit with plots'!D$15)/100</f>
        <v>5.7700000000000001E-2</v>
      </c>
      <c r="D16" s="4">
        <f t="shared" si="0"/>
        <v>362539792.22426212</v>
      </c>
      <c r="E16" s="1"/>
      <c r="F16" s="1">
        <f>$D16*'Single bit with plots'!B$25*0.000000001</f>
        <v>41.535132109673469</v>
      </c>
      <c r="G16" s="1">
        <f>1/($D16*'Single bit with plots'!C$25*0.000000000001)</f>
        <v>30.325359974323831</v>
      </c>
      <c r="H16" s="1">
        <f>$D16*'Single bit with plots'!D$25*0.000000001</f>
        <v>1.9325835504094722</v>
      </c>
      <c r="I16" s="1">
        <f>1/($D16*'Single bit with plots'!E$25*0.000000000001)</f>
        <v>693.2409012131717</v>
      </c>
      <c r="L16" t="str">
        <f t="shared" si="1"/>
        <v>0,997212248228534</v>
      </c>
      <c r="M16" t="str">
        <f>COMPLEX(0,2*$H16/'Single bit with plots'!$D$13-$H16^2/$I16/'Single bit with plots'!$D$13)</f>
        <v>0,0771955907520557i</v>
      </c>
      <c r="N16" t="str">
        <f>COMPLEX(0,'Single bit with plots'!$D$13/$I16)</f>
        <v>0,072125i</v>
      </c>
      <c r="O16" t="str">
        <f t="shared" si="2"/>
        <v>0,997212248228534</v>
      </c>
      <c r="R16" t="str">
        <f t="shared" si="3"/>
        <v>0,00507059075205571i</v>
      </c>
      <c r="S16" t="str">
        <f t="shared" si="4"/>
        <v>1,99442449645707+0,149320590752056i</v>
      </c>
      <c r="T16" t="str">
        <f t="shared" si="5"/>
        <v>0,000189284684970262+0,00252821135121079i</v>
      </c>
      <c r="U16">
        <f t="shared" si="6"/>
        <v>2.5352872279793821E-3</v>
      </c>
      <c r="V16">
        <f t="shared" si="7"/>
        <v>-51.919456628308261</v>
      </c>
      <c r="W16">
        <f t="shared" si="8"/>
        <v>85.718309846824468</v>
      </c>
      <c r="Y16" t="str">
        <f t="shared" si="9"/>
        <v>0,997205838465985-0,0746598154834413i</v>
      </c>
      <c r="Z16">
        <f t="shared" si="10"/>
        <v>0.99999678615417043</v>
      </c>
      <c r="AA16">
        <f t="shared" si="11"/>
        <v>-2.7915155046969993E-5</v>
      </c>
      <c r="AB16">
        <f t="shared" si="12"/>
        <v>-4.2816901531755294</v>
      </c>
      <c r="AE16" t="str">
        <f t="shared" si="13"/>
        <v>0,269886516931022</v>
      </c>
      <c r="AF16" t="str">
        <f>COMPLEX(0,-2*$G16/'Single bit with plots'!$D$13+$G16^2/$F16/'Single bit with plots'!$D$13)</f>
        <v>-0,77019531504947i</v>
      </c>
      <c r="AG16" t="str">
        <f>COMPLEX(0,-'Single bit with plots'!$D$13/$F16)</f>
        <v>-1,20380019179848i</v>
      </c>
      <c r="AH16" t="str">
        <f t="shared" si="14"/>
        <v>0,269886516931022</v>
      </c>
      <c r="AK16" t="str">
        <f t="shared" si="15"/>
        <v>0,43360487674901i</v>
      </c>
      <c r="AL16" t="str">
        <f t="shared" si="16"/>
        <v>0,539773033862044-1,97399550684795i</v>
      </c>
      <c r="AM16" t="str">
        <f t="shared" si="17"/>
        <v>-0,204377121034225+0,0558852633098375i</v>
      </c>
      <c r="AN16">
        <f t="shared" si="18"/>
        <v>0.21188008461733285</v>
      </c>
      <c r="AO16">
        <f t="shared" si="19"/>
        <v>-13.478197245894233</v>
      </c>
      <c r="AP16">
        <f t="shared" si="20"/>
        <v>164.70677905029331</v>
      </c>
      <c r="AR16" t="str">
        <f t="shared" si="21"/>
        <v>0,257770455576248+0,942688295235792i</v>
      </c>
      <c r="AS16">
        <f t="shared" si="22"/>
        <v>0.9772956716073955</v>
      </c>
      <c r="AT16">
        <f t="shared" si="23"/>
        <v>-0.19948049387040578</v>
      </c>
      <c r="AU16">
        <f t="shared" si="24"/>
        <v>74.706779050293264</v>
      </c>
      <c r="AW16">
        <f t="shared" si="25"/>
        <v>78.988469203468796</v>
      </c>
    </row>
    <row r="17" spans="3:49" x14ac:dyDescent="0.25">
      <c r="C17">
        <f>C16+('Single bit with plots'!D$16-'Single bit with plots'!D$15)/100</f>
        <v>7.3599999999999999E-2</v>
      </c>
      <c r="D17" s="4">
        <f t="shared" si="0"/>
        <v>462442438.60841757</v>
      </c>
      <c r="E17" s="1"/>
      <c r="F17" s="1">
        <f>$D17*'Single bit with plots'!B$25*0.000000001</f>
        <v>52.980688444921441</v>
      </c>
      <c r="G17" s="1">
        <f>1/($D17*'Single bit with plots'!C$25*0.000000000001)</f>
        <v>23.77409334943593</v>
      </c>
      <c r="H17" s="1">
        <f>$D17*'Single bit with plots'!D$25*0.000000001</f>
        <v>2.4651325703663289</v>
      </c>
      <c r="I17" s="1">
        <f>1/($D17*'Single bit with plots'!E$25*0.000000000001)</f>
        <v>543.47826086956536</v>
      </c>
      <c r="L17" t="str">
        <f t="shared" si="1"/>
        <v>0,995464156070526</v>
      </c>
      <c r="M17" t="str">
        <f>COMPLEX(0,2*$H17/'Single bit with plots'!$D$13-$H17^2/$I17/'Single bit with plots'!$D$13)</f>
        <v>0,0983816736825603i</v>
      </c>
      <c r="N17" t="str">
        <f>COMPLEX(0,'Single bit with plots'!$D$13/$I17)</f>
        <v>0,092i</v>
      </c>
      <c r="O17" t="str">
        <f t="shared" si="2"/>
        <v>0,995464156070526</v>
      </c>
      <c r="R17" t="str">
        <f t="shared" si="3"/>
        <v>0,0063816736825603i</v>
      </c>
      <c r="S17" t="str">
        <f t="shared" si="4"/>
        <v>1,99092831214105+0,19038167368256i</v>
      </c>
      <c r="T17" t="str">
        <f t="shared" si="5"/>
        <v>0,000303735336682415+0,00317633136373729i</v>
      </c>
      <c r="U17">
        <f t="shared" si="6"/>
        <v>3.1908205977476661E-3</v>
      </c>
      <c r="V17">
        <f t="shared" si="7"/>
        <v>-49.921952262093498</v>
      </c>
      <c r="W17">
        <f t="shared" si="8"/>
        <v>84.537724156019905</v>
      </c>
      <c r="Y17" t="str">
        <f t="shared" si="9"/>
        <v>0,995454020915391-0,0951898676713779i</v>
      </c>
      <c r="Z17">
        <f t="shared" si="10"/>
        <v>0.99999490931899959</v>
      </c>
      <c r="AA17">
        <f t="shared" si="11"/>
        <v>-4.4217205900079783E-5</v>
      </c>
      <c r="AB17">
        <f t="shared" si="12"/>
        <v>-5.4622758439800876</v>
      </c>
      <c r="AE17" t="str">
        <f t="shared" si="13"/>
        <v>0,551268697194235</v>
      </c>
      <c r="AF17" t="str">
        <f>COMPLEX(0,-2*$G17/'Single bit with plots'!$D$13+$G17^2/$F17/'Single bit with plots'!$D$13)</f>
        <v>-0,737600136343072i</v>
      </c>
      <c r="AG17" t="str">
        <f>COMPLEX(0,-'Single bit with plots'!$D$13/$F17)</f>
        <v>-0,943740096015926i</v>
      </c>
      <c r="AH17" t="str">
        <f t="shared" si="14"/>
        <v>0,551268697194235</v>
      </c>
      <c r="AK17" t="str">
        <f t="shared" si="15"/>
        <v>0,206139959672854i</v>
      </c>
      <c r="AL17" t="str">
        <f t="shared" si="16"/>
        <v>1,10253739438847-1,681340232359i</v>
      </c>
      <c r="AM17" t="str">
        <f t="shared" si="17"/>
        <v>-0,0857370313662074+0,0562219837162126i</v>
      </c>
      <c r="AN17">
        <f t="shared" si="18"/>
        <v>0.10252682576026678</v>
      </c>
      <c r="AO17">
        <f t="shared" si="19"/>
        <v>-19.783249764282051</v>
      </c>
      <c r="AP17">
        <f t="shared" si="20"/>
        <v>146.74517566171187</v>
      </c>
      <c r="AR17" t="str">
        <f t="shared" si="21"/>
        <v>0,54547389846624+0,831833202085348i</v>
      </c>
      <c r="AS17">
        <f t="shared" si="22"/>
        <v>0.99473023981354924</v>
      </c>
      <c r="AT17">
        <f t="shared" si="23"/>
        <v>-4.5893585982302761E-2</v>
      </c>
      <c r="AU17">
        <f t="shared" si="24"/>
        <v>56.745175661711848</v>
      </c>
      <c r="AW17">
        <f t="shared" si="25"/>
        <v>62.207451505691935</v>
      </c>
    </row>
    <row r="18" spans="3:49" x14ac:dyDescent="0.25">
      <c r="C18">
        <f>C17+('Single bit with plots'!D$16-'Single bit with plots'!D$15)/100</f>
        <v>8.9499999999999996E-2</v>
      </c>
      <c r="D18" s="4">
        <f t="shared" si="0"/>
        <v>562345084.99257302</v>
      </c>
      <c r="E18" s="1"/>
      <c r="F18" s="1">
        <f>$D18*'Single bit with plots'!B$25*0.000000001</f>
        <v>64.426244780169426</v>
      </c>
      <c r="G18" s="1">
        <f>1/($D18*'Single bit with plots'!C$25*0.000000000001)</f>
        <v>19.550539335402064</v>
      </c>
      <c r="H18" s="1">
        <f>$D18*'Single bit with plots'!D$25*0.000000001</f>
        <v>2.997681590323185</v>
      </c>
      <c r="I18" s="1">
        <f>1/($D18*'Single bit with plots'!E$25*0.000000000001)</f>
        <v>446.92737430167597</v>
      </c>
      <c r="L18" t="str">
        <f t="shared" si="1"/>
        <v>0,993292687441652</v>
      </c>
      <c r="M18" t="str">
        <f>COMPLEX(0,2*$H18/'Single bit with plots'!$D$13-$H18^2/$I18/'Single bit with plots'!$D$13)</f>
        <v>0,119505135865393i</v>
      </c>
      <c r="N18" t="str">
        <f>COMPLEX(0,'Single bit with plots'!$D$13/$I18)</f>
        <v>0,111875i</v>
      </c>
      <c r="O18" t="str">
        <f t="shared" si="2"/>
        <v>0,993292687441652</v>
      </c>
      <c r="R18" t="str">
        <f t="shared" si="3"/>
        <v>0,007630135865393i</v>
      </c>
      <c r="S18" t="str">
        <f t="shared" si="4"/>
        <v>1,9865853748833+0,231380135865393i</v>
      </c>
      <c r="T18" t="str">
        <f t="shared" si="5"/>
        <v>0,000441359044433903+0,00378942392554797i</v>
      </c>
      <c r="U18">
        <f t="shared" si="6"/>
        <v>3.815040169332296E-3</v>
      </c>
      <c r="V18">
        <f t="shared" si="7"/>
        <v>-48.37001769820553</v>
      </c>
      <c r="W18">
        <f t="shared" si="8"/>
        <v>83.35661986433459</v>
      </c>
      <c r="Y18" t="str">
        <f t="shared" si="9"/>
        <v>0,993278230531952-0,11568838411796i</v>
      </c>
      <c r="Z18">
        <f t="shared" si="10"/>
        <v>0.99999272270777562</v>
      </c>
      <c r="AA18">
        <f t="shared" si="11"/>
        <v>-6.3209987123997272E-5</v>
      </c>
      <c r="AB18">
        <f t="shared" si="12"/>
        <v>-6.6433801356654314</v>
      </c>
      <c r="AE18" t="str">
        <f t="shared" si="13"/>
        <v>0,696543863419155</v>
      </c>
      <c r="AF18" t="str">
        <f>COMPLEX(0,-2*$G18/'Single bit with plots'!$D$13+$G18^2/$F18/'Single bit with plots'!$D$13)</f>
        <v>-0,663366950720223i</v>
      </c>
      <c r="AG18" t="str">
        <f>COMPLEX(0,-'Single bit with plots'!$D$13/$F18)</f>
        <v>-0,776081240969521i</v>
      </c>
      <c r="AH18" t="str">
        <f t="shared" si="14"/>
        <v>0,696543863419155</v>
      </c>
      <c r="AK18" t="str">
        <f t="shared" si="15"/>
        <v>0,112714290249298i</v>
      </c>
      <c r="AL18" t="str">
        <f t="shared" si="16"/>
        <v>1,39308772683831-1,43944819168974i</v>
      </c>
      <c r="AM18" t="str">
        <f t="shared" si="17"/>
        <v>-0,0404331743897478+0,0391309387337863i</v>
      </c>
      <c r="AN18">
        <f t="shared" si="18"/>
        <v>5.6267859008665808E-2</v>
      </c>
      <c r="AO18">
        <f t="shared" si="19"/>
        <v>-24.994792188625084</v>
      </c>
      <c r="AP18">
        <f t="shared" si="20"/>
        <v>135.93768336858895</v>
      </c>
      <c r="AR18" t="str">
        <f t="shared" si="21"/>
        <v>0,694338555426073+0,717445397567939i</v>
      </c>
      <c r="AS18">
        <f t="shared" si="22"/>
        <v>0.99841570903235688</v>
      </c>
      <c r="AT18">
        <f t="shared" si="23"/>
        <v>-1.377188872186493E-2</v>
      </c>
      <c r="AU18">
        <f t="shared" si="24"/>
        <v>45.937683368588949</v>
      </c>
      <c r="AW18">
        <f t="shared" si="25"/>
        <v>52.581063504254381</v>
      </c>
    </row>
    <row r="19" spans="3:49" x14ac:dyDescent="0.25">
      <c r="C19">
        <f>C18+('Single bit with plots'!D$16-'Single bit with plots'!D$15)/100</f>
        <v>0.10539999999999999</v>
      </c>
      <c r="D19" s="4">
        <f t="shared" si="0"/>
        <v>662247731.3767283</v>
      </c>
      <c r="E19" s="1"/>
      <c r="F19" s="1">
        <f>$D19*'Single bit with plots'!B$25*0.000000001</f>
        <v>75.871801115417384</v>
      </c>
      <c r="G19" s="1">
        <f>1/($D19*'Single bit with plots'!C$25*0.000000000001)</f>
        <v>16.601264426171586</v>
      </c>
      <c r="H19" s="1">
        <f>$D19*'Single bit with plots'!D$25*0.000000001</f>
        <v>3.5302306102800407</v>
      </c>
      <c r="I19" s="1">
        <f>1/($D19*'Single bit with plots'!E$25*0.000000000001)</f>
        <v>379.50664136622407</v>
      </c>
      <c r="L19" t="str">
        <f t="shared" si="1"/>
        <v>0,990697842341912</v>
      </c>
      <c r="M19" t="str">
        <f>COMPLEX(0,2*$H19/'Single bit with plots'!$D$13-$H19^2/$I19/'Single bit with plots'!$D$13)</f>
        <v>0,140552449177077i</v>
      </c>
      <c r="N19" t="str">
        <f>COMPLEX(0,'Single bit with plots'!$D$13/$I19)</f>
        <v>0,13175i</v>
      </c>
      <c r="O19" t="str">
        <f t="shared" si="2"/>
        <v>0,990697842341912</v>
      </c>
      <c r="R19" t="str">
        <f t="shared" si="3"/>
        <v>0,00880244917707698i</v>
      </c>
      <c r="S19" t="str">
        <f t="shared" si="4"/>
        <v>1,98139568468382+0,272302449177077i</v>
      </c>
      <c r="T19" t="str">
        <f t="shared" si="5"/>
        <v>0,000599220510051304+0,00436019924307622i</v>
      </c>
      <c r="U19">
        <f t="shared" si="6"/>
        <v>4.401181961585841E-3</v>
      </c>
      <c r="V19">
        <f t="shared" si="7"/>
        <v>-47.128613513635294</v>
      </c>
      <c r="W19">
        <f t="shared" si="8"/>
        <v>82.174881374202812</v>
      </c>
      <c r="Y19" t="str">
        <f t="shared" si="9"/>
        <v>0,990678652125794-0,136148587284496i</v>
      </c>
      <c r="Z19">
        <f t="shared" si="10"/>
        <v>0.99999031475177003</v>
      </c>
      <c r="AA19">
        <f t="shared" si="11"/>
        <v>-8.4125404631186465E-5</v>
      </c>
      <c r="AB19">
        <f t="shared" si="12"/>
        <v>-7.8251186257971916</v>
      </c>
      <c r="AE19" t="str">
        <f t="shared" si="13"/>
        <v>0,781193220905386</v>
      </c>
      <c r="AF19" t="str">
        <f>COMPLEX(0,-2*$G19/'Single bit with plots'!$D$13+$G19^2/$F19/'Single bit with plots'!$D$13)</f>
        <v>-0,591401193087092i</v>
      </c>
      <c r="AG19" t="str">
        <f>COMPLEX(0,-'Single bit with plots'!$D$13/$F19)</f>
        <v>-0,659006366857421i</v>
      </c>
      <c r="AH19" t="str">
        <f t="shared" si="14"/>
        <v>0,781193220905386</v>
      </c>
      <c r="AK19" t="str">
        <f t="shared" si="15"/>
        <v>0,0676051737703289i</v>
      </c>
      <c r="AL19" t="str">
        <f t="shared" si="16"/>
        <v>1,56238644181077-1,25040755994451i</v>
      </c>
      <c r="AM19" t="str">
        <f t="shared" si="17"/>
        <v>-0,0211093851958104+0,0263762138693073i</v>
      </c>
      <c r="AN19">
        <f t="shared" si="18"/>
        <v>3.3783291749392007E-2</v>
      </c>
      <c r="AO19">
        <f t="shared" si="19"/>
        <v>-29.425960725290174</v>
      </c>
      <c r="AP19">
        <f t="shared" si="20"/>
        <v>128.67095136454463</v>
      </c>
      <c r="AR19" t="str">
        <f t="shared" si="21"/>
        <v>0,780301636644369+0,624490228145083i</v>
      </c>
      <c r="AS19">
        <f t="shared" si="22"/>
        <v>0.9994291816825136</v>
      </c>
      <c r="AT19">
        <f t="shared" si="23"/>
        <v>-4.9594805249394691E-3</v>
      </c>
      <c r="AU19">
        <f t="shared" si="24"/>
        <v>38.670951364544564</v>
      </c>
      <c r="AW19">
        <f t="shared" si="25"/>
        <v>46.496069990341752</v>
      </c>
    </row>
    <row r="20" spans="3:49" x14ac:dyDescent="0.25">
      <c r="C20">
        <f>C19+('Single bit with plots'!D$16-'Single bit with plots'!D$15)/100</f>
        <v>0.12129999999999999</v>
      </c>
      <c r="D20" s="4">
        <f t="shared" si="0"/>
        <v>762150377.76088381</v>
      </c>
      <c r="E20" s="1"/>
      <c r="F20" s="1">
        <f>$D20*'Single bit with plots'!B$25*0.000000001</f>
        <v>87.317357450665369</v>
      </c>
      <c r="G20" s="1">
        <f>1/($D20*'Single bit with plots'!C$25*0.000000000001)</f>
        <v>14.42517123263384</v>
      </c>
      <c r="H20" s="1">
        <f>$D20*'Single bit with plots'!D$25*0.000000001</f>
        <v>4.0627796302368973</v>
      </c>
      <c r="I20" s="1">
        <f>1/($D20*'Single bit with plots'!E$25*0.000000000001)</f>
        <v>329.76092333058534</v>
      </c>
      <c r="L20" t="str">
        <f t="shared" si="1"/>
        <v>0,987679620771307</v>
      </c>
      <c r="M20" t="str">
        <f>COMPLEX(0,2*$H20/'Single bit with plots'!$D$13-$H20^2/$I20/'Single bit with plots'!$D$13)</f>
        <v>0,161510085494133i</v>
      </c>
      <c r="N20" t="str">
        <f>COMPLEX(0,'Single bit with plots'!$D$13/$I20)</f>
        <v>0,151625i</v>
      </c>
      <c r="O20" t="str">
        <f t="shared" si="2"/>
        <v>0,987679620771307</v>
      </c>
      <c r="R20" t="str">
        <f t="shared" si="3"/>
        <v>0,009885085494133i</v>
      </c>
      <c r="S20" t="str">
        <f t="shared" si="4"/>
        <v>1,97535924154261+0,313135085494133i</v>
      </c>
      <c r="T20" t="str">
        <f t="shared" si="5"/>
        <v>0,000773822869321521+0,00488152949650839i</v>
      </c>
      <c r="U20">
        <f t="shared" si="6"/>
        <v>4.942482378154367E-3</v>
      </c>
      <c r="V20">
        <f t="shared" si="7"/>
        <v>-46.121097408759091</v>
      </c>
      <c r="W20">
        <f t="shared" si="8"/>
        <v>80.992391019713295</v>
      </c>
      <c r="Y20" t="str">
        <f t="shared" si="9"/>
        <v>0,987655493603101-0,156563718094457i</v>
      </c>
      <c r="Z20">
        <f t="shared" si="10"/>
        <v>0.9999877858593802</v>
      </c>
      <c r="AA20">
        <f t="shared" si="11"/>
        <v>-1.0609132535592674E-4</v>
      </c>
      <c r="AB20">
        <f t="shared" si="12"/>
        <v>-9.0076089802867205</v>
      </c>
      <c r="AE20" t="str">
        <f t="shared" si="13"/>
        <v>0,834796062847136</v>
      </c>
      <c r="AF20" t="str">
        <f>COMPLEX(0,-2*$G20/'Single bit with plots'!$D$13+$G20^2/$F20/'Single bit with plots'!$D$13)</f>
        <v>-0,529344947670647i</v>
      </c>
      <c r="AG20" t="str">
        <f>COMPLEX(0,-'Single bit with plots'!$D$13/$F20)</f>
        <v>-0,572623834021205i</v>
      </c>
      <c r="AH20" t="str">
        <f t="shared" si="14"/>
        <v>0,834796062847136</v>
      </c>
      <c r="AK20" t="str">
        <f t="shared" si="15"/>
        <v>0,043278886350558i</v>
      </c>
      <c r="AL20" t="str">
        <f t="shared" si="16"/>
        <v>1,66959212569427-1,10196878169185i</v>
      </c>
      <c r="AM20" t="str">
        <f t="shared" si="17"/>
        <v>-0,0119174149019172+0,0180560669317006i</v>
      </c>
      <c r="AN20">
        <f t="shared" si="18"/>
        <v>2.1634378451586958E-2</v>
      </c>
      <c r="AO20">
        <f t="shared" si="19"/>
        <v>-33.297111548407102</v>
      </c>
      <c r="AP20">
        <f t="shared" si="20"/>
        <v>123.42571903393048</v>
      </c>
      <c r="AR20" t="str">
        <f t="shared" si="21"/>
        <v>0,8344053396128+0,550726504623361i</v>
      </c>
      <c r="AS20">
        <f t="shared" si="22"/>
        <v>0.99976594944467723</v>
      </c>
      <c r="AT20">
        <f t="shared" si="23"/>
        <v>-2.0331752354403811E-3</v>
      </c>
      <c r="AU20">
        <f t="shared" si="24"/>
        <v>33.425719033930669</v>
      </c>
      <c r="AW20">
        <f t="shared" si="25"/>
        <v>42.433328014217388</v>
      </c>
    </row>
    <row r="21" spans="3:49" x14ac:dyDescent="0.25">
      <c r="C21">
        <f>C20+('Single bit with plots'!D$16-'Single bit with plots'!D$15)/100</f>
        <v>0.13719999999999999</v>
      </c>
      <c r="D21" s="4">
        <f t="shared" si="0"/>
        <v>862053024.1450392</v>
      </c>
      <c r="E21" s="1"/>
      <c r="F21" s="1">
        <f>$D21*'Single bit with plots'!B$25*0.000000001</f>
        <v>98.762913785913341</v>
      </c>
      <c r="G21" s="1">
        <f>1/($D21*'Single bit with plots'!C$25*0.000000000001)</f>
        <v>12.753449493574964</v>
      </c>
      <c r="H21" s="1">
        <f>$D21*'Single bit with plots'!D$25*0.000000001</f>
        <v>4.5953286501937534</v>
      </c>
      <c r="I21" s="1">
        <f>1/($D21*'Single bit with plots'!E$25*0.000000000001)</f>
        <v>291.54518950437324</v>
      </c>
      <c r="L21" t="str">
        <f t="shared" si="1"/>
        <v>0,984238022729835</v>
      </c>
      <c r="M21" t="str">
        <f>COMPLEX(0,2*$H21/'Single bit with plots'!$D$13-$H21^2/$I21/'Single bit with plots'!$D$13)</f>
        <v>0,182364516693084i</v>
      </c>
      <c r="N21" t="str">
        <f>COMPLEX(0,'Single bit with plots'!$D$13/$I21)</f>
        <v>0,1715i</v>
      </c>
      <c r="O21" t="str">
        <f t="shared" si="2"/>
        <v>0,984238022729835</v>
      </c>
      <c r="R21" t="str">
        <f t="shared" si="3"/>
        <v>0,010864516693084i</v>
      </c>
      <c r="S21" t="str">
        <f t="shared" si="4"/>
        <v>1,96847604545967+0,353864516693084i</v>
      </c>
      <c r="T21" t="str">
        <f t="shared" si="5"/>
        <v>0,000961113375266945+0,00534647744245234i</v>
      </c>
      <c r="U21">
        <f t="shared" si="6"/>
        <v>5.4321781968901511E-3</v>
      </c>
      <c r="V21">
        <f t="shared" si="7"/>
        <v>-45.300519838407041</v>
      </c>
      <c r="W21">
        <f t="shared" si="8"/>
        <v>79.809028713089916</v>
      </c>
      <c r="Y21" t="str">
        <f t="shared" si="9"/>
        <v>0,984208979283125-0,176927037330387i</v>
      </c>
      <c r="Z21">
        <f t="shared" si="10"/>
        <v>0.99998524561117341</v>
      </c>
      <c r="AA21">
        <f t="shared" si="11"/>
        <v>-1.2815593845843921E-4</v>
      </c>
      <c r="AB21">
        <f t="shared" si="12"/>
        <v>-10.190971286910056</v>
      </c>
      <c r="AE21" t="str">
        <f t="shared" si="13"/>
        <v>0,870868031281252</v>
      </c>
      <c r="AF21" t="str">
        <f>COMPLEX(0,-2*$G21/'Single bit with plots'!$D$13+$G21^2/$F21/'Single bit with plots'!$D$13)</f>
        <v>-0,477200418921789i</v>
      </c>
      <c r="AG21" t="str">
        <f>COMPLEX(0,-'Single bit with plots'!$D$13/$F21)</f>
        <v>-0,506262908649943i</v>
      </c>
      <c r="AH21" t="str">
        <f t="shared" si="14"/>
        <v>0,870868031281252</v>
      </c>
      <c r="AK21" t="str">
        <f t="shared" si="15"/>
        <v>0,0290624897281541i</v>
      </c>
      <c r="AL21" t="str">
        <f t="shared" si="16"/>
        <v>1,7417360625625-0,983463327571732i</v>
      </c>
      <c r="AM21" t="str">
        <f t="shared" si="17"/>
        <v>-0,00714396471518286+0,0126521250211035i</v>
      </c>
      <c r="AN21">
        <f t="shared" si="18"/>
        <v>1.4529710919402731E-2</v>
      </c>
      <c r="AO21">
        <f t="shared" si="19"/>
        <v>-36.75486052526756</v>
      </c>
      <c r="AP21">
        <f t="shared" si="20"/>
        <v>119.45104695597776</v>
      </c>
      <c r="AR21" t="str">
        <f t="shared" si="21"/>
        <v>0,87068418015452+0,491627853085291i</v>
      </c>
      <c r="AS21">
        <f t="shared" si="22"/>
        <v>0.99989443817865153</v>
      </c>
      <c r="AT21">
        <f t="shared" si="23"/>
        <v>-9.1694672836080068E-4</v>
      </c>
      <c r="AU21">
        <f t="shared" si="24"/>
        <v>29.451046955977731</v>
      </c>
      <c r="AW21">
        <f t="shared" si="25"/>
        <v>39.642018242887787</v>
      </c>
    </row>
    <row r="22" spans="3:49" x14ac:dyDescent="0.25">
      <c r="C22">
        <f>C21+('Single bit with plots'!D$16-'Single bit with plots'!D$15)/100</f>
        <v>0.15309999999999999</v>
      </c>
      <c r="D22" s="4">
        <f t="shared" si="0"/>
        <v>961955670.52919459</v>
      </c>
      <c r="E22" s="1"/>
      <c r="F22" s="1">
        <f>$D22*'Single bit with plots'!B$25*0.000000001</f>
        <v>110.20847012116131</v>
      </c>
      <c r="G22" s="1">
        <f>1/($D22*'Single bit with plots'!C$25*0.000000000001)</f>
        <v>11.428956698357183</v>
      </c>
      <c r="H22" s="1">
        <f>$D22*'Single bit with plots'!D$25*0.000000001</f>
        <v>5.1278776701506095</v>
      </c>
      <c r="I22" s="1">
        <f>1/($D22*'Single bit with plots'!E$25*0.000000000001)</f>
        <v>261.2671456564338</v>
      </c>
      <c r="L22" t="str">
        <f t="shared" si="1"/>
        <v>0,980373048217499</v>
      </c>
      <c r="M22" t="str">
        <f>COMPLEX(0,2*$H22/'Single bit with plots'!$D$13-$H22^2/$I22/'Single bit with plots'!$D$13)</f>
        <v>0,203102214650452i</v>
      </c>
      <c r="N22" t="str">
        <f>COMPLEX(0,'Single bit with plots'!$D$13/$I22)</f>
        <v>0,191375i</v>
      </c>
      <c r="O22" t="str">
        <f t="shared" si="2"/>
        <v>0,980373048217499</v>
      </c>
      <c r="R22" t="str">
        <f t="shared" si="3"/>
        <v>0,011727214650452i</v>
      </c>
      <c r="S22" t="str">
        <f t="shared" si="4"/>
        <v>1,960746096435+0,394477214650452i</v>
      </c>
      <c r="T22" t="str">
        <f t="shared" si="5"/>
        <v>0,00115648998041727+0,00574832494870122i</v>
      </c>
      <c r="U22">
        <f t="shared" si="6"/>
        <v>5.8635065268716488E-3</v>
      </c>
      <c r="V22">
        <f t="shared" si="7"/>
        <v>-44.636851741672274</v>
      </c>
      <c r="W22">
        <f t="shared" si="8"/>
        <v>78.624671598040507</v>
      </c>
      <c r="Y22" t="str">
        <f t="shared" si="9"/>
        <v>0,98033934229722-0,197231826122105i</v>
      </c>
      <c r="Z22">
        <f t="shared" si="10"/>
        <v>0.99998280949784635</v>
      </c>
      <c r="AA22">
        <f t="shared" si="11"/>
        <v>-1.493160879424856E-4</v>
      </c>
      <c r="AB22">
        <f t="shared" si="12"/>
        <v>-11.375328401959543</v>
      </c>
      <c r="AE22" t="str">
        <f t="shared" si="13"/>
        <v>0,896296929938394</v>
      </c>
      <c r="AF22" t="str">
        <f>COMPLEX(0,-2*$G22/'Single bit with plots'!$D$13+$G22^2/$F22/'Single bit with plots'!$D$13)</f>
        <v>-0,433453909989871i</v>
      </c>
      <c r="AG22" t="str">
        <f>COMPLEX(0,-'Single bit with plots'!$D$13/$F22)</f>
        <v>-0,453685637274802i</v>
      </c>
      <c r="AH22" t="str">
        <f t="shared" si="14"/>
        <v>0,896296929938394</v>
      </c>
      <c r="AK22" t="str">
        <f t="shared" si="15"/>
        <v>0,020231727284931i</v>
      </c>
      <c r="AL22" t="str">
        <f t="shared" si="16"/>
        <v>1,79259385987679-0,887139547264673i</v>
      </c>
      <c r="AM22" t="str">
        <f t="shared" si="17"/>
        <v>-0,00448663222578011+0,0090658898075922i</v>
      </c>
      <c r="AN22">
        <f t="shared" si="18"/>
        <v>1.0115346100495658E-2</v>
      </c>
      <c r="AO22">
        <f t="shared" si="19"/>
        <v>-39.900385061691573</v>
      </c>
      <c r="AP22">
        <f t="shared" si="20"/>
        <v>116.33041877460842</v>
      </c>
      <c r="AR22" t="str">
        <f t="shared" si="21"/>
        <v>0,896205220633303+0,443524387472526i</v>
      </c>
      <c r="AS22">
        <f t="shared" si="22"/>
        <v>0.99994883857788774</v>
      </c>
      <c r="AT22">
        <f t="shared" si="23"/>
        <v>-4.4439383420071768E-4</v>
      </c>
      <c r="AU22">
        <f t="shared" si="24"/>
        <v>26.330418774608386</v>
      </c>
      <c r="AW22">
        <f t="shared" si="25"/>
        <v>37.705747176567925</v>
      </c>
    </row>
    <row r="23" spans="3:49" x14ac:dyDescent="0.25">
      <c r="C23">
        <f>C22+('Single bit with plots'!D$16-'Single bit with plots'!D$15)/100</f>
        <v>0.16899999999999998</v>
      </c>
      <c r="D23" s="4">
        <f t="shared" si="0"/>
        <v>1061858316.91335</v>
      </c>
      <c r="E23" s="1"/>
      <c r="F23" s="1">
        <f>$D23*'Single bit with plots'!B$25*0.000000001</f>
        <v>121.65402645640928</v>
      </c>
      <c r="G23" s="1">
        <f>1/($D23*'Single bit with plots'!C$25*0.000000000001)</f>
        <v>10.353687991233638</v>
      </c>
      <c r="H23" s="1">
        <f>$D23*'Single bit with plots'!D$25*0.000000001</f>
        <v>5.6604266901074665</v>
      </c>
      <c r="I23" s="1">
        <f>1/($D23*'Single bit with plots'!E$25*0.000000000001)</f>
        <v>236.68639053254444</v>
      </c>
      <c r="L23" t="str">
        <f t="shared" si="1"/>
        <v>0,976084697234296</v>
      </c>
      <c r="M23" t="str">
        <f>COMPLEX(0,2*$H23/'Single bit with plots'!$D$13-$H23^2/$I23/'Single bit with plots'!$D$13)</f>
        <v>0,223709651242759i</v>
      </c>
      <c r="N23" t="str">
        <f>COMPLEX(0,'Single bit with plots'!$D$13/$I23)</f>
        <v>0,21125i</v>
      </c>
      <c r="O23" t="str">
        <f t="shared" si="2"/>
        <v>0,976084697234296</v>
      </c>
      <c r="R23" t="str">
        <f t="shared" si="3"/>
        <v>0,012459651242759i</v>
      </c>
      <c r="S23" t="str">
        <f t="shared" si="4"/>
        <v>1,95216939446859+0,434959651242759i</v>
      </c>
      <c r="T23" t="str">
        <f t="shared" si="5"/>
        <v>0,00135480880867404+0,00608060146290164i</v>
      </c>
      <c r="U23">
        <f t="shared" si="6"/>
        <v>6.2297047328667464E-3</v>
      </c>
      <c r="V23">
        <f t="shared" si="7"/>
        <v>-44.11065073912966</v>
      </c>
      <c r="W23">
        <f t="shared" si="8"/>
        <v>77.439193711049626</v>
      </c>
      <c r="Y23" t="str">
        <f t="shared" si="9"/>
        <v>0,97604681614751-0,217471385398752i</v>
      </c>
      <c r="Z23">
        <f t="shared" si="10"/>
        <v>0.99998059520119875</v>
      </c>
      <c r="AA23">
        <f t="shared" si="11"/>
        <v>-1.6854957617709279E-4</v>
      </c>
      <c r="AB23">
        <f t="shared" si="12"/>
        <v>-12.560806288950378</v>
      </c>
      <c r="AE23" t="str">
        <f t="shared" si="13"/>
        <v>0,914892352577056</v>
      </c>
      <c r="AF23" t="str">
        <f>COMPLEX(0,-2*$G23/'Single bit with plots'!$D$13+$G23^2/$F23/'Single bit with plots'!$D$13)</f>
        <v>-0,396523959107644i</v>
      </c>
      <c r="AG23" t="str">
        <f>COMPLEX(0,-'Single bit with plots'!$D$13/$F23)</f>
        <v>-0,411001603945397i</v>
      </c>
      <c r="AH23" t="str">
        <f t="shared" si="14"/>
        <v>0,914892352577056</v>
      </c>
      <c r="AK23" t="str">
        <f t="shared" si="15"/>
        <v>0,014477644837753i</v>
      </c>
      <c r="AL23" t="str">
        <f t="shared" si="16"/>
        <v>1,82978470515411-0,807525563053041i</v>
      </c>
      <c r="AM23" t="str">
        <f t="shared" si="17"/>
        <v>-0,0029226139282448+0,00662239625548727i</v>
      </c>
      <c r="AN23">
        <f t="shared" si="18"/>
        <v>7.238632767191765E-3</v>
      </c>
      <c r="AO23">
        <f t="shared" si="19"/>
        <v>-42.80686911179545</v>
      </c>
      <c r="AP23">
        <f t="shared" si="20"/>
        <v>113.81295738331116</v>
      </c>
      <c r="AR23" t="str">
        <f t="shared" si="21"/>
        <v>0,914844414226575+0,403741625243295i</v>
      </c>
      <c r="AS23">
        <f t="shared" si="22"/>
        <v>0.99997380075463105</v>
      </c>
      <c r="AT23">
        <f t="shared" si="23"/>
        <v>-2.2756673492668283E-4</v>
      </c>
      <c r="AU23">
        <f t="shared" si="24"/>
        <v>23.812957383311151</v>
      </c>
      <c r="AW23">
        <f t="shared" si="25"/>
        <v>36.373763672261532</v>
      </c>
    </row>
    <row r="24" spans="3:49" x14ac:dyDescent="0.25">
      <c r="C24">
        <f>C23+('Single bit with plots'!D$16-'Single bit with plots'!D$15)/100</f>
        <v>0.18489999999999998</v>
      </c>
      <c r="D24" s="4">
        <f t="shared" si="0"/>
        <v>1161760963.2975054</v>
      </c>
      <c r="E24" s="1"/>
      <c r="F24" s="1">
        <f>$D24*'Single bit with plots'!B$25*0.000000001</f>
        <v>133.09958279165724</v>
      </c>
      <c r="G24" s="1">
        <f>1/($D24*'Single bit with plots'!C$25*0.000000000001)</f>
        <v>9.4633492185964574</v>
      </c>
      <c r="H24" s="1">
        <f>$D24*'Single bit with plots'!D$25*0.000000001</f>
        <v>6.1929757100643217</v>
      </c>
      <c r="I24" s="1">
        <f>1/($D24*'Single bit with plots'!E$25*0.000000000001)</f>
        <v>216.33315305570582</v>
      </c>
      <c r="L24" t="str">
        <f t="shared" si="1"/>
        <v>0,971372969780228</v>
      </c>
      <c r="M24" t="str">
        <f>COMPLEX(0,2*$H24/'Single bit with plots'!$D$13-$H24^2/$I24/'Single bit with plots'!$D$13)</f>
        <v>0,244173298346526i</v>
      </c>
      <c r="N24" t="str">
        <f>COMPLEX(0,'Single bit with plots'!$D$13/$I24)</f>
        <v>0,231125i</v>
      </c>
      <c r="O24" t="str">
        <f t="shared" si="2"/>
        <v>0,971372969780228</v>
      </c>
      <c r="R24" t="str">
        <f t="shared" si="3"/>
        <v>0,013048298346526i</v>
      </c>
      <c r="S24" t="str">
        <f t="shared" si="4"/>
        <v>1,94274593956046+0,475298298346526i</v>
      </c>
      <c r="T24" t="str">
        <f t="shared" si="5"/>
        <v>0,00155039250838869+0,00633711242155784i</v>
      </c>
      <c r="U24">
        <f t="shared" si="6"/>
        <v>6.5240103290484172E-3</v>
      </c>
      <c r="V24">
        <f t="shared" si="7"/>
        <v>-43.709707200810648</v>
      </c>
      <c r="W24">
        <f t="shared" si="8"/>
        <v>76.252465651712342</v>
      </c>
      <c r="Y24" t="str">
        <f t="shared" si="9"/>
        <v>0,97133162551346-0,23763903418126i</v>
      </c>
      <c r="Z24">
        <f t="shared" si="10"/>
        <v>0.99997871841815833</v>
      </c>
      <c r="AA24">
        <f t="shared" si="11"/>
        <v>-1.8485143817267678E-4</v>
      </c>
      <c r="AB24">
        <f t="shared" si="12"/>
        <v>-13.747534348287601</v>
      </c>
      <c r="AE24" t="str">
        <f t="shared" si="13"/>
        <v>0,928900233794049</v>
      </c>
      <c r="AF24" t="str">
        <f>COMPLEX(0,-2*$G24/'Single bit with plots'!$D$13+$G24^2/$F24/'Single bit with plots'!$D$13)</f>
        <v>-0,365077130404509i</v>
      </c>
      <c r="AG24" t="str">
        <f>COMPLEX(0,-'Single bit with plots'!$D$13/$F24)</f>
        <v>-0,375658577970644i</v>
      </c>
      <c r="AH24" t="str">
        <f t="shared" si="14"/>
        <v>0,928900233794049</v>
      </c>
      <c r="AK24" t="str">
        <f t="shared" si="15"/>
        <v>0,010581447566135i</v>
      </c>
      <c r="AL24" t="str">
        <f t="shared" si="16"/>
        <v>1,8578004675881-0,740735708375153i</v>
      </c>
      <c r="AM24" t="str">
        <f t="shared" si="17"/>
        <v>-0,00195945916592681+0,00491441699585914i</v>
      </c>
      <c r="AN24">
        <f t="shared" si="18"/>
        <v>5.2906497362917313E-3</v>
      </c>
      <c r="AO24">
        <f t="shared" si="19"/>
        <v>-45.529819793479135</v>
      </c>
      <c r="AP24">
        <f t="shared" si="20"/>
        <v>111.73798585668084</v>
      </c>
      <c r="AR24" t="str">
        <f t="shared" si="21"/>
        <v>0,928874232971168+0,370357487230365i</v>
      </c>
      <c r="AS24">
        <f t="shared" si="22"/>
        <v>0.99998600441474461</v>
      </c>
      <c r="AT24">
        <f t="shared" si="23"/>
        <v>-1.215649596367981E-4</v>
      </c>
      <c r="AU24">
        <f t="shared" si="24"/>
        <v>21.737985856680844</v>
      </c>
      <c r="AW24">
        <f t="shared" si="25"/>
        <v>35.485520204968445</v>
      </c>
    </row>
    <row r="25" spans="3:49" x14ac:dyDescent="0.25">
      <c r="C25">
        <f>C24+('Single bit with plots'!D$16-'Single bit with plots'!D$15)/100</f>
        <v>0.20079999999999998</v>
      </c>
      <c r="D25" s="4">
        <f t="shared" si="0"/>
        <v>1261663609.6816607</v>
      </c>
      <c r="E25" s="1"/>
      <c r="F25" s="1">
        <f>$D25*'Single bit with plots'!B$25*0.000000001</f>
        <v>144.54513912690521</v>
      </c>
      <c r="G25" s="1">
        <f>1/($D25*'Single bit with plots'!C$25*0.000000000001)</f>
        <v>8.7140103113470371</v>
      </c>
      <c r="H25" s="1">
        <f>$D25*'Single bit with plots'!D$25*0.000000001</f>
        <v>6.7255247300211778</v>
      </c>
      <c r="I25" s="1">
        <f>1/($D25*'Single bit with plots'!E$25*0.000000000001)</f>
        <v>199.20318725099608</v>
      </c>
      <c r="L25" t="str">
        <f t="shared" si="1"/>
        <v>0,966237865855294</v>
      </c>
      <c r="M25" t="str">
        <f>COMPLEX(0,2*$H25/'Single bit with plots'!$D$13-$H25^2/$I25/'Single bit with plots'!$D$13)</f>
        <v>0,264479627838277i</v>
      </c>
      <c r="N25" t="str">
        <f>COMPLEX(0,'Single bit with plots'!$D$13/$I25)</f>
        <v>0,251i</v>
      </c>
      <c r="O25" t="str">
        <f t="shared" si="2"/>
        <v>0,966237865855294</v>
      </c>
      <c r="R25" t="str">
        <f t="shared" si="3"/>
        <v>0,013479627838277i</v>
      </c>
      <c r="S25" t="str">
        <f t="shared" si="4"/>
        <v>1,93247573171059+0,515479627838277i</v>
      </c>
      <c r="T25" t="str">
        <f t="shared" si="5"/>
        <v>0,00173703948019076+0,00651196761076454i</v>
      </c>
      <c r="U25">
        <f t="shared" si="6"/>
        <v>6.7396608460209492E-3</v>
      </c>
      <c r="V25">
        <f t="shared" si="7"/>
        <v>-43.427239150621773</v>
      </c>
      <c r="W25">
        <f t="shared" si="8"/>
        <v>75.064354263226562</v>
      </c>
      <c r="Y25" t="str">
        <f t="shared" si="9"/>
        <v>0,966193976405349-0,257728106596271i</v>
      </c>
      <c r="Z25">
        <f t="shared" si="10"/>
        <v>0.9999772882279272</v>
      </c>
      <c r="AA25">
        <f t="shared" si="11"/>
        <v>-1.9727418594090942E-4</v>
      </c>
      <c r="AB25">
        <f t="shared" si="12"/>
        <v>-14.935645736773411</v>
      </c>
      <c r="AE25" t="str">
        <f t="shared" si="13"/>
        <v>0,939714262520468</v>
      </c>
      <c r="AF25" t="str">
        <f>COMPLEX(0,-2*$G25/'Single bit with plots'!$D$13+$G25^2/$F25/'Single bit with plots'!$D$13)</f>
        <v>-0,338053801693405i</v>
      </c>
      <c r="AG25" t="str">
        <f>COMPLEX(0,-'Single bit with plots'!$D$13/$F25)</f>
        <v>-0,345912704515797i</v>
      </c>
      <c r="AH25" t="str">
        <f t="shared" si="14"/>
        <v>0,939714262520468</v>
      </c>
      <c r="AK25" t="str">
        <f t="shared" si="15"/>
        <v>0,00785890282239199i</v>
      </c>
      <c r="AL25" t="str">
        <f t="shared" si="16"/>
        <v>1,87942852504094-0,683966506209202i</v>
      </c>
      <c r="AM25" t="str">
        <f t="shared" si="17"/>
        <v>-0,00134378582767341+0,00369250452053961i</v>
      </c>
      <c r="AN25">
        <f t="shared" si="18"/>
        <v>3.9294210750263668E-3</v>
      </c>
      <c r="AO25">
        <f t="shared" si="19"/>
        <v>-48.11342859779338</v>
      </c>
      <c r="AP25">
        <f t="shared" si="20"/>
        <v>109.99758973541128</v>
      </c>
      <c r="AR25" t="str">
        <f t="shared" si="21"/>
        <v>0,939699753003368+0,341977972763483i</v>
      </c>
      <c r="AS25">
        <f t="shared" si="22"/>
        <v>0.99999227979520544</v>
      </c>
      <c r="AT25">
        <f t="shared" si="23"/>
        <v>-6.7057105676427805E-5</v>
      </c>
      <c r="AU25">
        <f t="shared" si="24"/>
        <v>19.997589735411317</v>
      </c>
      <c r="AW25">
        <f t="shared" si="25"/>
        <v>34.933235472184727</v>
      </c>
    </row>
    <row r="26" spans="3:49" x14ac:dyDescent="0.25">
      <c r="C26">
        <f>C25+('Single bit with plots'!D$16-'Single bit with plots'!D$15)/100</f>
        <v>0.21669999999999998</v>
      </c>
      <c r="D26" s="4">
        <f t="shared" si="0"/>
        <v>1361566256.0658162</v>
      </c>
      <c r="E26" s="1"/>
      <c r="F26" s="1">
        <f>$D26*'Single bit with plots'!B$25*0.000000001</f>
        <v>155.99069546215321</v>
      </c>
      <c r="G26" s="1">
        <f>1/($D26*'Single bit with plots'!C$25*0.000000000001)</f>
        <v>8.0746343817188961</v>
      </c>
      <c r="H26" s="1">
        <f>$D26*'Single bit with plots'!D$25*0.000000001</f>
        <v>7.2580737499780348</v>
      </c>
      <c r="I26" s="1">
        <f>1/($D26*'Single bit with plots'!E$25*0.000000000001)</f>
        <v>184.58698661744356</v>
      </c>
      <c r="L26" t="str">
        <f t="shared" si="1"/>
        <v>0,960679385459494</v>
      </c>
      <c r="M26" t="str">
        <f>COMPLEX(0,2*$H26/'Single bit with plots'!$D$13-$H26^2/$I26/'Single bit with plots'!$D$13)</f>
        <v>0,284615111594532i</v>
      </c>
      <c r="N26" t="str">
        <f>COMPLEX(0,'Single bit with plots'!$D$13/$I26)</f>
        <v>0,270875i</v>
      </c>
      <c r="O26" t="str">
        <f t="shared" si="2"/>
        <v>0,960679385459494</v>
      </c>
      <c r="R26" t="str">
        <f t="shared" si="3"/>
        <v>0,013740111594532i</v>
      </c>
      <c r="S26" t="str">
        <f t="shared" si="4"/>
        <v>1,92135877091899+0,555490111594532i</v>
      </c>
      <c r="T26" t="str">
        <f t="shared" si="5"/>
        <v>0,0019080339759904+0,0065996094952209i</v>
      </c>
      <c r="U26">
        <f t="shared" si="6"/>
        <v>6.8698936777029963E-3</v>
      </c>
      <c r="V26">
        <f t="shared" si="7"/>
        <v>-43.260999685429681</v>
      </c>
      <c r="W26">
        <f t="shared" si="8"/>
        <v>73.874722324195375</v>
      </c>
      <c r="Y26" t="str">
        <f t="shared" si="9"/>
        <v>0,960634045774021-0,277731947497387i</v>
      </c>
      <c r="Z26">
        <f t="shared" si="10"/>
        <v>0.99997640200199489</v>
      </c>
      <c r="AA26">
        <f t="shared" si="11"/>
        <v>-2.0497202482588678E-4</v>
      </c>
      <c r="AB26">
        <f t="shared" si="12"/>
        <v>-16.125277675804625</v>
      </c>
      <c r="AE26" t="str">
        <f t="shared" si="13"/>
        <v>0,948236435783582</v>
      </c>
      <c r="AF26" t="str">
        <f>COMPLEX(0,-2*$G26/'Single bit with plots'!$D$13+$G26^2/$F26/'Single bit with plots'!$D$13)</f>
        <v>-0,314625938161912i</v>
      </c>
      <c r="AG26" t="str">
        <f>COMPLEX(0,-'Single bit with plots'!$D$13/$F26)</f>
        <v>-0,320531938471491i</v>
      </c>
      <c r="AH26" t="str">
        <f t="shared" si="14"/>
        <v>0,948236435783582</v>
      </c>
      <c r="AK26" t="str">
        <f t="shared" si="15"/>
        <v>0,005906000309579i</v>
      </c>
      <c r="AL26" t="str">
        <f t="shared" si="16"/>
        <v>1,89647287156716-0,635157876633403i</v>
      </c>
      <c r="AM26" t="str">
        <f t="shared" si="17"/>
        <v>-0,000937802476172657+0,00280011792402988i</v>
      </c>
      <c r="AN26">
        <f t="shared" si="18"/>
        <v>2.9529872794830949E-3</v>
      </c>
      <c r="AO26">
        <f t="shared" si="19"/>
        <v>-50.594768476629341</v>
      </c>
      <c r="AP26">
        <f t="shared" si="20"/>
        <v>108.5164886884688</v>
      </c>
      <c r="AR26" t="str">
        <f t="shared" si="21"/>
        <v>0,94822816703492+0,317576168985845i</v>
      </c>
      <c r="AS26">
        <f t="shared" si="22"/>
        <v>0.99999563992355989</v>
      </c>
      <c r="AT26">
        <f t="shared" si="23"/>
        <v>-3.7871225333128076E-5</v>
      </c>
      <c r="AU26">
        <f t="shared" si="24"/>
        <v>18.516488688468787</v>
      </c>
      <c r="AW26">
        <f t="shared" si="25"/>
        <v>34.641766364273408</v>
      </c>
    </row>
    <row r="27" spans="3:49" x14ac:dyDescent="0.25">
      <c r="C27">
        <f>C26+('Single bit with plots'!D$16-'Single bit with plots'!D$15)/100</f>
        <v>0.23259999999999997</v>
      </c>
      <c r="D27" s="4">
        <f t="shared" si="0"/>
        <v>1461468902.4499717</v>
      </c>
      <c r="E27" s="1"/>
      <c r="F27" s="1">
        <f>$D27*'Single bit with plots'!B$25*0.000000001</f>
        <v>167.43625179740118</v>
      </c>
      <c r="G27" s="1">
        <f>1/($D27*'Single bit with plots'!C$25*0.000000000001)</f>
        <v>7.5226709824526434</v>
      </c>
      <c r="H27" s="1">
        <f>$D27*'Single bit with plots'!D$25*0.000000001</f>
        <v>7.7906227699348909</v>
      </c>
      <c r="I27" s="1">
        <f>1/($D27*'Single bit with plots'!E$25*0.000000000001)</f>
        <v>171.9690455717971</v>
      </c>
      <c r="L27" t="str">
        <f t="shared" si="1"/>
        <v>0,954697528592829</v>
      </c>
      <c r="M27" t="str">
        <f>COMPLEX(0,2*$H27/'Single bit with plots'!$D$13-$H27^2/$I27/'Single bit with plots'!$D$13)</f>
        <v>0,304566221491815i</v>
      </c>
      <c r="N27" t="str">
        <f>COMPLEX(0,'Single bit with plots'!$D$13/$I27)</f>
        <v>0,29075i</v>
      </c>
      <c r="O27" t="str">
        <f t="shared" si="2"/>
        <v>0,954697528592829</v>
      </c>
      <c r="R27" t="str">
        <f t="shared" si="3"/>
        <v>0,013816221491815i</v>
      </c>
      <c r="S27" t="str">
        <f t="shared" si="4"/>
        <v>1,90939505718566+0,595316221491815i</v>
      </c>
      <c r="T27" t="str">
        <f t="shared" si="5"/>
        <v>0,00205615706953483+0,00659484153737465i</v>
      </c>
      <c r="U27">
        <f t="shared" si="6"/>
        <v>6.9079459173968707E-3</v>
      </c>
      <c r="V27">
        <f t="shared" si="7"/>
        <v>-43.213021424025712</v>
      </c>
      <c r="W27">
        <f t="shared" si="8"/>
        <v>72.683428252920166</v>
      </c>
      <c r="Y27" t="str">
        <f t="shared" si="9"/>
        <v>0,954651970697136-0,297643906585159i</v>
      </c>
      <c r="Z27">
        <f t="shared" si="10"/>
        <v>0.99997613985694689</v>
      </c>
      <c r="AA27">
        <f t="shared" si="11"/>
        <v>-2.0724904181349638E-4</v>
      </c>
      <c r="AB27">
        <f t="shared" si="12"/>
        <v>-17.316571747079784</v>
      </c>
      <c r="AE27" t="str">
        <f t="shared" si="13"/>
        <v>0,955071432251391</v>
      </c>
      <c r="AF27" t="str">
        <f>COMPLEX(0,-2*$G27/'Single bit with plots'!$D$13+$G27^2/$F27/'Single bit with plots'!$D$13)</f>
        <v>-0,294147182640393i</v>
      </c>
      <c r="AG27" t="str">
        <f>COMPLEX(0,-'Single bit with plots'!$D$13/$F27)</f>
        <v>-0,298621113786639i</v>
      </c>
      <c r="AH27" t="str">
        <f t="shared" si="14"/>
        <v>0,955071432251391</v>
      </c>
      <c r="AK27" t="str">
        <f t="shared" si="15"/>
        <v>0,004473931146246i</v>
      </c>
      <c r="AL27" t="str">
        <f t="shared" si="16"/>
        <v>1,91014286450278-0,592768296427032i</v>
      </c>
      <c r="AM27" t="str">
        <f t="shared" si="17"/>
        <v>-0,00066299781832201+0,00213645122298573i</v>
      </c>
      <c r="AN27">
        <f t="shared" si="18"/>
        <v>2.2369599762393977E-3</v>
      </c>
      <c r="AO27">
        <f t="shared" si="19"/>
        <v>-53.00683572489686</v>
      </c>
      <c r="AP27">
        <f t="shared" si="20"/>
        <v>107.24051104223794</v>
      </c>
      <c r="AR27" t="str">
        <f t="shared" si="21"/>
        <v>0,955066653083558+0,296382665110222i</v>
      </c>
      <c r="AS27">
        <f t="shared" si="22"/>
        <v>0.99999749800190363</v>
      </c>
      <c r="AT27">
        <f t="shared" si="23"/>
        <v>-2.1732106526586846E-5</v>
      </c>
      <c r="AU27">
        <f t="shared" si="24"/>
        <v>17.240511042237966</v>
      </c>
      <c r="AW27">
        <f t="shared" si="25"/>
        <v>34.557082789317747</v>
      </c>
    </row>
    <row r="28" spans="3:49" x14ac:dyDescent="0.25">
      <c r="C28">
        <f>C27+('Single bit with plots'!D$16-'Single bit with plots'!D$15)/100</f>
        <v>0.24849999999999997</v>
      </c>
      <c r="D28" s="4">
        <f t="shared" si="0"/>
        <v>1561371548.8341272</v>
      </c>
      <c r="E28" s="1"/>
      <c r="F28" s="1">
        <f>$D28*'Single bit with plots'!B$25*0.000000001</f>
        <v>178.88180813264918</v>
      </c>
      <c r="G28" s="1">
        <f>1/($D28*'Single bit with plots'!C$25*0.000000000001)</f>
        <v>7.0413411288470229</v>
      </c>
      <c r="H28" s="1">
        <f>$D28*'Single bit with plots'!D$25*0.000000001</f>
        <v>8.3231717898917488</v>
      </c>
      <c r="I28" s="1">
        <f>1/($D28*'Single bit with plots'!E$25*0.000000000001)</f>
        <v>160.96579476861169</v>
      </c>
      <c r="L28" t="str">
        <f t="shared" si="1"/>
        <v>0,948292295255298</v>
      </c>
      <c r="M28" t="str">
        <f>COMPLEX(0,2*$H28/'Single bit with plots'!$D$13-$H28^2/$I28/'Single bit with plots'!$D$13)</f>
        <v>0,324319429406647i</v>
      </c>
      <c r="N28" t="str">
        <f>COMPLEX(0,'Single bit with plots'!$D$13/$I28)</f>
        <v>0,310625i</v>
      </c>
      <c r="O28" t="str">
        <f t="shared" si="2"/>
        <v>0,948292295255298</v>
      </c>
      <c r="R28" t="str">
        <f t="shared" si="3"/>
        <v>0,013694429406647i</v>
      </c>
      <c r="S28" t="str">
        <f t="shared" si="4"/>
        <v>1,8965845905106+0,634944429406647i</v>
      </c>
      <c r="T28" t="str">
        <f t="shared" si="5"/>
        <v>0,00217369850397356+0,00649285653376746i</v>
      </c>
      <c r="U28">
        <f t="shared" si="6"/>
        <v>6.847054195364871E-3</v>
      </c>
      <c r="V28">
        <f t="shared" si="7"/>
        <v>-43.28992469238414</v>
      </c>
      <c r="W28">
        <f t="shared" si="8"/>
        <v>71.490325825409883</v>
      </c>
      <c r="Y28" t="str">
        <f t="shared" si="9"/>
        <v>0,948247837272571-0,317457330922965i</v>
      </c>
      <c r="Z28">
        <f t="shared" si="10"/>
        <v>0.99997655864967216</v>
      </c>
      <c r="AA28">
        <f t="shared" si="11"/>
        <v>-2.0361136838682877E-4</v>
      </c>
      <c r="AB28">
        <f t="shared" si="12"/>
        <v>-18.509674174590128</v>
      </c>
      <c r="AE28" t="str">
        <f t="shared" si="13"/>
        <v>0,960636907674672</v>
      </c>
      <c r="AF28" t="str">
        <f>COMPLEX(0,-2*$G28/'Single bit with plots'!$D$13+$G28^2/$F28/'Single bit with plots'!$D$13)</f>
        <v>-0,276110265934902i</v>
      </c>
      <c r="AG28" t="str">
        <f>COMPLEX(0,-'Single bit with plots'!$D$13/$F28)</f>
        <v>-0,279514169282785i</v>
      </c>
      <c r="AH28" t="str">
        <f t="shared" si="14"/>
        <v>0,960636907674672</v>
      </c>
      <c r="AK28" t="str">
        <f t="shared" si="15"/>
        <v>0,00340390334788299i</v>
      </c>
      <c r="AL28" t="str">
        <f t="shared" si="16"/>
        <v>1,92127381534934-0,555624435217687i</v>
      </c>
      <c r="AM28" t="str">
        <f t="shared" si="17"/>
        <v>-0,000472821599207051+0,00163495285719787i</v>
      </c>
      <c r="AN28">
        <f t="shared" si="18"/>
        <v>1.7019492089766345E-3</v>
      </c>
      <c r="AO28">
        <f t="shared" si="19"/>
        <v>-55.381068092905409</v>
      </c>
      <c r="AP28">
        <f t="shared" si="20"/>
        <v>106.12965032074078</v>
      </c>
      <c r="AR28" t="str">
        <f t="shared" si="21"/>
        <v>0,960634125063922+0,277811412889333i</v>
      </c>
      <c r="AS28">
        <f t="shared" si="22"/>
        <v>0.99999855168339835</v>
      </c>
      <c r="AT28">
        <f t="shared" si="23"/>
        <v>-1.2579927272759761E-5</v>
      </c>
      <c r="AU28">
        <f t="shared" si="24"/>
        <v>16.129650320740854</v>
      </c>
      <c r="AW28">
        <f t="shared" si="25"/>
        <v>34.639324495330982</v>
      </c>
    </row>
    <row r="29" spans="3:49" x14ac:dyDescent="0.25">
      <c r="C29">
        <f>C28+('Single bit with plots'!D$16-'Single bit with plots'!D$15)/100</f>
        <v>0.26439999999999997</v>
      </c>
      <c r="D29" s="4">
        <f t="shared" si="0"/>
        <v>1661274195.2182825</v>
      </c>
      <c r="E29" s="1"/>
      <c r="F29" s="1">
        <f>$D29*'Single bit with plots'!B$25*0.000000001</f>
        <v>190.32736446789713</v>
      </c>
      <c r="G29" s="1">
        <f>1/($D29*'Single bit with plots'!C$25*0.000000000001)</f>
        <v>6.6179019308565996</v>
      </c>
      <c r="H29" s="1">
        <f>$D29*'Single bit with plots'!D$25*0.000000001</f>
        <v>8.8557208098486022</v>
      </c>
      <c r="I29" s="1">
        <f>1/($D29*'Single bit with plots'!E$25*0.000000000001)</f>
        <v>151.28593040847207</v>
      </c>
      <c r="L29" t="str">
        <f t="shared" si="1"/>
        <v>0,941463685446901</v>
      </c>
      <c r="M29" t="str">
        <f>COMPLEX(0,2*$H29/'Single bit with plots'!$D$13-$H29^2/$I29/'Single bit with plots'!$D$13)</f>
        <v>0,34386120721555i</v>
      </c>
      <c r="N29" t="str">
        <f>COMPLEX(0,'Single bit with plots'!$D$13/$I29)</f>
        <v>0,3305i</v>
      </c>
      <c r="O29" t="str">
        <f t="shared" si="2"/>
        <v>0,941463685446901</v>
      </c>
      <c r="R29" t="str">
        <f t="shared" si="3"/>
        <v>0,01336120721555i</v>
      </c>
      <c r="S29" t="str">
        <f t="shared" si="4"/>
        <v>1,8829273708938+0,67436120721555i</v>
      </c>
      <c r="T29" t="str">
        <f t="shared" si="5"/>
        <v>0,00225246942817686+0,00628926500076696i</v>
      </c>
      <c r="U29">
        <f t="shared" si="6"/>
        <v>6.6804545335436291E-3</v>
      </c>
      <c r="V29">
        <f t="shared" si="7"/>
        <v>-43.503879748410768</v>
      </c>
      <c r="W29">
        <f t="shared" si="8"/>
        <v>70.295263908375546</v>
      </c>
      <c r="Y29" t="str">
        <f t="shared" si="9"/>
        <v>0,941421669360447-0,337165555752387i</v>
      </c>
      <c r="Z29">
        <f t="shared" si="10"/>
        <v>0.99997768551464528</v>
      </c>
      <c r="AA29">
        <f t="shared" si="11"/>
        <v>-1.938233196632091E-4</v>
      </c>
      <c r="AB29">
        <f t="shared" si="12"/>
        <v>-19.704736091624429</v>
      </c>
      <c r="AE29" t="str">
        <f t="shared" si="13"/>
        <v>0,965228846890417</v>
      </c>
      <c r="AF29" t="str">
        <f>COMPLEX(0,-2*$G29/'Single bit with plots'!$D$13+$G29^2/$F29/'Single bit with plots'!$D$13)</f>
        <v>-0,260113835608224i</v>
      </c>
      <c r="AG29" t="str">
        <f>COMPLEX(0,-'Single bit with plots'!$D$13/$F29)</f>
        <v>-0,262705261220772i</v>
      </c>
      <c r="AH29" t="str">
        <f t="shared" si="14"/>
        <v>0,965228846890417</v>
      </c>
      <c r="AK29" t="str">
        <f t="shared" si="15"/>
        <v>0,00259142561254799i</v>
      </c>
      <c r="AL29" t="str">
        <f t="shared" si="16"/>
        <v>1,93045769378083-0,522819096828996i</v>
      </c>
      <c r="AM29" t="str">
        <f t="shared" si="17"/>
        <v>-0,000338711130910444+0,00125065727820792i</v>
      </c>
      <c r="AN29">
        <f t="shared" si="18"/>
        <v>1.2957117186076055E-3</v>
      </c>
      <c r="AO29">
        <f t="shared" si="19"/>
        <v>-57.749832267836467</v>
      </c>
      <c r="AP29">
        <f t="shared" si="20"/>
        <v>105.15370317991093</v>
      </c>
      <c r="AR29" t="str">
        <f t="shared" si="21"/>
        <v>0,965227226397768+0,261409109542149i</v>
      </c>
      <c r="AS29">
        <f t="shared" si="22"/>
        <v>0.99999916056522142</v>
      </c>
      <c r="AT29">
        <f t="shared" si="23"/>
        <v>-7.291240905332071E-6</v>
      </c>
      <c r="AU29">
        <f t="shared" si="24"/>
        <v>15.153703179910964</v>
      </c>
      <c r="AW29">
        <f t="shared" si="25"/>
        <v>34.858439271535396</v>
      </c>
    </row>
    <row r="30" spans="3:49" x14ac:dyDescent="0.25">
      <c r="C30">
        <f>C29+('Single bit with plots'!D$16-'Single bit with plots'!D$15)/100</f>
        <v>0.28029999999999999</v>
      </c>
      <c r="D30" s="4">
        <f t="shared" si="0"/>
        <v>1761176841.602438</v>
      </c>
      <c r="E30" s="1"/>
      <c r="F30" s="1">
        <f>$D30*'Single bit with plots'!B$25*0.000000001</f>
        <v>201.77292080314513</v>
      </c>
      <c r="G30" s="1">
        <f>1/($D30*'Single bit with plots'!C$25*0.000000000001)</f>
        <v>6.2425018570049406</v>
      </c>
      <c r="H30" s="1">
        <f>$D30*'Single bit with plots'!D$25*0.000000001</f>
        <v>9.388269829805461</v>
      </c>
      <c r="I30" s="1">
        <f>1/($D30*'Single bit with plots'!E$25*0.000000000001)</f>
        <v>142.7042454513022</v>
      </c>
      <c r="L30" t="str">
        <f t="shared" si="1"/>
        <v>0,934211699167638</v>
      </c>
      <c r="M30" t="str">
        <f>COMPLEX(0,2*$H30/'Single bit with plots'!$D$13-$H30^2/$I30/'Single bit with plots'!$D$13)</f>
        <v>0,363178026795046i</v>
      </c>
      <c r="N30" t="str">
        <f>COMPLEX(0,'Single bit with plots'!$D$13/$I30)</f>
        <v>0,350375i</v>
      </c>
      <c r="O30" t="str">
        <f t="shared" si="2"/>
        <v>0,934211699167638</v>
      </c>
      <c r="R30" t="str">
        <f t="shared" si="3"/>
        <v>0,012803026795046i</v>
      </c>
      <c r="S30" t="str">
        <f t="shared" si="4"/>
        <v>1,86842339833528+0,713553026795046i</v>
      </c>
      <c r="T30" t="str">
        <f t="shared" si="5"/>
        <v>0,00228381604108459+0,0059801236466222i</v>
      </c>
      <c r="U30">
        <f t="shared" si="6"/>
        <v>6.4013822365490162E-3</v>
      </c>
      <c r="V30">
        <f t="shared" si="7"/>
        <v>-43.874524792538601</v>
      </c>
      <c r="W30">
        <f t="shared" si="8"/>
        <v>69.098086208539158</v>
      </c>
      <c r="Y30" t="str">
        <f t="shared" si="9"/>
        <v>0,934173417325994-0,356761893518537i</v>
      </c>
      <c r="Z30">
        <f t="shared" si="10"/>
        <v>0.99997951094282811</v>
      </c>
      <c r="AA30">
        <f t="shared" si="11"/>
        <v>-1.7796751258254405E-4</v>
      </c>
      <c r="AB30">
        <f t="shared" si="12"/>
        <v>-20.901913791460856</v>
      </c>
      <c r="AE30" t="str">
        <f t="shared" si="13"/>
        <v>0,969061746084871</v>
      </c>
      <c r="AF30" t="str">
        <f>COMPLEX(0,-2*$G30/'Single bit with plots'!$D$13+$G30^2/$F30/'Single bit with plots'!$D$13)</f>
        <v>-0,245837432129844i</v>
      </c>
      <c r="AG30" t="str">
        <f>COMPLEX(0,-'Single bit with plots'!$D$13/$F30)</f>
        <v>-0,247803321679529i</v>
      </c>
      <c r="AH30" t="str">
        <f t="shared" si="14"/>
        <v>0,969061746084871</v>
      </c>
      <c r="AK30" t="str">
        <f t="shared" si="15"/>
        <v>0,00196588954968502i</v>
      </c>
      <c r="AL30" t="str">
        <f t="shared" si="16"/>
        <v>1,93812349216974-0,493640753809373i</v>
      </c>
      <c r="AM30" t="str">
        <f t="shared" si="17"/>
        <v>-0,000242610565397541+0,000952533259494889i</v>
      </c>
      <c r="AN30">
        <f t="shared" si="18"/>
        <v>9.8294429999185202E-4</v>
      </c>
      <c r="AO30">
        <f t="shared" si="19"/>
        <v>-60.149421828332976</v>
      </c>
      <c r="AP30">
        <f t="shared" si="20"/>
        <v>104.28943085325321</v>
      </c>
      <c r="AR30" t="str">
        <f t="shared" si="21"/>
        <v>0,969060809797282+0,246820138431899i</v>
      </c>
      <c r="AS30">
        <f t="shared" si="22"/>
        <v>0.99999951691013622</v>
      </c>
      <c r="AT30">
        <f t="shared" si="23"/>
        <v>-4.1960662555878608E-6</v>
      </c>
      <c r="AU30">
        <f t="shared" si="24"/>
        <v>14.289430853253148</v>
      </c>
      <c r="AW30">
        <f t="shared" si="25"/>
        <v>35.191344644714007</v>
      </c>
    </row>
    <row r="31" spans="3:49" x14ac:dyDescent="0.25">
      <c r="C31">
        <f>C30+('Single bit with plots'!D$16-'Single bit with plots'!D$15)/100</f>
        <v>0.29620000000000002</v>
      </c>
      <c r="D31" s="4">
        <f t="shared" si="0"/>
        <v>1861079487.9865935</v>
      </c>
      <c r="E31" s="1"/>
      <c r="F31" s="1">
        <f>$D31*'Single bit with plots'!B$25*0.000000001</f>
        <v>213.2184771383931</v>
      </c>
      <c r="G31" s="1">
        <f>1/($D31*'Single bit with plots'!C$25*0.000000000001)</f>
        <v>5.9074046945256065</v>
      </c>
      <c r="H31" s="1">
        <f>$D31*'Single bit with plots'!D$25*0.000000001</f>
        <v>9.9208188497623162</v>
      </c>
      <c r="I31" s="1">
        <f>1/($D31*'Single bit with plots'!E$25*0.000000000001)</f>
        <v>135.04388926401083</v>
      </c>
      <c r="L31" t="str">
        <f t="shared" si="1"/>
        <v>0,92653633641751</v>
      </c>
      <c r="M31" t="str">
        <f>COMPLEX(0,2*$H31/'Single bit with plots'!$D$13-$H31^2/$I31/'Single bit with plots'!$D$13)</f>
        <v>0,382256360021657i</v>
      </c>
      <c r="N31" t="str">
        <f>COMPLEX(0,'Single bit with plots'!$D$13/$I31)</f>
        <v>0,37025i</v>
      </c>
      <c r="O31" t="str">
        <f t="shared" si="2"/>
        <v>0,92653633641751</v>
      </c>
      <c r="R31" t="str">
        <f t="shared" si="3"/>
        <v>0,012006360021657i</v>
      </c>
      <c r="S31" t="str">
        <f t="shared" si="4"/>
        <v>1,85307267283502+0,752506360021657i</v>
      </c>
      <c r="T31" t="str">
        <f t="shared" si="5"/>
        <v>0,00225863417220885+0,0055619639710834i</v>
      </c>
      <c r="U31">
        <f t="shared" si="6"/>
        <v>6.0030718419405386E-3</v>
      </c>
      <c r="V31">
        <f t="shared" si="7"/>
        <v>-44.432529183618328</v>
      </c>
      <c r="W31">
        <f t="shared" si="8"/>
        <v>67.898631039642893</v>
      </c>
      <c r="Y31" t="str">
        <f t="shared" si="9"/>
        <v>0,926502946946578-0,376239621023314i</v>
      </c>
      <c r="Z31">
        <f t="shared" si="10"/>
        <v>0.9999819814018952</v>
      </c>
      <c r="AA31">
        <f t="shared" si="11"/>
        <v>-1.5650896461121081E-4</v>
      </c>
      <c r="AB31">
        <f t="shared" si="12"/>
        <v>-22.101368960357135</v>
      </c>
      <c r="AE31" t="str">
        <f t="shared" si="13"/>
        <v>0,972294123971764</v>
      </c>
      <c r="AF31" t="str">
        <f>COMPLEX(0,-2*$G31/'Single bit with plots'!$D$13+$G31^2/$F31/'Single bit with plots'!$D$13)</f>
        <v>-0,233022791338721i</v>
      </c>
      <c r="AG31" t="str">
        <f>COMPLEX(0,-'Single bit with plots'!$D$13/$F31)</f>
        <v>-0,234501252757502i</v>
      </c>
      <c r="AH31" t="str">
        <f t="shared" si="14"/>
        <v>0,972294123971764</v>
      </c>
      <c r="AK31" t="str">
        <f t="shared" si="15"/>
        <v>0,001478461418781i</v>
      </c>
      <c r="AL31" t="str">
        <f t="shared" si="16"/>
        <v>1,94458824794353-0,467524044096223i</v>
      </c>
      <c r="AM31" t="str">
        <f t="shared" si="17"/>
        <v>-0,000172803970956372+0,000718749282230661i</v>
      </c>
      <c r="AN31">
        <f t="shared" si="18"/>
        <v>7.3923050740982077E-4</v>
      </c>
      <c r="AO31">
        <f t="shared" si="19"/>
        <v>-62.624402369137051</v>
      </c>
      <c r="AP31">
        <f t="shared" si="20"/>
        <v>103.51865568584213</v>
      </c>
      <c r="AR31" t="str">
        <f t="shared" si="21"/>
        <v>0,972293592650221+0,233761894306109i</v>
      </c>
      <c r="AS31">
        <f t="shared" si="22"/>
        <v>0.99999972676908988</v>
      </c>
      <c r="AT31">
        <f t="shared" si="23"/>
        <v>-2.3732538552286712E-6</v>
      </c>
      <c r="AU31">
        <f t="shared" si="24"/>
        <v>13.518655685842143</v>
      </c>
      <c r="AW31">
        <f t="shared" si="25"/>
        <v>35.620024646199276</v>
      </c>
    </row>
    <row r="32" spans="3:49" x14ac:dyDescent="0.25">
      <c r="C32">
        <f>C31+('Single bit with plots'!D$16-'Single bit with plots'!D$15)/100</f>
        <v>0.31210000000000004</v>
      </c>
      <c r="D32" s="4">
        <f t="shared" si="0"/>
        <v>1960982134.3707492</v>
      </c>
      <c r="E32" s="1"/>
      <c r="F32" s="1">
        <f>$D32*'Single bit with plots'!B$25*0.000000001</f>
        <v>224.66403347364113</v>
      </c>
      <c r="G32" s="1">
        <f>1/($D32*'Single bit with plots'!C$25*0.000000000001)</f>
        <v>5.6064507225840572</v>
      </c>
      <c r="H32" s="1">
        <f>$D32*'Single bit with plots'!D$25*0.000000001</f>
        <v>10.453367869719173</v>
      </c>
      <c r="I32" s="1">
        <f>1/($D32*'Single bit with plots'!E$25*0.000000000001)</f>
        <v>128.16404998397951</v>
      </c>
      <c r="L32" t="str">
        <f t="shared" si="1"/>
        <v>0,918437597196516</v>
      </c>
      <c r="M32" t="str">
        <f>COMPLEX(0,2*$H32/'Single bit with plots'!$D$13-$H32^2/$I32/'Single bit with plots'!$D$13)</f>
        <v>0,401082678771906i</v>
      </c>
      <c r="N32" t="str">
        <f>COMPLEX(0,'Single bit with plots'!$D$13/$I32)</f>
        <v>0,390125i</v>
      </c>
      <c r="O32" t="str">
        <f t="shared" si="2"/>
        <v>0,918437597196516</v>
      </c>
      <c r="R32" t="str">
        <f t="shared" si="3"/>
        <v>0,010957678771906i</v>
      </c>
      <c r="S32" t="str">
        <f t="shared" si="4"/>
        <v>1,83687519439303+0,791207678771906i</v>
      </c>
      <c r="T32" t="str">
        <f t="shared" si="5"/>
        <v>0,00216738483659532+0,00503182103746148i</v>
      </c>
      <c r="U32">
        <f t="shared" si="6"/>
        <v>5.4787571567777348E-3</v>
      </c>
      <c r="V32">
        <f t="shared" si="7"/>
        <v>-45.226358980569231</v>
      </c>
      <c r="W32">
        <f t="shared" si="8"/>
        <v>66.696731108625144</v>
      </c>
      <c r="Y32" t="str">
        <f t="shared" si="9"/>
        <v>0,918410028657234-0,395591964632547i</v>
      </c>
      <c r="Z32">
        <f t="shared" si="10"/>
        <v>0.99998499149738218</v>
      </c>
      <c r="AA32">
        <f t="shared" si="11"/>
        <v>-1.3036317565146704E-4</v>
      </c>
      <c r="AB32">
        <f t="shared" si="12"/>
        <v>-23.303268891374927</v>
      </c>
      <c r="AE32" t="str">
        <f t="shared" si="13"/>
        <v>0,975045179079624</v>
      </c>
      <c r="AF32" t="str">
        <f>COMPLEX(0,-2*$G32/'Single bit with plots'!$D$13+$G32^2/$F32/'Single bit with plots'!$D$13)</f>
        <v>-0,221459869427742i</v>
      </c>
      <c r="AG32" t="str">
        <f>COMPLEX(0,-'Single bit with plots'!$D$13/$F32)</f>
        <v>-0,222554537221314i</v>
      </c>
      <c r="AH32" t="str">
        <f t="shared" si="14"/>
        <v>0,975045179079624</v>
      </c>
      <c r="AK32" t="str">
        <f t="shared" si="15"/>
        <v>0,00109466779357198i</v>
      </c>
      <c r="AL32" t="str">
        <f t="shared" si="16"/>
        <v>1,95009035815925-0,444014406649056i</v>
      </c>
      <c r="AM32" t="str">
        <f t="shared" si="17"/>
        <v>-0,00012151203130828+0,000533675117532644i</v>
      </c>
      <c r="AN32">
        <f t="shared" si="18"/>
        <v>5.4733381480239808E-4</v>
      </c>
      <c r="AO32">
        <f t="shared" si="19"/>
        <v>-65.234954398069533</v>
      </c>
      <c r="AP32">
        <f t="shared" si="20"/>
        <v>102.8269511545316</v>
      </c>
      <c r="AR32" t="str">
        <f t="shared" si="21"/>
        <v>0,975044886981142+0,222007136816874i</v>
      </c>
      <c r="AS32">
        <f t="shared" si="22"/>
        <v>0.99999985021283588</v>
      </c>
      <c r="AT32">
        <f t="shared" si="23"/>
        <v>-1.3010348741539101E-6</v>
      </c>
      <c r="AU32">
        <f t="shared" si="24"/>
        <v>12.826951154531624</v>
      </c>
      <c r="AW32">
        <f t="shared" si="25"/>
        <v>36.130220045906555</v>
      </c>
    </row>
    <row r="33" spans="3:49" x14ac:dyDescent="0.25">
      <c r="C33">
        <f>C32+('Single bit with plots'!D$16-'Single bit with plots'!D$15)/100</f>
        <v>0.32800000000000007</v>
      </c>
      <c r="D33" s="4">
        <f t="shared" si="0"/>
        <v>2060884780.754905</v>
      </c>
      <c r="E33" s="1"/>
      <c r="F33" s="1">
        <f>$D33*'Single bit with plots'!B$25*0.000000001</f>
        <v>236.10958980888913</v>
      </c>
      <c r="G33" s="1">
        <f>1/($D33*'Single bit with plots'!C$25*0.000000000001)</f>
        <v>5.3346746052392815</v>
      </c>
      <c r="H33" s="1">
        <f>$D33*'Single bit with plots'!D$25*0.000000001</f>
        <v>10.985916889676034</v>
      </c>
      <c r="I33" s="1">
        <f>1/($D33*'Single bit with plots'!E$25*0.000000000001)</f>
        <v>121.95121951219508</v>
      </c>
      <c r="L33" t="str">
        <f t="shared" si="1"/>
        <v>0,909915481504657</v>
      </c>
      <c r="M33" t="str">
        <f>COMPLEX(0,2*$H33/'Single bit with plots'!$D$13-$H33^2/$I33/'Single bit with plots'!$D$13)</f>
        <v>0,419643454922315i</v>
      </c>
      <c r="N33" t="str">
        <f>COMPLEX(0,'Single bit with plots'!$D$13/$I33)</f>
        <v>0,41i</v>
      </c>
      <c r="O33" t="str">
        <f t="shared" si="2"/>
        <v>0,909915481504657</v>
      </c>
      <c r="R33" t="str">
        <f t="shared" si="3"/>
        <v>0,009643454922315i</v>
      </c>
      <c r="S33" t="str">
        <f t="shared" si="4"/>
        <v>1,81983096300931+0,829643454922315i</v>
      </c>
      <c r="T33" t="str">
        <f t="shared" si="5"/>
        <v>0,00200011081409652+0,0043872624647939i</v>
      </c>
      <c r="U33">
        <f t="shared" si="6"/>
        <v>4.8216714118296455E-3</v>
      </c>
      <c r="V33">
        <f t="shared" si="7"/>
        <v>-46.336047786643739</v>
      </c>
      <c r="W33">
        <f t="shared" si="8"/>
        <v>65.492213322503943</v>
      </c>
      <c r="Y33" t="str">
        <f t="shared" si="9"/>
        <v>0,909894327320752-0,414812083471921i</v>
      </c>
      <c r="Z33">
        <f t="shared" si="10"/>
        <v>0.99998837567483745</v>
      </c>
      <c r="AA33">
        <f t="shared" si="11"/>
        <v>-1.0096819232359021E-4</v>
      </c>
      <c r="AB33">
        <f t="shared" si="12"/>
        <v>-24.507786677496036</v>
      </c>
      <c r="AE33" t="str">
        <f t="shared" si="13"/>
        <v>0,977405938447662</v>
      </c>
      <c r="AF33" t="str">
        <f>COMPLEX(0,-2*$G33/'Single bit with plots'!$D$13+$G33^2/$F33/'Single bit with plots'!$D$13)</f>
        <v>-0,210976344881722i</v>
      </c>
      <c r="AG33" t="str">
        <f>COMPLEX(0,-'Single bit with plots'!$D$13/$F33)</f>
        <v>-0,211766070325525i</v>
      </c>
      <c r="AH33" t="str">
        <f t="shared" si="14"/>
        <v>0,977405938447662</v>
      </c>
      <c r="AK33" t="str">
        <f t="shared" si="15"/>
        <v>0,000789725443802985i</v>
      </c>
      <c r="AL33" t="str">
        <f t="shared" si="16"/>
        <v>1,95481187689532-0,422742415207247i</v>
      </c>
      <c r="AM33" t="str">
        <f t="shared" si="17"/>
        <v>-0,0000834625973527707+0,000385941109083514i</v>
      </c>
      <c r="AN33">
        <f t="shared" si="18"/>
        <v>3.9486269111867678E-4</v>
      </c>
      <c r="AO33">
        <f t="shared" si="19"/>
        <v>-68.071077978940352</v>
      </c>
      <c r="AP33">
        <f t="shared" si="20"/>
        <v>102.20271965336917</v>
      </c>
      <c r="AR33" t="str">
        <f t="shared" si="21"/>
        <v>0,977405786053907+0,211371174647356i</v>
      </c>
      <c r="AS33">
        <f t="shared" si="22"/>
        <v>0.9999999220417265</v>
      </c>
      <c r="AT33">
        <f t="shared" si="23"/>
        <v>-6.7713698641814455E-7</v>
      </c>
      <c r="AU33">
        <f t="shared" si="24"/>
        <v>12.202719653369185</v>
      </c>
      <c r="AW33">
        <f t="shared" si="25"/>
        <v>36.710506330865222</v>
      </c>
    </row>
    <row r="34" spans="3:49" x14ac:dyDescent="0.25">
      <c r="C34">
        <f>C33+('Single bit with plots'!D$16-'Single bit with plots'!D$15)/100</f>
        <v>0.34390000000000009</v>
      </c>
      <c r="D34" s="4">
        <f t="shared" si="0"/>
        <v>2160787427.13906</v>
      </c>
      <c r="E34" s="1"/>
      <c r="F34" s="1">
        <f>$D34*'Single bit with plots'!B$25*0.000000001</f>
        <v>247.55514614413707</v>
      </c>
      <c r="G34" s="1">
        <f>1/($D34*'Single bit with plots'!C$25*0.000000000001)</f>
        <v>5.088029283275616</v>
      </c>
      <c r="H34" s="1">
        <f>$D34*'Single bit with plots'!D$25*0.000000001</f>
        <v>11.518465909632887</v>
      </c>
      <c r="I34" s="1">
        <f>1/($D34*'Single bit with plots'!E$25*0.000000000001)</f>
        <v>116.31288165164293</v>
      </c>
      <c r="L34" t="str">
        <f t="shared" si="1"/>
        <v>0,900969989341931</v>
      </c>
      <c r="M34" t="str">
        <f>COMPLEX(0,2*$H34/'Single bit with plots'!$D$13-$H34^2/$I34/'Single bit with plots'!$D$13)</f>
        <v>0,437925160349405i</v>
      </c>
      <c r="N34" t="str">
        <f>COMPLEX(0,'Single bit with plots'!$D$13/$I34)</f>
        <v>0,429875i</v>
      </c>
      <c r="O34" t="str">
        <f t="shared" si="2"/>
        <v>0,900969989341931</v>
      </c>
      <c r="R34" t="str">
        <f t="shared" si="3"/>
        <v>0,00805016034940498i</v>
      </c>
      <c r="S34" t="str">
        <f t="shared" si="4"/>
        <v>1,80193997868386+0,867800160349405i</v>
      </c>
      <c r="T34" t="str">
        <f t="shared" si="5"/>
        <v>0,00174645431573439+0,00362641768952851i</v>
      </c>
      <c r="U34">
        <f t="shared" si="6"/>
        <v>4.0250475693925127E-3</v>
      </c>
      <c r="V34">
        <f t="shared" si="7"/>
        <v>-47.904579652493204</v>
      </c>
      <c r="W34">
        <f t="shared" si="8"/>
        <v>64.284898617607482</v>
      </c>
      <c r="Y34" t="str">
        <f t="shared" si="9"/>
        <v>0,900955392719985-0,433893050556061i</v>
      </c>
      <c r="Z34">
        <f t="shared" si="10"/>
        <v>0.99999189946322409</v>
      </c>
      <c r="AA34">
        <f t="shared" si="11"/>
        <v>-7.0360653424577179E-5</v>
      </c>
      <c r="AB34">
        <f t="shared" si="12"/>
        <v>-25.71510138239249</v>
      </c>
      <c r="AE34" t="str">
        <f t="shared" si="13"/>
        <v>0,979446885421186</v>
      </c>
      <c r="AF34" t="str">
        <f>COMPLEX(0,-2*$G34/'Single bit with plots'!$D$13+$G34^2/$F34/'Single bit with plots'!$D$13)</f>
        <v>-0,201429674354234i</v>
      </c>
      <c r="AG34" t="str">
        <f>COMPLEX(0,-'Single bit with plots'!$D$13/$F34)</f>
        <v>-0,201975199379971i</v>
      </c>
      <c r="AH34" t="str">
        <f t="shared" si="14"/>
        <v>0,979446885421186</v>
      </c>
      <c r="AK34" t="str">
        <f t="shared" si="15"/>
        <v>0,000545525025736987i</v>
      </c>
      <c r="AL34" t="str">
        <f t="shared" si="16"/>
        <v>1,95889377084237-0,403404873734205i</v>
      </c>
      <c r="AM34" t="str">
        <f t="shared" si="17"/>
        <v>-0,0000550168594383489+0,000267156373812431i</v>
      </c>
      <c r="AN34">
        <f t="shared" si="18"/>
        <v>2.7276250272181184E-4</v>
      </c>
      <c r="AO34">
        <f t="shared" si="19"/>
        <v>-71.284306667137457</v>
      </c>
      <c r="AP34">
        <f t="shared" si="20"/>
        <v>101.63653014835198</v>
      </c>
      <c r="AR34" t="str">
        <f t="shared" si="21"/>
        <v>0,979446812550942+0,201702421860566i</v>
      </c>
      <c r="AS34">
        <f t="shared" si="22"/>
        <v>0.99999996280030823</v>
      </c>
      <c r="AT34">
        <f t="shared" si="23"/>
        <v>-3.2311242330630722E-7</v>
      </c>
      <c r="AU34">
        <f t="shared" si="24"/>
        <v>11.636530148351978</v>
      </c>
      <c r="AW34">
        <f t="shared" si="25"/>
        <v>37.35163153074447</v>
      </c>
    </row>
    <row r="35" spans="3:49" x14ac:dyDescent="0.25">
      <c r="C35">
        <f>C34+('Single bit with plots'!D$16-'Single bit with plots'!D$15)/100</f>
        <v>0.35980000000000012</v>
      </c>
      <c r="D35" s="4">
        <f t="shared" si="0"/>
        <v>2260690073.5232158</v>
      </c>
      <c r="E35" s="1"/>
      <c r="F35" s="1">
        <f>$D35*'Single bit with plots'!B$25*0.000000001</f>
        <v>259.00070247938504</v>
      </c>
      <c r="G35" s="1">
        <f>1/($D35*'Single bit with plots'!C$25*0.000000000001)</f>
        <v>4.8631830753709959</v>
      </c>
      <c r="H35" s="1">
        <f>$D35*'Single bit with plots'!D$25*0.000000001</f>
        <v>12.051014929589746</v>
      </c>
      <c r="I35" s="1">
        <f>1/($D35*'Single bit with plots'!E$25*0.000000000001)</f>
        <v>111.1728738187882</v>
      </c>
      <c r="L35" t="str">
        <f t="shared" si="1"/>
        <v>0,89160112070834</v>
      </c>
      <c r="M35" t="str">
        <f>COMPLEX(0,2*$H35/'Single bit with plots'!$D$13-$H35^2/$I35/'Single bit with plots'!$D$13)</f>
        <v>0,455914266929698i</v>
      </c>
      <c r="N35" t="str">
        <f>COMPLEX(0,'Single bit with plots'!$D$13/$I35)</f>
        <v>0,44975i</v>
      </c>
      <c r="O35" t="str">
        <f t="shared" si="2"/>
        <v>0,89160112070834</v>
      </c>
      <c r="R35" t="str">
        <f t="shared" si="3"/>
        <v>0,00616426692969801i</v>
      </c>
      <c r="S35" t="str">
        <f t="shared" si="4"/>
        <v>1,78320224141668+0,905664266929698i</v>
      </c>
      <c r="T35" t="str">
        <f t="shared" si="5"/>
        <v>0,00139567581422341+0,00274800754660605i</v>
      </c>
      <c r="U35">
        <f t="shared" si="6"/>
        <v>3.0821188255179227E-3</v>
      </c>
      <c r="V35">
        <f t="shared" si="7"/>
        <v>-50.223012437128389</v>
      </c>
      <c r="W35">
        <f t="shared" si="8"/>
        <v>63.074601812890116</v>
      </c>
      <c r="Y35" t="str">
        <f t="shared" si="9"/>
        <v>0,891592650982319-0,452827831805716i</v>
      </c>
      <c r="Z35">
        <f t="shared" si="10"/>
        <v>0.99999525026049252</v>
      </c>
      <c r="AA35">
        <f t="shared" si="11"/>
        <v>-4.1255811148796146E-5</v>
      </c>
      <c r="AB35">
        <f t="shared" si="12"/>
        <v>-26.925398187109995</v>
      </c>
      <c r="AE35" t="str">
        <f t="shared" si="13"/>
        <v>0,981223282296858</v>
      </c>
      <c r="AF35" t="str">
        <f>COMPLEX(0,-2*$G35/'Single bit with plots'!$D$13+$G35^2/$F35/'Single bit with plots'!$D$13)</f>
        <v>-0,192701030699941i</v>
      </c>
      <c r="AG35" t="str">
        <f>COMPLEX(0,-'Single bit with plots'!$D$13/$F35)</f>
        <v>-0,193049669446282i</v>
      </c>
      <c r="AH35" t="str">
        <f t="shared" si="14"/>
        <v>0,981223282296858</v>
      </c>
      <c r="AK35" t="str">
        <f t="shared" si="15"/>
        <v>0,000348638746341001i</v>
      </c>
      <c r="AL35" t="str">
        <f t="shared" si="16"/>
        <v>1,96244656459372-0,385750700146223i</v>
      </c>
      <c r="AM35" t="str">
        <f t="shared" si="17"/>
        <v>-0,0000336219091031083+0,000171046222312666i</v>
      </c>
      <c r="AN35">
        <f t="shared" si="18"/>
        <v>1.7431937052195788E-4</v>
      </c>
      <c r="AO35">
        <f t="shared" si="19"/>
        <v>-75.173087020464763</v>
      </c>
      <c r="AP35">
        <f t="shared" si="20"/>
        <v>101.12063393968695</v>
      </c>
      <c r="AR35" t="str">
        <f t="shared" si="21"/>
        <v>0,981223252480185+0,19287534421216i</v>
      </c>
      <c r="AS35">
        <f t="shared" si="22"/>
        <v>0.99999998480637597</v>
      </c>
      <c r="AT35">
        <f t="shared" si="23"/>
        <v>-1.3197014249097536E-7</v>
      </c>
      <c r="AU35">
        <f t="shared" si="24"/>
        <v>11.120633939686977</v>
      </c>
      <c r="AW35">
        <f t="shared" si="25"/>
        <v>38.046032126796973</v>
      </c>
    </row>
    <row r="36" spans="3:49" x14ac:dyDescent="0.25">
      <c r="C36">
        <f>C35+('Single bit with plots'!D$16-'Single bit with plots'!D$15)/100</f>
        <v>0.37570000000000014</v>
      </c>
      <c r="D36" s="4">
        <f t="shared" si="0"/>
        <v>2360592719.9073715</v>
      </c>
      <c r="E36" s="1"/>
      <c r="F36" s="1">
        <f>$D36*'Single bit with plots'!B$25*0.000000001</f>
        <v>270.4462588146331</v>
      </c>
      <c r="G36" s="1">
        <f>1/($D36*'Single bit with plots'!C$25*0.000000000001)</f>
        <v>4.6573683005549222</v>
      </c>
      <c r="H36" s="1">
        <f>$D36*'Single bit with plots'!D$25*0.000000001</f>
        <v>12.583563949546603</v>
      </c>
      <c r="I36" s="1">
        <f>1/($D36*'Single bit with plots'!E$25*0.000000000001)</f>
        <v>106.46792653713067</v>
      </c>
      <c r="L36" t="str">
        <f t="shared" si="1"/>
        <v>0,881808875603884</v>
      </c>
      <c r="M36" t="str">
        <f>COMPLEX(0,2*$H36/'Single bit with plots'!$D$13-$H36^2/$I36/'Single bit with plots'!$D$13)</f>
        <v>0,473597246539717i</v>
      </c>
      <c r="N36" t="str">
        <f>COMPLEX(0,'Single bit with plots'!$D$13/$I36)</f>
        <v>0,469625i</v>
      </c>
      <c r="O36" t="str">
        <f t="shared" si="2"/>
        <v>0,881808875603884</v>
      </c>
      <c r="R36" t="str">
        <f t="shared" si="3"/>
        <v>0,00397224653971701i</v>
      </c>
      <c r="S36" t="str">
        <f t="shared" si="4"/>
        <v>1,76361775120777+0,943222246539717i</v>
      </c>
      <c r="T36" t="str">
        <f t="shared" si="5"/>
        <v>0,000936674131365373+0,0017513742187839i</v>
      </c>
      <c r="U36">
        <f t="shared" si="6"/>
        <v>1.9861193525541189E-3</v>
      </c>
      <c r="V36">
        <f t="shared" si="7"/>
        <v>-54.039893136972069</v>
      </c>
      <c r="W36">
        <f t="shared" si="8"/>
        <v>61.861131489189951</v>
      </c>
      <c r="Y36" t="str">
        <f t="shared" si="9"/>
        <v>0,881805397158793-0,471609262919569i</v>
      </c>
      <c r="Z36">
        <f t="shared" si="10"/>
        <v>0.99999802766301282</v>
      </c>
      <c r="AA36">
        <f t="shared" si="11"/>
        <v>-1.7131518294263447E-5</v>
      </c>
      <c r="AB36">
        <f t="shared" si="12"/>
        <v>-28.138868510810081</v>
      </c>
      <c r="AE36" t="str">
        <f t="shared" si="13"/>
        <v>0,982778950905188</v>
      </c>
      <c r="AF36" t="str">
        <f>COMPLEX(0,-2*$G36/'Single bit with plots'!$D$13+$G36^2/$F36/'Single bit with plots'!$D$13)</f>
        <v>-0,184690636659067i</v>
      </c>
      <c r="AG36" t="str">
        <f>COMPLEX(0,-'Single bit with plots'!$D$13/$F36)</f>
        <v>-0,184879614231493i</v>
      </c>
      <c r="AH36" t="str">
        <f t="shared" si="14"/>
        <v>0,982778950905188</v>
      </c>
      <c r="AK36" t="str">
        <f t="shared" si="15"/>
        <v>0,000188977572426002i</v>
      </c>
      <c r="AL36" t="str">
        <f t="shared" si="16"/>
        <v>1,96555790181038-0,36957025089056i</v>
      </c>
      <c r="AM36" t="str">
        <f t="shared" si="17"/>
        <v>-0,0000174601220576553+0,0000928615893576372i</v>
      </c>
      <c r="AN36">
        <f t="shared" si="18"/>
        <v>9.4488785791196726E-5</v>
      </c>
      <c r="AO36">
        <f t="shared" si="19"/>
        <v>-80.492394635740609</v>
      </c>
      <c r="AP36">
        <f t="shared" si="20"/>
        <v>100.64860495642466</v>
      </c>
      <c r="AR36" t="str">
        <f t="shared" si="21"/>
        <v>0,982778942130808+0,184785123795494i</v>
      </c>
      <c r="AS36">
        <f t="shared" si="22"/>
        <v>0.999999995535933</v>
      </c>
      <c r="AT36">
        <f t="shared" si="23"/>
        <v>-3.8774393428373033E-8</v>
      </c>
      <c r="AU36">
        <f t="shared" si="24"/>
        <v>10.648604956424688</v>
      </c>
      <c r="AW36">
        <f t="shared" si="25"/>
        <v>38.787473467234769</v>
      </c>
    </row>
    <row r="37" spans="3:49" x14ac:dyDescent="0.25">
      <c r="C37">
        <f>C36+('Single bit with plots'!D$16-'Single bit with plots'!D$15)/100</f>
        <v>0.39160000000000017</v>
      </c>
      <c r="D37" s="4">
        <f t="shared" si="0"/>
        <v>2460495366.2915273</v>
      </c>
      <c r="E37" s="1"/>
      <c r="F37" s="1">
        <f>$D37*'Single bit with plots'!B$25*0.000000001</f>
        <v>281.8918151498811</v>
      </c>
      <c r="G37" s="1">
        <f>1/($D37*'Single bit with plots'!C$25*0.000000000001)</f>
        <v>4.4682667786478136</v>
      </c>
      <c r="H37" s="1">
        <f>$D37*'Single bit with plots'!D$25*0.000000001</f>
        <v>13.11611296950346</v>
      </c>
      <c r="I37" s="1">
        <f>1/($D37*'Single bit with plots'!E$25*0.000000000001)</f>
        <v>102.14504596527065</v>
      </c>
      <c r="L37" t="str">
        <f t="shared" si="1"/>
        <v>0,871593254028561</v>
      </c>
      <c r="M37" t="str">
        <f>COMPLEX(0,2*$H37/'Single bit with plots'!$D$13-$H37^2/$I37/'Single bit with plots'!$D$13)</f>
        <v>0,490960571055984i</v>
      </c>
      <c r="N37" t="str">
        <f>COMPLEX(0,'Single bit with plots'!$D$13/$I37)</f>
        <v>0,4895i</v>
      </c>
      <c r="O37" t="str">
        <f t="shared" si="2"/>
        <v>0,871593254028561</v>
      </c>
      <c r="R37" t="str">
        <f t="shared" si="3"/>
        <v>0,00146057105598402i</v>
      </c>
      <c r="S37" t="str">
        <f t="shared" si="4"/>
        <v>1,74318650805712+0,980460571055984i</v>
      </c>
      <c r="T37" t="str">
        <f t="shared" si="5"/>
        <v>0,000358007891972806+0,000636511600250095i</v>
      </c>
      <c r="U37">
        <f t="shared" si="6"/>
        <v>7.3028533325526193E-4</v>
      </c>
      <c r="V37">
        <f t="shared" si="7"/>
        <v>-62.730148429188517</v>
      </c>
      <c r="W37">
        <f t="shared" si="8"/>
        <v>60.644289896410442</v>
      </c>
      <c r="Y37" t="str">
        <f t="shared" si="9"/>
        <v>0,871592789193352-0,490230024080011i</v>
      </c>
      <c r="Z37">
        <f t="shared" si="10"/>
        <v>0.99999973334163206</v>
      </c>
      <c r="AA37">
        <f t="shared" si="11"/>
        <v>-2.3161654638255007E-6</v>
      </c>
      <c r="AB37">
        <f t="shared" si="12"/>
        <v>-29.355710103589573</v>
      </c>
      <c r="AE37" t="str">
        <f t="shared" si="13"/>
        <v>0,984149001359717</v>
      </c>
      <c r="AF37" t="str">
        <f>COMPLEX(0,-2*$G37/'Single bit with plots'!$D$13+$G37^2/$F37/'Single bit with plots'!$D$13)</f>
        <v>-0,177314141333257i</v>
      </c>
      <c r="AG37" t="str">
        <f>COMPLEX(0,-'Single bit with plots'!$D$13/$F37)</f>
        <v>-0,177373010895741i</v>
      </c>
      <c r="AH37" t="str">
        <f t="shared" si="14"/>
        <v>0,984149001359717</v>
      </c>
      <c r="AK37" t="str">
        <f t="shared" si="15"/>
        <v>0,000058869562483993i</v>
      </c>
      <c r="AL37" t="str">
        <f t="shared" si="16"/>
        <v>1,96829800271943-0,354687152228998i</v>
      </c>
      <c r="AM37" t="str">
        <f t="shared" si="17"/>
        <v>-5,22006936308095E-06+0,0000289682105394544i</v>
      </c>
      <c r="AN37">
        <f t="shared" si="18"/>
        <v>2.943478122924533E-5</v>
      </c>
      <c r="AO37">
        <f t="shared" si="19"/>
        <v>-90.622783753710024</v>
      </c>
      <c r="AP37">
        <f t="shared" si="20"/>
        <v>100.21506869689509</v>
      </c>
      <c r="AR37" t="str">
        <f t="shared" si="21"/>
        <v>0,984149000507045+0,177343575960848i</v>
      </c>
      <c r="AS37">
        <f t="shared" si="22"/>
        <v>0.9999999995667983</v>
      </c>
      <c r="AT37">
        <f t="shared" si="23"/>
        <v>-3.762742129693147E-9</v>
      </c>
      <c r="AU37">
        <f t="shared" si="24"/>
        <v>10.215068696895099</v>
      </c>
      <c r="AW37">
        <f t="shared" si="25"/>
        <v>39.570778800484675</v>
      </c>
    </row>
    <row r="38" spans="3:49" x14ac:dyDescent="0.25">
      <c r="C38">
        <f>C37+('Single bit with plots'!D$16-'Single bit with plots'!D$15)/100</f>
        <v>0.4075000000000002</v>
      </c>
      <c r="D38" s="4">
        <f t="shared" si="0"/>
        <v>2560398012.6756825</v>
      </c>
      <c r="E38" s="1"/>
      <c r="F38" s="1">
        <f>$D38*'Single bit with plots'!B$25*0.000000001</f>
        <v>293.33737148512904</v>
      </c>
      <c r="G38" s="1">
        <f>1/($D38*'Single bit with plots'!C$25*0.000000000001)</f>
        <v>4.2939221362416786</v>
      </c>
      <c r="H38" s="1">
        <f>$D38*'Single bit with plots'!D$25*0.000000001</f>
        <v>13.648661989460317</v>
      </c>
      <c r="I38" s="1">
        <f>1/($D38*'Single bit with plots'!E$25*0.000000000001)</f>
        <v>98.159509202453947</v>
      </c>
      <c r="L38" t="str">
        <f t="shared" si="1"/>
        <v>0,860954255982373</v>
      </c>
      <c r="M38" t="str">
        <f>COMPLEX(0,2*$H38/'Single bit with plots'!$D$13-$H38^2/$I38/'Single bit with plots'!$D$13)</f>
        <v>0,50799071235502i</v>
      </c>
      <c r="N38" t="str">
        <f>COMPLEX(0,'Single bit with plots'!$D$13/$I38)</f>
        <v>0,509375i</v>
      </c>
      <c r="O38" t="str">
        <f t="shared" si="2"/>
        <v>0,860954255982373</v>
      </c>
      <c r="R38" t="str">
        <f t="shared" si="3"/>
        <v>-0,00138428764498i</v>
      </c>
      <c r="S38" t="str">
        <f t="shared" si="4"/>
        <v>1,72190851196475+1,01736571235502i</v>
      </c>
      <c r="T38" t="str">
        <f t="shared" si="5"/>
        <v>-0,000352081527840574-0,000595903884249128i</v>
      </c>
      <c r="U38">
        <f t="shared" si="6"/>
        <v>6.9214365669978579E-4</v>
      </c>
      <c r="V38">
        <f t="shared" si="7"/>
        <v>-63.196075138697111</v>
      </c>
      <c r="W38">
        <f t="shared" si="8"/>
        <v>-120.57612710925655</v>
      </c>
      <c r="Y38" t="str">
        <f t="shared" si="9"/>
        <v>0,86095384353118-0,508682612486454i</v>
      </c>
      <c r="Z38">
        <f t="shared" si="10"/>
        <v>0.9999997604685491</v>
      </c>
      <c r="AA38">
        <f t="shared" si="11"/>
        <v>-2.080543996508552E-6</v>
      </c>
      <c r="AB38">
        <f t="shared" si="12"/>
        <v>-30.576127109256515</v>
      </c>
      <c r="AE38" t="str">
        <f t="shared" si="13"/>
        <v>0,985361830596279</v>
      </c>
      <c r="AF38" t="str">
        <f>COMPLEX(0,-2*$G38/'Single bit with plots'!$D$13+$G38^2/$F38/'Single bit with plots'!$D$13)</f>
        <v>-0,170499782256933i</v>
      </c>
      <c r="AG38" t="str">
        <f>COMPLEX(0,-'Single bit with plots'!$D$13/$F38)</f>
        <v>-0,170452198936864i</v>
      </c>
      <c r="AH38" t="str">
        <f t="shared" si="14"/>
        <v>0,985361830596279</v>
      </c>
      <c r="AK38" t="str">
        <f t="shared" si="15"/>
        <v>-0,000047583320068989i</v>
      </c>
      <c r="AL38" t="str">
        <f t="shared" si="16"/>
        <v>1,97072366119256-0,340951981193797i</v>
      </c>
      <c r="AM38" t="str">
        <f t="shared" si="17"/>
        <v>4,05590681002926E-06-0,0000234433936712438i</v>
      </c>
      <c r="AN38">
        <f t="shared" si="18"/>
        <v>2.3791660027760893E-5</v>
      </c>
      <c r="AO38">
        <f t="shared" si="19"/>
        <v>-92.471505093055015</v>
      </c>
      <c r="AP38">
        <f t="shared" si="20"/>
        <v>-80.184504702721597</v>
      </c>
      <c r="AR38" t="str">
        <f t="shared" si="21"/>
        <v>0,98536183003852+0,170475990500401i</v>
      </c>
      <c r="AS38">
        <f t="shared" si="22"/>
        <v>0.99999999971697695</v>
      </c>
      <c r="AT38">
        <f t="shared" si="23"/>
        <v>-2.458306972821513E-9</v>
      </c>
      <c r="AU38">
        <f t="shared" si="24"/>
        <v>9.81549529727838</v>
      </c>
      <c r="AW38">
        <f t="shared" si="25"/>
        <v>40.391622406534893</v>
      </c>
    </row>
    <row r="39" spans="3:49" x14ac:dyDescent="0.25">
      <c r="C39">
        <f>C38+('Single bit with plots'!D$16-'Single bit with plots'!D$15)/100</f>
        <v>0.42340000000000022</v>
      </c>
      <c r="D39" s="4">
        <f t="shared" si="0"/>
        <v>2660300659.0598383</v>
      </c>
      <c r="E39" s="1"/>
      <c r="F39" s="1">
        <f>$D39*'Single bit with plots'!B$25*0.000000001</f>
        <v>304.7829278203771</v>
      </c>
      <c r="G39" s="1">
        <f>1/($D39*'Single bit with plots'!C$25*0.000000000001)</f>
        <v>4.1326718717961359</v>
      </c>
      <c r="H39" s="1">
        <f>$D39*'Single bit with plots'!D$25*0.000000001</f>
        <v>14.181211009417174</v>
      </c>
      <c r="I39" s="1">
        <f>1/($D39*'Single bit with plots'!E$25*0.000000000001)</f>
        <v>94.473311289560655</v>
      </c>
      <c r="L39" t="str">
        <f t="shared" si="1"/>
        <v>0,849891881465319</v>
      </c>
      <c r="M39" t="str">
        <f>COMPLEX(0,2*$H39/'Single bit with plots'!$D$13-$H39^2/$I39/'Single bit with plots'!$D$13)</f>
        <v>0,524674142313349i</v>
      </c>
      <c r="N39" t="str">
        <f>COMPLEX(0,'Single bit with plots'!$D$13/$I39)</f>
        <v>0,52925i</v>
      </c>
      <c r="O39" t="str">
        <f t="shared" si="2"/>
        <v>0,849891881465319</v>
      </c>
      <c r="R39" t="str">
        <f t="shared" si="3"/>
        <v>-0,00457585768665103i</v>
      </c>
      <c r="S39" t="str">
        <f t="shared" si="4"/>
        <v>1,69978376293064+1,05392414231335i</v>
      </c>
      <c r="T39" t="str">
        <f t="shared" si="5"/>
        <v>-0,00120564541084426-0,0019444819706916i</v>
      </c>
      <c r="U39">
        <f t="shared" si="6"/>
        <v>2.2879228551318143E-3</v>
      </c>
      <c r="V39">
        <f t="shared" si="7"/>
        <v>-52.81117246607149</v>
      </c>
      <c r="W39">
        <f t="shared" si="8"/>
        <v>-121.80033009579539</v>
      </c>
      <c r="Y39" t="str">
        <f t="shared" si="9"/>
        <v>0,849887432628932-0,526959312725764i</v>
      </c>
      <c r="Z39">
        <f t="shared" si="10"/>
        <v>0.9999973827010783</v>
      </c>
      <c r="AA39">
        <f t="shared" si="11"/>
        <v>-2.2733599334066622E-5</v>
      </c>
      <c r="AB39">
        <f t="shared" si="12"/>
        <v>-31.800330095795456</v>
      </c>
      <c r="AE39" t="str">
        <f t="shared" si="13"/>
        <v>0,986440605773589</v>
      </c>
      <c r="AF39" t="str">
        <f>COMPLEX(0,-2*$G39/'Single bit with plots'!$D$13+$G39^2/$F39/'Single bit with plots'!$D$13)</f>
        <v>-0,164186144329484i</v>
      </c>
      <c r="AG39" t="str">
        <f>COMPLEX(0,-'Single bit with plots'!$D$13/$F39)</f>
        <v>-0,164051183435928i</v>
      </c>
      <c r="AH39" t="str">
        <f t="shared" si="14"/>
        <v>0,986440605773589</v>
      </c>
      <c r="AK39" t="str">
        <f t="shared" si="15"/>
        <v>-0,000134960893555996i</v>
      </c>
      <c r="AL39" t="str">
        <f t="shared" si="16"/>
        <v>1,97288121154718-0,328237327765412i</v>
      </c>
      <c r="AM39" t="str">
        <f t="shared" si="17"/>
        <v>0,0000110748007129827-0,0000665654524944476i</v>
      </c>
      <c r="AN39">
        <f t="shared" si="18"/>
        <v>6.74804466243581E-5</v>
      </c>
      <c r="AO39">
        <f t="shared" si="19"/>
        <v>-83.416441033261009</v>
      </c>
      <c r="AP39">
        <f t="shared" si="20"/>
        <v>-80.55396032362647</v>
      </c>
      <c r="AR39" t="str">
        <f t="shared" si="21"/>
        <v>0,986440601281722+0,164118663135373i</v>
      </c>
      <c r="AS39">
        <f t="shared" si="22"/>
        <v>0.99999999772319359</v>
      </c>
      <c r="AT39">
        <f t="shared" si="23"/>
        <v>-1.9776089227647215E-8</v>
      </c>
      <c r="AU39">
        <f t="shared" si="24"/>
        <v>9.4460396763735588</v>
      </c>
      <c r="AW39">
        <f t="shared" si="25"/>
        <v>41.246369772169018</v>
      </c>
    </row>
    <row r="40" spans="3:49" x14ac:dyDescent="0.25">
      <c r="C40">
        <f>C39+('Single bit with plots'!D$16-'Single bit with plots'!D$15)/100</f>
        <v>0.43930000000000025</v>
      </c>
      <c r="D40" s="4">
        <f t="shared" si="0"/>
        <v>2760203305.443994</v>
      </c>
      <c r="E40" s="1"/>
      <c r="F40" s="1">
        <f>$D40*'Single bit with plots'!B$25*0.000000001</f>
        <v>316.2284841556251</v>
      </c>
      <c r="G40" s="1">
        <f>1/($D40*'Single bit with plots'!C$25*0.000000000001)</f>
        <v>3.9830941737274843</v>
      </c>
      <c r="H40" s="1">
        <f>$D40*'Single bit with plots'!D$25*0.000000001</f>
        <v>14.713760029374034</v>
      </c>
      <c r="I40" s="1">
        <f>1/($D40*'Single bit with plots'!E$25*0.000000000001)</f>
        <v>91.053949465057997</v>
      </c>
      <c r="L40" t="str">
        <f t="shared" si="1"/>
        <v>0,8384061304774</v>
      </c>
      <c r="M40" t="str">
        <f>COMPLEX(0,2*$H40/'Single bit with plots'!$D$13-$H40^2/$I40/'Single bit with plots'!$D$13)</f>
        <v>0,540997332807491i</v>
      </c>
      <c r="N40" t="str">
        <f>COMPLEX(0,'Single bit with plots'!$D$13/$I40)</f>
        <v>0,549125i</v>
      </c>
      <c r="O40" t="str">
        <f t="shared" si="2"/>
        <v>0,8384061304774</v>
      </c>
      <c r="R40" t="str">
        <f t="shared" si="3"/>
        <v>-0,00812766719250901i</v>
      </c>
      <c r="S40" t="str">
        <f t="shared" si="4"/>
        <v>1,6768122609548+1,09012233280749i</v>
      </c>
      <c r="T40" t="str">
        <f t="shared" si="5"/>
        <v>-0,00221500129986689-0,00340708673317632i</v>
      </c>
      <c r="U40">
        <f t="shared" si="6"/>
        <v>4.0638000400854005E-3</v>
      </c>
      <c r="V40">
        <f t="shared" si="7"/>
        <v>-47.82135339452212</v>
      </c>
      <c r="W40">
        <f t="shared" si="8"/>
        <v>-123.02853605108608</v>
      </c>
      <c r="Y40" t="str">
        <f t="shared" si="9"/>
        <v>0,838392284643868-0,545052165007047i</v>
      </c>
      <c r="Z40">
        <f t="shared" si="10"/>
        <v>0.9999917427305256</v>
      </c>
      <c r="AA40">
        <f t="shared" si="11"/>
        <v>-7.1722027480852462E-5</v>
      </c>
      <c r="AB40">
        <f t="shared" si="12"/>
        <v>-33.028536051086114</v>
      </c>
      <c r="AE40" t="str">
        <f t="shared" si="13"/>
        <v>0,987404378880154</v>
      </c>
      <c r="AF40" t="str">
        <f>COMPLEX(0,-2*$G40/'Single bit with plots'!$D$13+$G40^2/$F40/'Single bit with plots'!$D$13)</f>
        <v>-0,158320376047161i</v>
      </c>
      <c r="AG40" t="str">
        <f>COMPLEX(0,-'Single bit with plots'!$D$13/$F40)</f>
        <v>-0,158113523939841i</v>
      </c>
      <c r="AH40" t="str">
        <f t="shared" si="14"/>
        <v>0,987404378880154</v>
      </c>
      <c r="AK40" t="str">
        <f t="shared" si="15"/>
        <v>-0,000206852107320021i</v>
      </c>
      <c r="AL40" t="str">
        <f t="shared" si="16"/>
        <v>1,97480875776031-0,316433899987002i</v>
      </c>
      <c r="AM40" t="str">
        <f t="shared" si="17"/>
        <v>0,0000163637545849088-0,00010212333718178i</v>
      </c>
      <c r="AN40">
        <f t="shared" si="18"/>
        <v>1.0342605310683885E-4</v>
      </c>
      <c r="AO40">
        <f t="shared" si="19"/>
        <v>-79.707400966558509</v>
      </c>
      <c r="AP40">
        <f t="shared" si="20"/>
        <v>-80.896583296650135</v>
      </c>
      <c r="AR40" t="str">
        <f t="shared" si="21"/>
        <v>0,987404368317939+0,158216948301062i</v>
      </c>
      <c r="AS40">
        <f t="shared" si="22"/>
        <v>0.99999999465152456</v>
      </c>
      <c r="AT40">
        <f t="shared" si="23"/>
        <v>-4.6456267530706936E-8</v>
      </c>
      <c r="AU40">
        <f t="shared" si="24"/>
        <v>9.1034167033498399</v>
      </c>
      <c r="AW40">
        <f t="shared" si="25"/>
        <v>42.131952754435957</v>
      </c>
    </row>
    <row r="41" spans="3:49" x14ac:dyDescent="0.25">
      <c r="C41">
        <f>C40+('Single bit with plots'!D$16-'Single bit with plots'!D$15)/100</f>
        <v>0.45520000000000027</v>
      </c>
      <c r="D41" s="4">
        <f t="shared" si="0"/>
        <v>2860105951.8281493</v>
      </c>
      <c r="E41" s="1"/>
      <c r="F41" s="1">
        <f>$D41*'Single bit with plots'!B$25*0.000000001</f>
        <v>327.67404049087298</v>
      </c>
      <c r="G41" s="1">
        <f>1/($D41*'Single bit with plots'!C$25*0.000000000001)</f>
        <v>3.8439658842673192</v>
      </c>
      <c r="H41" s="1">
        <f>$D41*'Single bit with plots'!D$25*0.000000001</f>
        <v>15.246309049330888</v>
      </c>
      <c r="I41" s="1">
        <f>1/($D41*'Single bit with plots'!E$25*0.000000000001)</f>
        <v>87.873462214411219</v>
      </c>
      <c r="L41" t="str">
        <f t="shared" si="1"/>
        <v>0,826497003018615</v>
      </c>
      <c r="M41" t="str">
        <f>COMPLEX(0,2*$H41/'Single bit with plots'!$D$13-$H41^2/$I41/'Single bit with plots'!$D$13)</f>
        <v>0,556946755713969i</v>
      </c>
      <c r="N41" t="str">
        <f>COMPLEX(0,'Single bit with plots'!$D$13/$I41)</f>
        <v>0,569i</v>
      </c>
      <c r="O41" t="str">
        <f t="shared" si="2"/>
        <v>0,826497003018615</v>
      </c>
      <c r="R41" t="str">
        <f t="shared" si="3"/>
        <v>-0,0120532442860309i</v>
      </c>
      <c r="S41" t="str">
        <f t="shared" si="4"/>
        <v>1,65299400603723+1,12594675571397i</v>
      </c>
      <c r="T41" t="str">
        <f t="shared" si="5"/>
        <v>-0,00339270460129811-0,00498080423584911i</v>
      </c>
      <c r="U41">
        <f t="shared" si="6"/>
        <v>6.0265127020128154E-3</v>
      </c>
      <c r="V41">
        <f t="shared" si="7"/>
        <v>-44.398678474881947</v>
      </c>
      <c r="W41">
        <f t="shared" si="8"/>
        <v>-124.26096834127651</v>
      </c>
      <c r="Y41" t="str">
        <f t="shared" si="9"/>
        <v>0,826466985593516-0,562952931308309i</v>
      </c>
      <c r="Z41">
        <f t="shared" si="10"/>
        <v>0.99998184040743987</v>
      </c>
      <c r="AA41">
        <f t="shared" si="11"/>
        <v>-1.5773364904324774E-4</v>
      </c>
      <c r="AB41">
        <f t="shared" si="12"/>
        <v>-34.260968341276495</v>
      </c>
      <c r="AE41" t="str">
        <f t="shared" si="13"/>
        <v>0,988268933729053</v>
      </c>
      <c r="AF41" t="str">
        <f>COMPLEX(0,-2*$G41/'Single bit with plots'!$D$13+$G41^2/$F41/'Single bit with plots'!$D$13)</f>
        <v>-0,152856759000061i</v>
      </c>
      <c r="AG41" t="str">
        <f>COMPLEX(0,-'Single bit with plots'!$D$13/$F41)</f>
        <v>-0,152590665788164i</v>
      </c>
      <c r="AH41" t="str">
        <f t="shared" si="14"/>
        <v>0,988268933729053</v>
      </c>
      <c r="AK41" t="str">
        <f t="shared" si="15"/>
        <v>-0,000266093211896995i</v>
      </c>
      <c r="AL41" t="str">
        <f t="shared" si="16"/>
        <v>1,97653786745811-0,305447424788225i</v>
      </c>
      <c r="AM41" t="str">
        <f t="shared" si="17"/>
        <v>0,0000203193712222098-0,000131485825069508i</v>
      </c>
      <c r="AN41">
        <f t="shared" si="18"/>
        <v>1.3304660477094193E-4</v>
      </c>
      <c r="AO41">
        <f t="shared" si="19"/>
        <v>-77.519924075473781</v>
      </c>
      <c r="AP41">
        <f t="shared" si="20"/>
        <v>-81.215197258213081</v>
      </c>
      <c r="AR41" t="str">
        <f t="shared" si="21"/>
        <v>0,988268916235309+0,152723709690689i</v>
      </c>
      <c r="AS41">
        <f t="shared" si="22"/>
        <v>0.99999999114929905</v>
      </c>
      <c r="AT41">
        <f t="shared" si="23"/>
        <v>-7.6876212010673827E-8</v>
      </c>
      <c r="AU41">
        <f t="shared" si="24"/>
        <v>8.7848027417869421</v>
      </c>
      <c r="AW41">
        <f t="shared" si="25"/>
        <v>43.045771083063435</v>
      </c>
    </row>
    <row r="42" spans="3:49" x14ac:dyDescent="0.25">
      <c r="C42">
        <f>C41+('Single bit with plots'!D$16-'Single bit with plots'!D$15)/100</f>
        <v>0.4711000000000003</v>
      </c>
      <c r="D42" s="4">
        <f t="shared" si="0"/>
        <v>2960008598.2123046</v>
      </c>
      <c r="E42" s="1"/>
      <c r="F42" s="1">
        <f>$D42*'Single bit with plots'!B$25*0.000000001</f>
        <v>339.11959682612098</v>
      </c>
      <c r="G42" s="1">
        <f>1/($D42*'Single bit with plots'!C$25*0.000000000001)</f>
        <v>3.7142289758405518</v>
      </c>
      <c r="H42" s="1">
        <f>$D42*'Single bit with plots'!D$25*0.000000001</f>
        <v>15.778858069287743</v>
      </c>
      <c r="I42" s="1">
        <f>1/($D42*'Single bit with plots'!E$25*0.000000000001)</f>
        <v>84.907662916578204</v>
      </c>
      <c r="L42" t="str">
        <f t="shared" si="1"/>
        <v>0,814164499088964</v>
      </c>
      <c r="M42" t="str">
        <f>COMPLEX(0,2*$H42/'Single bit with plots'!$D$13-$H42^2/$I42/'Single bit with plots'!$D$13)</f>
        <v>0,572508882909305i</v>
      </c>
      <c r="N42" t="str">
        <f>COMPLEX(0,'Single bit with plots'!$D$13/$I42)</f>
        <v>0,588875i</v>
      </c>
      <c r="O42" t="str">
        <f t="shared" si="2"/>
        <v>0,814164499088964</v>
      </c>
      <c r="R42" t="str">
        <f t="shared" si="3"/>
        <v>-0,016366117090695i</v>
      </c>
      <c r="S42" t="str">
        <f t="shared" si="4"/>
        <v>1,62832899817793+1,16138388290931i</v>
      </c>
      <c r="T42" t="str">
        <f t="shared" si="5"/>
        <v>-0,00475151798046324-0,00666190966381466i</v>
      </c>
      <c r="U42">
        <f t="shared" si="6"/>
        <v>8.1827845802937178E-3</v>
      </c>
      <c r="V42">
        <f t="shared" si="7"/>
        <v>-41.741977637900987</v>
      </c>
      <c r="W42">
        <f t="shared" si="8"/>
        <v>-125.49785662901849</v>
      </c>
      <c r="Y42" t="str">
        <f t="shared" si="9"/>
        <v>0,814109984292158-0,580653059504838i</v>
      </c>
      <c r="Z42">
        <f t="shared" si="10"/>
        <v>0.99996652045781342</v>
      </c>
      <c r="AA42">
        <f t="shared" si="11"/>
        <v>-2.9080447659307927E-4</v>
      </c>
      <c r="AB42">
        <f t="shared" si="12"/>
        <v>-35.497856629018443</v>
      </c>
      <c r="AE42" t="str">
        <f t="shared" si="13"/>
        <v>0,989047436330419</v>
      </c>
      <c r="AF42" t="str">
        <f>COMPLEX(0,-2*$G42/'Single bit with plots'!$D$13+$G42^2/$F42/'Single bit with plots'!$D$13)</f>
        <v>-0,147755552446796i</v>
      </c>
      <c r="AG42" t="str">
        <f>COMPLEX(0,-'Single bit with plots'!$D$13/$F42)</f>
        <v>-0,147440609354218i</v>
      </c>
      <c r="AH42" t="str">
        <f t="shared" si="14"/>
        <v>0,989047436330419</v>
      </c>
      <c r="AK42" t="str">
        <f t="shared" si="15"/>
        <v>-0,000314943092578013i</v>
      </c>
      <c r="AL42" t="str">
        <f t="shared" si="16"/>
        <v>1,97809487266084-0,295196161801014i</v>
      </c>
      <c r="AM42" t="str">
        <f t="shared" si="17"/>
        <v>0,0000232424974523418-0,00015574682529003i</v>
      </c>
      <c r="AN42">
        <f t="shared" si="18"/>
        <v>1.574715443365729E-4</v>
      </c>
      <c r="AO42">
        <f t="shared" si="19"/>
        <v>-76.055958266581911</v>
      </c>
      <c r="AP42">
        <f t="shared" si="20"/>
        <v>-81.512242717504805</v>
      </c>
      <c r="AR42" t="str">
        <f t="shared" si="21"/>
        <v>0,989047411804726+0,147598077240475i</v>
      </c>
      <c r="AS42">
        <f t="shared" si="22"/>
        <v>0.99999998760135611</v>
      </c>
      <c r="AT42">
        <f t="shared" si="23"/>
        <v>-1.0769325315223472E-7</v>
      </c>
      <c r="AU42">
        <f t="shared" si="24"/>
        <v>8.487757282495215</v>
      </c>
      <c r="AW42">
        <f t="shared" si="25"/>
        <v>43.98561391151366</v>
      </c>
    </row>
    <row r="43" spans="3:49" x14ac:dyDescent="0.25">
      <c r="C43">
        <f>C42+('Single bit with plots'!D$16-'Single bit with plots'!D$15)/100</f>
        <v>0.48700000000000032</v>
      </c>
      <c r="D43" s="4">
        <f t="shared" si="0"/>
        <v>3059911244.5964603</v>
      </c>
      <c r="E43" s="1"/>
      <c r="F43" s="1">
        <f>$D43*'Single bit with plots'!B$25*0.000000001</f>
        <v>350.56515316136898</v>
      </c>
      <c r="G43" s="1">
        <f>1/($D43*'Single bit with plots'!C$25*0.000000000001)</f>
        <v>3.5929635944938063</v>
      </c>
      <c r="H43" s="1">
        <f>$D43*'Single bit with plots'!D$25*0.000000001</f>
        <v>16.3114070892446</v>
      </c>
      <c r="I43" s="1">
        <f>1/($D43*'Single bit with plots'!E$25*0.000000000001)</f>
        <v>82.135523613963002</v>
      </c>
      <c r="L43" t="str">
        <f t="shared" si="1"/>
        <v>0,801408618688447</v>
      </c>
      <c r="M43" t="str">
        <f>COMPLEX(0,2*$H43/'Single bit with plots'!$D$13-$H43^2/$I43/'Single bit with plots'!$D$13)</f>
        <v>0,587670186270021i</v>
      </c>
      <c r="N43" t="str">
        <f>COMPLEX(0,'Single bit with plots'!$D$13/$I43)</f>
        <v>0,60875i</v>
      </c>
      <c r="O43" t="str">
        <f t="shared" si="2"/>
        <v>0,801408618688447</v>
      </c>
      <c r="R43" t="str">
        <f t="shared" si="3"/>
        <v>-0,021079813729979i</v>
      </c>
      <c r="S43" t="str">
        <f t="shared" si="4"/>
        <v>1,60281723737689+1,19642018627002i</v>
      </c>
      <c r="T43" t="str">
        <f t="shared" si="5"/>
        <v>-0,00630437831624281-0,00844583395715001i</v>
      </c>
      <c r="U43">
        <f t="shared" si="6"/>
        <v>1.0539321476549651E-2</v>
      </c>
      <c r="V43">
        <f t="shared" si="7"/>
        <v>-39.543746963638078</v>
      </c>
      <c r="W43">
        <f t="shared" si="8"/>
        <v>-126.73943674858903</v>
      </c>
      <c r="Y43" t="str">
        <f t="shared" si="9"/>
        <v>0,801319600385143-0,598143645574717i</v>
      </c>
      <c r="Z43">
        <f t="shared" si="10"/>
        <v>0.99994445980905267</v>
      </c>
      <c r="AA43">
        <f t="shared" si="11"/>
        <v>-4.8242936627918004E-4</v>
      </c>
      <c r="AB43">
        <f t="shared" si="12"/>
        <v>-36.739436748589014</v>
      </c>
      <c r="AE43" t="str">
        <f t="shared" si="13"/>
        <v>0,989750939127598</v>
      </c>
      <c r="AF43" t="str">
        <f>COMPLEX(0,-2*$G43/'Single bit with plots'!$D$13+$G43^2/$F43/'Single bit with plots'!$D$13)</f>
        <v>-0,142982053727906i</v>
      </c>
      <c r="AG43" t="str">
        <f>COMPLEX(0,-'Single bit with plots'!$D$13/$F43)</f>
        <v>-0,142626839972838i</v>
      </c>
      <c r="AH43" t="str">
        <f t="shared" si="14"/>
        <v>0,989750939127598</v>
      </c>
      <c r="AK43" t="str">
        <f t="shared" si="15"/>
        <v>-0,000355213755068001i</v>
      </c>
      <c r="AL43" t="str">
        <f t="shared" si="16"/>
        <v>1,9795018782552-0,285608893700744i</v>
      </c>
      <c r="AM43" t="str">
        <f t="shared" si="17"/>
        <v>0,0000253630511030074-0,00017578656828975i</v>
      </c>
      <c r="AN43">
        <f t="shared" si="18"/>
        <v>1.7760687473276676E-4</v>
      </c>
      <c r="AO43">
        <f t="shared" si="19"/>
        <v>-75.010804554850992</v>
      </c>
      <c r="AP43">
        <f t="shared" si="20"/>
        <v>-81.789839964203637</v>
      </c>
      <c r="AR43" t="str">
        <f t="shared" si="21"/>
        <v>0,989750907906693+0,142804442345719i</v>
      </c>
      <c r="AS43">
        <f t="shared" si="22"/>
        <v>0.99999998422789727</v>
      </c>
      <c r="AT43">
        <f t="shared" si="23"/>
        <v>-1.3699474479640488E-7</v>
      </c>
      <c r="AU43">
        <f t="shared" si="24"/>
        <v>8.2101600357963544</v>
      </c>
      <c r="AW43">
        <f t="shared" si="25"/>
        <v>44.949596784385371</v>
      </c>
    </row>
    <row r="44" spans="3:49" x14ac:dyDescent="0.25">
      <c r="C44">
        <f>C43+('Single bit with plots'!D$16-'Single bit with plots'!D$15)/100</f>
        <v>0.50290000000000035</v>
      </c>
      <c r="D44" s="4">
        <f t="shared" si="0"/>
        <v>3159813890.9806161</v>
      </c>
      <c r="E44" s="1"/>
      <c r="F44" s="1">
        <f>$D44*'Single bit with plots'!B$25*0.000000001</f>
        <v>362.01070949661704</v>
      </c>
      <c r="G44" s="1">
        <f>1/($D44*'Single bit with plots'!C$25*0.000000000001)</f>
        <v>3.4793662169784918</v>
      </c>
      <c r="H44" s="1">
        <f>$D44*'Single bit with plots'!D$25*0.000000001</f>
        <v>16.843956109201461</v>
      </c>
      <c r="I44" s="1">
        <f>1/($D44*'Single bit with plots'!E$25*0.000000000001)</f>
        <v>79.538675681049881</v>
      </c>
      <c r="L44" t="str">
        <f t="shared" si="1"/>
        <v>0,788229361817065</v>
      </c>
      <c r="M44" t="str">
        <f>COMPLEX(0,2*$H44/'Single bit with plots'!$D$13-$H44^2/$I44/'Single bit with plots'!$D$13)</f>
        <v>0,602417137672639i</v>
      </c>
      <c r="N44" t="str">
        <f>COMPLEX(0,'Single bit with plots'!$D$13/$I44)</f>
        <v>0,628625i</v>
      </c>
      <c r="O44" t="str">
        <f t="shared" si="2"/>
        <v>0,788229361817065</v>
      </c>
      <c r="R44" t="str">
        <f t="shared" si="3"/>
        <v>-0,0262078623273609i</v>
      </c>
      <c r="S44" t="str">
        <f t="shared" si="4"/>
        <v>1,57645872363413+1,23104213767264i</v>
      </c>
      <c r="T44" t="str">
        <f t="shared" si="5"/>
        <v>-0,00806436096011629-0,0103271299958463i</v>
      </c>
      <c r="U44">
        <f t="shared" si="6"/>
        <v>1.3102806250805822E-2</v>
      </c>
      <c r="V44">
        <f t="shared" si="7"/>
        <v>-37.652713615555349</v>
      </c>
      <c r="W44">
        <f t="shared" si="8"/>
        <v>-127.98595053471826</v>
      </c>
      <c r="Y44" t="str">
        <f t="shared" si="9"/>
        <v>0,78809403581648-0,615415394005419i</v>
      </c>
      <c r="Z44">
        <f t="shared" si="10"/>
        <v>0.99991415454945554</v>
      </c>
      <c r="AA44">
        <f t="shared" si="11"/>
        <v>-7.4567611626821871E-4</v>
      </c>
      <c r="AB44">
        <f t="shared" si="12"/>
        <v>-37.98595053471837</v>
      </c>
      <c r="AE44" t="str">
        <f t="shared" si="13"/>
        <v>0,990388775454139</v>
      </c>
      <c r="AF44" t="str">
        <f>COMPLEX(0,-2*$G44/'Single bit with plots'!$D$13+$G44^2/$F44/'Single bit with plots'!$D$13)</f>
        <v>-0,138505829279366i</v>
      </c>
      <c r="AG44" t="str">
        <f>COMPLEX(0,-'Single bit with plots'!$D$13/$F44)</f>
        <v>-0,138117460860553i</v>
      </c>
      <c r="AH44" t="str">
        <f t="shared" si="14"/>
        <v>0,990388775454139</v>
      </c>
      <c r="AK44" t="str">
        <f t="shared" si="15"/>
        <v>-0,000388368418813012i</v>
      </c>
      <c r="AL44" t="str">
        <f t="shared" si="16"/>
        <v>1,98077755090828-0,276623290139919i</v>
      </c>
      <c r="AM44" t="str">
        <f t="shared" si="17"/>
        <v>0,0000268579364368775-0,000192317854114812i</v>
      </c>
      <c r="AN44">
        <f t="shared" si="18"/>
        <v>1.9418420574540419E-4</v>
      </c>
      <c r="AO44">
        <f t="shared" si="19"/>
        <v>-74.235721939288084</v>
      </c>
      <c r="AP44">
        <f t="shared" si="20"/>
        <v>-82.049839964602867</v>
      </c>
      <c r="AR44" t="str">
        <f t="shared" si="21"/>
        <v>0,990388738109047+0,138311639854572i</v>
      </c>
      <c r="AS44">
        <f t="shared" si="22"/>
        <v>0.99999998114624555</v>
      </c>
      <c r="AT44">
        <f t="shared" si="23"/>
        <v>-1.6376163192963845E-7</v>
      </c>
      <c r="AU44">
        <f t="shared" si="24"/>
        <v>7.9501600353971131</v>
      </c>
      <c r="AW44">
        <f t="shared" si="25"/>
        <v>45.936110570115481</v>
      </c>
    </row>
    <row r="45" spans="3:49" x14ac:dyDescent="0.25">
      <c r="C45">
        <f>C44+('Single bit with plots'!D$16-'Single bit with plots'!D$15)/100</f>
        <v>0.51880000000000037</v>
      </c>
      <c r="D45" s="4">
        <f t="shared" ref="D45:D76" si="26">C45*2*PI()*1000000000</f>
        <v>3259716537.3647718</v>
      </c>
      <c r="E45" s="1"/>
      <c r="F45" s="1">
        <f>$D45*'Single bit with plots'!B$25*0.000000001</f>
        <v>373.45626583186504</v>
      </c>
      <c r="G45" s="1">
        <f>1/($D45*'Single bit with plots'!C$25*0.000000000001)</f>
        <v>3.3727318244380946</v>
      </c>
      <c r="H45" s="1">
        <f>$D45*'Single bit with plots'!D$25*0.000000001</f>
        <v>17.376505129158318</v>
      </c>
      <c r="I45" s="1">
        <f>1/($D45*'Single bit with plots'!E$25*0.000000000001)</f>
        <v>77.101002313030023</v>
      </c>
      <c r="L45" t="str">
        <f t="shared" ref="L45:L76" si="27">COMPLEX(1-$H45/$I45,0)</f>
        <v>0,774626728474817</v>
      </c>
      <c r="M45" t="str">
        <f>COMPLEX(0,2*$H45/'Single bit with plots'!$D$13-$H45^2/$I45/'Single bit with plots'!$D$13)</f>
        <v>0,616736208993682i</v>
      </c>
      <c r="N45" t="str">
        <f>COMPLEX(0,'Single bit with plots'!$D$13/$I45)</f>
        <v>0,6485i</v>
      </c>
      <c r="O45" t="str">
        <f t="shared" ref="O45:O76" si="28">L45</f>
        <v>0,774626728474817</v>
      </c>
      <c r="R45" t="str">
        <f t="shared" ref="R45:R76" si="29">IMSUB(IMSUM(L45,M45),IMSUM(N45,O45))</f>
        <v>-0,031763791006318i</v>
      </c>
      <c r="S45" t="str">
        <f t="shared" ref="S45:S76" si="30">IMSUM(IMSUM(L45,M45),IMSUM(N45,O45))</f>
        <v>1,54925345694963+1,26523620899368i</v>
      </c>
      <c r="T45" t="str">
        <f t="shared" ref="T45:T76" si="31">IMDIV(R45,S45)</f>
        <v>-0,0100446410229669-0,0122994384116043i</v>
      </c>
      <c r="U45">
        <f t="shared" ref="U45:U76" si="32">(IMREAL(T45)^2+IMAGINARY(T45)^2)^0.5</f>
        <v>1.5879892900177786E-2</v>
      </c>
      <c r="V45">
        <f t="shared" ref="V45:V76" si="33">20*LOG(U45)</f>
        <v>-35.983048618806478</v>
      </c>
      <c r="W45">
        <f t="shared" ref="W45:W76" si="34">IMARGUMENT(T45)*180/PI()</f>
        <v>-129.23764560173962</v>
      </c>
      <c r="Y45" t="str">
        <f t="shared" ref="Y45:Y76" si="35">IMDIV(2,S45)</f>
        <v>0,774431390079217-0,632458576557749i</v>
      </c>
      <c r="Z45">
        <f t="shared" ref="Z45:Z76" si="36">(IMREAL(Y45)^2+IMAGINARY(Y45)^2)^0.5</f>
        <v>0.99987390655096231</v>
      </c>
      <c r="AA45">
        <f t="shared" ref="AA45:AA76" si="37">20*LOG(Z45)</f>
        <v>-1.0953028391320417E-3</v>
      </c>
      <c r="AB45">
        <f t="shared" ref="AB45:AB76" si="38">IMARGUMENT(Y45)*180/PI()</f>
        <v>-39.23764560173953</v>
      </c>
      <c r="AE45" t="str">
        <f t="shared" ref="AE45:AE76" si="39">COMPLEX(1-$G45/$F45,0)</f>
        <v>0,990968870700494</v>
      </c>
      <c r="AF45" t="str">
        <f>COMPLEX(0,-2*$G45/'Single bit with plots'!$D$13+$G45^2/$F45/'Single bit with plots'!$D$13)</f>
        <v>-0,134300081433543i</v>
      </c>
      <c r="AG45" t="str">
        <f>COMPLEX(0,-'Single bit with plots'!$D$13/$F45)</f>
        <v>-0,133884485479514i</v>
      </c>
      <c r="AH45" t="str">
        <f t="shared" ref="AH45:AH76" si="40">AE45</f>
        <v>0,990968870700494</v>
      </c>
      <c r="AK45" t="str">
        <f t="shared" ref="AK45:AK76" si="41">IMSUB(IMSUM(AE45,AF45),IMSUM(AG45,AH45))</f>
        <v>-0,000415595954028986i</v>
      </c>
      <c r="AL45" t="str">
        <f t="shared" ref="AL45:AL76" si="42">IMSUM(IMSUM(AE45,AF45),IMSUM(AG45,AH45))</f>
        <v>1,98193774140099-0,268184566913057i</v>
      </c>
      <c r="AM45" t="str">
        <f t="shared" ref="AM45:AM76" si="43">IMDIV(AK45,AL45)</f>
        <v>0,0000278641040323486-0,000205921317724217i</v>
      </c>
      <c r="AN45">
        <f t="shared" ref="AN45:AN76" si="44">(IMREAL(AM45)^2+IMAGINARY(AM45)^2)^0.5</f>
        <v>2.0779797252813481E-4</v>
      </c>
      <c r="AO45">
        <f t="shared" ref="AO45:AO76" si="45">20*LOG(AN45)</f>
        <v>-73.64717388284717</v>
      </c>
      <c r="AP45">
        <f t="shared" ref="AP45:AP76" si="46">IMARGUMENT(AM45)*180/PI()</f>
        <v>-82.293865841579262</v>
      </c>
      <c r="AR45" t="str">
        <f t="shared" ref="AR45:AR76" si="47">IMDIV(2,AL45)</f>
        <v>0,990968827910461+0,134092277666424i</v>
      </c>
      <c r="AS45">
        <f t="shared" ref="AS45:AS76" si="48">(IMREAL(AR45)^2+IMAGINARY(AR45)^2)^0.5</f>
        <v>0.99999997841000088</v>
      </c>
      <c r="AT45">
        <f t="shared" ref="AT45:AT76" si="49">20*LOG(AS45)</f>
        <v>-1.875283516824993E-7</v>
      </c>
      <c r="AU45">
        <f t="shared" ref="AU45:AU76" si="50">IMARGUMENT(AR45)*180/PI()</f>
        <v>7.7061341584207224</v>
      </c>
      <c r="AW45">
        <f t="shared" ref="AW45:AW76" si="51">AU45-AB45</f>
        <v>46.943779760160254</v>
      </c>
    </row>
    <row r="46" spans="3:49" x14ac:dyDescent="0.25">
      <c r="C46">
        <f>C45+('Single bit with plots'!D$16-'Single bit with plots'!D$15)/100</f>
        <v>0.5347000000000004</v>
      </c>
      <c r="D46" s="4">
        <f t="shared" si="26"/>
        <v>3359619183.7489271</v>
      </c>
      <c r="E46" s="1"/>
      <c r="F46" s="1">
        <f>$D46*'Single bit with plots'!B$25*0.000000001</f>
        <v>384.90182216711298</v>
      </c>
      <c r="G46" s="1">
        <f>1/($D46*'Single bit with plots'!C$25*0.000000000001)</f>
        <v>3.2724392566270497</v>
      </c>
      <c r="H46" s="1">
        <f>$D46*'Single bit with plots'!D$25*0.000000001</f>
        <v>17.909054149115175</v>
      </c>
      <c r="I46" s="1">
        <f>1/($D46*'Single bit with plots'!E$25*0.000000000001)</f>
        <v>74.80830372171306</v>
      </c>
      <c r="L46" t="str">
        <f t="shared" si="27"/>
        <v>0,760600718661703</v>
      </c>
      <c r="M46" t="str">
        <f>COMPLEX(0,2*$H46/'Single bit with plots'!$D$13-$H46^2/$I46/'Single bit with plots'!$D$13)</f>
        <v>0,630613872109671i</v>
      </c>
      <c r="N46" t="str">
        <f>COMPLEX(0,'Single bit with plots'!$D$13/$I46)</f>
        <v>0,668375i</v>
      </c>
      <c r="O46" t="str">
        <f t="shared" si="28"/>
        <v>0,760600718661703</v>
      </c>
      <c r="R46" t="str">
        <f t="shared" si="29"/>
        <v>-0,037761127890329i</v>
      </c>
      <c r="S46" t="str">
        <f t="shared" si="30"/>
        <v>1,52120143732341+1,29898887210967i</v>
      </c>
      <c r="T46" t="str">
        <f t="shared" si="31"/>
        <v>-0,0122584513919836-0,0143554531352985i</v>
      </c>
      <c r="U46">
        <f t="shared" si="32"/>
        <v>1.887719961353845E-2</v>
      </c>
      <c r="V46">
        <f t="shared" si="33"/>
        <v>-34.481248635708759</v>
      </c>
      <c r="W46">
        <f t="shared" si="34"/>
        <v>-130.49477506947085</v>
      </c>
      <c r="Y46" t="str">
        <f t="shared" si="35"/>
        <v>0,76032967961082-0,649262989579458i</v>
      </c>
      <c r="Z46">
        <f t="shared" si="36"/>
        <v>0.99982180979149859</v>
      </c>
      <c r="AA46">
        <f t="shared" si="37"/>
        <v>-1.547878398110271E-3</v>
      </c>
      <c r="AB46">
        <f t="shared" si="38"/>
        <v>-40.49477506947089</v>
      </c>
      <c r="AE46" t="str">
        <f t="shared" si="39"/>
        <v>0,991497989699809</v>
      </c>
      <c r="AF46" t="str">
        <f>COMPLEX(0,-2*$G46/'Single bit with plots'!$D$13+$G46^2/$F46/'Single bit with plots'!$D$13)</f>
        <v>-0,13034112401975i</v>
      </c>
      <c r="AG46" t="str">
        <f>COMPLEX(0,-'Single bit with plots'!$D$13/$F46)</f>
        <v>-0,129903256156297i</v>
      </c>
      <c r="AH46" t="str">
        <f t="shared" si="40"/>
        <v>0,991497989699809</v>
      </c>
      <c r="AK46" t="str">
        <f t="shared" si="41"/>
        <v>-0,000437867863453012i</v>
      </c>
      <c r="AL46" t="str">
        <f t="shared" si="42"/>
        <v>1,98299597939962-0,260244380176047i</v>
      </c>
      <c r="AM46" t="str">
        <f t="shared" si="43"/>
        <v>0,0000284881613153383-0,00021707254277917i</v>
      </c>
      <c r="AN46">
        <f t="shared" si="44"/>
        <v>2.189339264795279E-4</v>
      </c>
      <c r="AO46">
        <f t="shared" si="45"/>
        <v>-73.193738679908833</v>
      </c>
      <c r="AP46">
        <f t="shared" si="46"/>
        <v>-82.523346911588177</v>
      </c>
      <c r="AR46" t="str">
        <f t="shared" si="47"/>
        <v>0,991497942175263+0,130122183850998i</v>
      </c>
      <c r="AS46">
        <f t="shared" si="48"/>
        <v>0.99999997603396673</v>
      </c>
      <c r="AT46">
        <f t="shared" si="49"/>
        <v>-2.0816632253154188E-7</v>
      </c>
      <c r="AU46">
        <f t="shared" si="50"/>
        <v>7.4766530884118172</v>
      </c>
      <c r="AW46">
        <f t="shared" si="51"/>
        <v>47.971428157882706</v>
      </c>
    </row>
    <row r="47" spans="3:49" x14ac:dyDescent="0.25">
      <c r="C47">
        <f>C46+('Single bit with plots'!D$16-'Single bit with plots'!D$15)/100</f>
        <v>0.55060000000000042</v>
      </c>
      <c r="D47" s="4">
        <f t="shared" si="26"/>
        <v>3459521830.1330829</v>
      </c>
      <c r="E47" s="1"/>
      <c r="F47" s="1">
        <f>$D47*'Single bit with plots'!B$25*0.000000001</f>
        <v>396.34737850236098</v>
      </c>
      <c r="G47" s="1">
        <f>1/($D47*'Single bit with plots'!C$25*0.000000000001)</f>
        <v>3.1779391037386189</v>
      </c>
      <c r="H47" s="1">
        <f>$D47*'Single bit with plots'!D$25*0.000000001</f>
        <v>18.441603169072032</v>
      </c>
      <c r="I47" s="1">
        <f>1/($D47*'Single bit with plots'!E$25*0.000000000001)</f>
        <v>72.648020341445658</v>
      </c>
      <c r="L47" t="str">
        <f t="shared" si="27"/>
        <v>0,746151332377723</v>
      </c>
      <c r="M47" t="str">
        <f>COMPLEX(0,2*$H47/'Single bit with plots'!$D$13-$H47^2/$I47/'Single bit with plots'!$D$13)</f>
        <v>0,644036598897127i</v>
      </c>
      <c r="N47" t="str">
        <f>COMPLEX(0,'Single bit with plots'!$D$13/$I47)</f>
        <v>0,68825i</v>
      </c>
      <c r="O47" t="str">
        <f t="shared" si="28"/>
        <v>0,746151332377723</v>
      </c>
      <c r="R47" t="str">
        <f t="shared" si="29"/>
        <v>-0,044213401102873i</v>
      </c>
      <c r="S47" t="str">
        <f t="shared" si="30"/>
        <v>1,49230266475545+1,33228659889713i</v>
      </c>
      <c r="T47" t="str">
        <f t="shared" si="31"/>
        <v>-0,0147190371604005-0,0164868868269658i</v>
      </c>
      <c r="U47">
        <f t="shared" si="32"/>
        <v>2.2101300689652392E-2</v>
      </c>
      <c r="V47">
        <f t="shared" si="33"/>
        <v>-33.111643335604256</v>
      </c>
      <c r="W47">
        <f t="shared" si="34"/>
        <v>-131.75759723203461</v>
      </c>
      <c r="Y47" t="str">
        <f t="shared" si="35"/>
        <v>0,745786861707613-0,665817910101652i</v>
      </c>
      <c r="Z47">
        <f t="shared" si="36"/>
        <v>0.99975573642156301</v>
      </c>
      <c r="AA47">
        <f t="shared" si="37"/>
        <v>-2.1219056475873335E-3</v>
      </c>
      <c r="AB47">
        <f t="shared" si="38"/>
        <v>-41.75759723203462</v>
      </c>
      <c r="AE47" t="str">
        <f t="shared" si="39"/>
        <v>0,991981934847792</v>
      </c>
      <c r="AF47" t="str">
        <f>COMPLEX(0,-2*$G47/'Single bit with plots'!$D$13+$G47^2/$F47/'Single bit with plots'!$D$13)</f>
        <v>-0,126607945693874i</v>
      </c>
      <c r="AG47" t="str">
        <f>COMPLEX(0,-'Single bit with plots'!$D$13/$F47)</f>
        <v>-0,126151963434021i</v>
      </c>
      <c r="AH47" t="str">
        <f t="shared" si="40"/>
        <v>0,991981934847792</v>
      </c>
      <c r="AK47" t="str">
        <f t="shared" si="41"/>
        <v>-0,000455982259853022i</v>
      </c>
      <c r="AL47" t="str">
        <f t="shared" si="42"/>
        <v>1,98396386969558-0,252759909127895i</v>
      </c>
      <c r="AM47" t="str">
        <f t="shared" si="43"/>
        <v>0,0000288135071433708-0,000226163070436689i</v>
      </c>
      <c r="AN47">
        <f t="shared" si="44"/>
        <v>2.2799112400102733E-4</v>
      </c>
      <c r="AO47">
        <f t="shared" si="45"/>
        <v>-72.841641206693595</v>
      </c>
      <c r="AP47">
        <f t="shared" si="46"/>
        <v>-82.739546792696089</v>
      </c>
      <c r="AR47" t="str">
        <f t="shared" si="47"/>
        <v>0,991981883284621+0,126379947994724i</v>
      </c>
      <c r="AS47">
        <f t="shared" si="48"/>
        <v>0.99999997401002594</v>
      </c>
      <c r="AT47">
        <f t="shared" si="49"/>
        <v>-2.2574604933035853E-7</v>
      </c>
      <c r="AU47">
        <f t="shared" si="50"/>
        <v>7.2604532073039145</v>
      </c>
      <c r="AW47">
        <f t="shared" si="51"/>
        <v>49.018050439338538</v>
      </c>
    </row>
    <row r="48" spans="3:49" x14ac:dyDescent="0.25">
      <c r="C48">
        <f>C47+('Single bit with plots'!D$16-'Single bit with plots'!D$15)/100</f>
        <v>0.56650000000000045</v>
      </c>
      <c r="D48" s="4">
        <f t="shared" si="26"/>
        <v>3559424476.5172386</v>
      </c>
      <c r="E48" s="1"/>
      <c r="F48" s="1">
        <f>$D48*'Single bit with plots'!B$25*0.000000001</f>
        <v>407.79293483760904</v>
      </c>
      <c r="G48" s="1">
        <f>1/($D48*'Single bit with plots'!C$25*0.000000000001)</f>
        <v>3.0887436372788759</v>
      </c>
      <c r="H48" s="1">
        <f>$D48*'Single bit with plots'!D$25*0.000000001</f>
        <v>18.974152189028889</v>
      </c>
      <c r="I48" s="1">
        <f>1/($D48*'Single bit with plots'!E$25*0.000000000001)</f>
        <v>70.609002647837556</v>
      </c>
      <c r="L48" t="str">
        <f t="shared" si="27"/>
        <v>0,731278569622878</v>
      </c>
      <c r="M48" t="str">
        <f>COMPLEX(0,2*$H48/'Single bit with plots'!$D$13-$H48^2/$I48/'Single bit with plots'!$D$13)</f>
        <v>0,656990861232575i</v>
      </c>
      <c r="N48" t="str">
        <f>COMPLEX(0,'Single bit with plots'!$D$13/$I48)</f>
        <v>0,708125i</v>
      </c>
      <c r="O48" t="str">
        <f t="shared" si="28"/>
        <v>0,731278569622878</v>
      </c>
      <c r="R48" t="str">
        <f t="shared" si="29"/>
        <v>-0,051134138767425i</v>
      </c>
      <c r="S48" t="str">
        <f t="shared" si="30"/>
        <v>1,46255713924576+1,36511586123257i</v>
      </c>
      <c r="T48" t="str">
        <f t="shared" si="31"/>
        <v>-0,0174396061352863-0,0186844363787314i</v>
      </c>
      <c r="U48">
        <f t="shared" si="32"/>
        <v>2.5558717200688631E-2</v>
      </c>
      <c r="V48">
        <f t="shared" si="33"/>
        <v>-31.84921894661305</v>
      </c>
      <c r="W48">
        <f t="shared" si="34"/>
        <v>-133.02637516561143</v>
      </c>
      <c r="Y48" t="str">
        <f t="shared" si="35"/>
        <v>0,73080086334159-0,6821120509962i</v>
      </c>
      <c r="Z48">
        <f t="shared" si="36"/>
        <v>0.99967332262847541</v>
      </c>
      <c r="AA48">
        <f t="shared" si="37"/>
        <v>-2.837947168118915E-3</v>
      </c>
      <c r="AB48">
        <f t="shared" si="38"/>
        <v>-43.026375165611356</v>
      </c>
      <c r="AE48" t="str">
        <f t="shared" si="39"/>
        <v>0,992425705858517</v>
      </c>
      <c r="AF48" t="str">
        <f>COMPLEX(0,-2*$G48/'Single bit with plots'!$D$13+$G48^2/$F48/'Single bit with plots'!$D$13)</f>
        <v>-0,123081844434427i</v>
      </c>
      <c r="AG48" t="str">
        <f>COMPLEX(0,-'Single bit with plots'!$D$13/$F48)</f>
        <v>-0,122611246366764i</v>
      </c>
      <c r="AH48" t="str">
        <f t="shared" si="40"/>
        <v>0,992425705858517</v>
      </c>
      <c r="AK48" t="str">
        <f t="shared" si="41"/>
        <v>-0,000470598067663003i</v>
      </c>
      <c r="AL48" t="str">
        <f t="shared" si="42"/>
        <v>1,98485141171703-0,245693090801191i</v>
      </c>
      <c r="AM48" t="str">
        <f t="shared" si="43"/>
        <v>0,000028905671841917-0,000233516796809249i</v>
      </c>
      <c r="AN48">
        <f t="shared" si="44"/>
        <v>2.3529902731776151E-4</v>
      </c>
      <c r="AO48">
        <f t="shared" si="45"/>
        <v>-72.567597362251092</v>
      </c>
      <c r="AP48">
        <f t="shared" si="46"/>
        <v>-82.943586755385752</v>
      </c>
      <c r="AR48" t="str">
        <f t="shared" si="47"/>
        <v>0,992425650912241+0,122846538599119i</v>
      </c>
      <c r="AS48">
        <f t="shared" si="48"/>
        <v>0.99999997231718474</v>
      </c>
      <c r="AT48">
        <f t="shared" si="49"/>
        <v>-2.4044988156771399E-7</v>
      </c>
      <c r="AU48">
        <f t="shared" si="50"/>
        <v>7.0564132446142311</v>
      </c>
      <c r="AW48">
        <f t="shared" si="51"/>
        <v>50.082788410225589</v>
      </c>
    </row>
    <row r="49" spans="3:49" x14ac:dyDescent="0.25">
      <c r="C49">
        <f>C48+('Single bit with plots'!D$16-'Single bit with plots'!D$15)/100</f>
        <v>0.58240000000000047</v>
      </c>
      <c r="D49" s="4">
        <f t="shared" si="26"/>
        <v>3659327122.9013944</v>
      </c>
      <c r="E49" s="1"/>
      <c r="F49" s="1">
        <f>$D49*'Single bit with plots'!B$25*0.000000001</f>
        <v>419.23849117285704</v>
      </c>
      <c r="G49" s="1">
        <f>1/($D49*'Single bit with plots'!C$25*0.000000000001)</f>
        <v>3.0044183903133295</v>
      </c>
      <c r="H49" s="1">
        <f>$D49*'Single bit with plots'!D$25*0.000000001</f>
        <v>19.506701208985749</v>
      </c>
      <c r="I49" s="1">
        <f>1/($D49*'Single bit with plots'!E$25*0.000000000001)</f>
        <v>68.681318681318629</v>
      </c>
      <c r="L49" t="str">
        <f t="shared" si="27"/>
        <v>0,715982430397167</v>
      </c>
      <c r="M49" t="str">
        <f>COMPLEX(0,2*$H49/'Single bit with plots'!$D$13-$H49^2/$I49/'Single bit with plots'!$D$13)</f>
        <v>0,669463130992535i</v>
      </c>
      <c r="N49" t="str">
        <f>COMPLEX(0,'Single bit with plots'!$D$13/$I49)</f>
        <v>0,728000000000001i</v>
      </c>
      <c r="O49" t="str">
        <f t="shared" si="28"/>
        <v>0,715982430397167</v>
      </c>
      <c r="R49" t="str">
        <f t="shared" si="29"/>
        <v>-0,058536869007466i</v>
      </c>
      <c r="S49" t="str">
        <f t="shared" si="30"/>
        <v>1,43196486079433+1,39746313099254i</v>
      </c>
      <c r="T49" t="str">
        <f t="shared" si="31"/>
        <v>-0,0204332750739479-0,0209377487304846i</v>
      </c>
      <c r="U49">
        <f t="shared" si="32"/>
        <v>2.9255906278024102E-2</v>
      </c>
      <c r="V49">
        <f t="shared" si="33"/>
        <v>-30.675728878805053</v>
      </c>
      <c r="W49">
        <f t="shared" si="34"/>
        <v>-134.30137627094794</v>
      </c>
      <c r="Y49" t="str">
        <f t="shared" si="35"/>
        <v>0,715369615269791-0,698133515523071i</v>
      </c>
      <c r="Z49">
        <f t="shared" si="36"/>
        <v>0.99957195436239155</v>
      </c>
      <c r="AA49">
        <f t="shared" si="37"/>
        <v>-3.718753123140333E-3</v>
      </c>
      <c r="AB49">
        <f t="shared" si="38"/>
        <v>-44.301376270947962</v>
      </c>
      <c r="AE49" t="str">
        <f t="shared" si="39"/>
        <v>0,992833629417213</v>
      </c>
      <c r="AF49" t="str">
        <f>COMPLEX(0,-2*$G49/'Single bit with plots'!$D$13+$G49^2/$F49/'Single bit with plots'!$D$13)</f>
        <v>-0,119746120101119i</v>
      </c>
      <c r="AG49" t="str">
        <f>COMPLEX(0,-'Single bit with plots'!$D$13/$F49)</f>
        <v>-0,119263858287727i</v>
      </c>
      <c r="AH49" t="str">
        <f t="shared" si="40"/>
        <v>0,992833629417213</v>
      </c>
      <c r="AK49" t="str">
        <f t="shared" si="41"/>
        <v>-0,000482261813392004i</v>
      </c>
      <c r="AL49" t="str">
        <f t="shared" si="42"/>
        <v>1,98566725883443-0,239009978388846i</v>
      </c>
      <c r="AM49" t="str">
        <f t="shared" si="43"/>
        <v>0,0000288163447236462-0,000239402859339787i</v>
      </c>
      <c r="AN49">
        <f t="shared" si="44"/>
        <v>2.4113089968583008E-4</v>
      </c>
      <c r="AO49">
        <f t="shared" si="45"/>
        <v>-72.35494266900109</v>
      </c>
      <c r="AP49">
        <f t="shared" si="46"/>
        <v>-83.136465230310364</v>
      </c>
      <c r="AR49" t="str">
        <f t="shared" si="47"/>
        <v>0,992833571689782+0,119504982245911i</v>
      </c>
      <c r="AS49">
        <f t="shared" si="48"/>
        <v>0.99999997092794213</v>
      </c>
      <c r="AT49">
        <f t="shared" si="49"/>
        <v>-2.5251668989970166E-7</v>
      </c>
      <c r="AU49">
        <f t="shared" si="50"/>
        <v>6.8635347696896245</v>
      </c>
      <c r="AW49">
        <f t="shared" si="51"/>
        <v>51.164911040637584</v>
      </c>
    </row>
    <row r="50" spans="3:49" x14ac:dyDescent="0.25">
      <c r="C50">
        <f>C49+('Single bit with plots'!D$16-'Single bit with plots'!D$15)/100</f>
        <v>0.5983000000000005</v>
      </c>
      <c r="D50" s="4">
        <f t="shared" si="26"/>
        <v>3759229769.2855496</v>
      </c>
      <c r="E50" s="1"/>
      <c r="F50" s="1">
        <f>$D50*'Single bit with plots'!B$25*0.000000001</f>
        <v>430.68404750810498</v>
      </c>
      <c r="G50" s="1">
        <f>1/($D50*'Single bit with plots'!C$25*0.000000000001)</f>
        <v>2.9245750802582036</v>
      </c>
      <c r="H50" s="1">
        <f>$D50*'Single bit with plots'!D$25*0.000000001</f>
        <v>20.039250228942606</v>
      </c>
      <c r="I50" s="1">
        <f>1/($D50*'Single bit with plots'!E$25*0.000000000001)</f>
        <v>66.856092261407284</v>
      </c>
      <c r="L50" t="str">
        <f t="shared" si="27"/>
        <v>0,700262914700591</v>
      </c>
      <c r="M50" t="str">
        <f>COMPLEX(0,2*$H50/'Single bit with plots'!$D$13-$H50^2/$I50/'Single bit with plots'!$D$13)</f>
        <v>0,681439880053529i</v>
      </c>
      <c r="N50" t="str">
        <f>COMPLEX(0,'Single bit with plots'!$D$13/$I50)</f>
        <v>0,747875i</v>
      </c>
      <c r="O50" t="str">
        <f t="shared" si="28"/>
        <v>0,700262914700591</v>
      </c>
      <c r="R50" t="str">
        <f t="shared" si="29"/>
        <v>-0,066435119946471i</v>
      </c>
      <c r="S50" t="str">
        <f t="shared" si="30"/>
        <v>1,40052582940118+1,42931488005353i</v>
      </c>
      <c r="T50" t="str">
        <f t="shared" si="31"/>
        <v>-0,0237130112885837-0,0232353872935958i</v>
      </c>
      <c r="U50">
        <f t="shared" si="32"/>
        <v>3.319924889294773E-2</v>
      </c>
      <c r="V50">
        <f t="shared" si="33"/>
        <v>-29.577434835159107</v>
      </c>
      <c r="W50">
        <f t="shared" si="34"/>
        <v>-135.58287174624752</v>
      </c>
      <c r="Y50" t="str">
        <f t="shared" si="35"/>
        <v>0,699491091829664-0,713869751652141i</v>
      </c>
      <c r="Z50">
        <f t="shared" si="36"/>
        <v>0.99944875299984481</v>
      </c>
      <c r="AA50">
        <f t="shared" si="37"/>
        <v>-4.7893907966310607E-3</v>
      </c>
      <c r="AB50">
        <f t="shared" si="38"/>
        <v>-45.582871746247477</v>
      </c>
      <c r="AE50" t="str">
        <f t="shared" si="39"/>
        <v>0,993209465042461</v>
      </c>
      <c r="AF50" t="str">
        <f>COMPLEX(0,-2*$G50/'Single bit with plots'!$D$13+$G50^2/$F50/'Single bit with plots'!$D$13)</f>
        <v>-0,116585814623959i</v>
      </c>
      <c r="AG50" t="str">
        <f>COMPLEX(0,-'Single bit with plots'!$D$13/$F50)</f>
        <v>-0,116094385871255i</v>
      </c>
      <c r="AH50" t="str">
        <f t="shared" si="40"/>
        <v>0,993209465042461</v>
      </c>
      <c r="AK50" t="str">
        <f t="shared" si="41"/>
        <v>-0,000491428752704012i</v>
      </c>
      <c r="AL50" t="str">
        <f t="shared" si="42"/>
        <v>1,98641893008492-0,232680200495214i</v>
      </c>
      <c r="AM50" t="str">
        <f t="shared" si="43"/>
        <v>0,0000285864334511489-0,000244045829555416i</v>
      </c>
      <c r="AN50">
        <f t="shared" si="44"/>
        <v>2.4571436893443597E-4</v>
      </c>
      <c r="AO50">
        <f t="shared" si="45"/>
        <v>-72.191388920339719</v>
      </c>
      <c r="AP50">
        <f t="shared" si="46"/>
        <v>-83.31907419164429</v>
      </c>
      <c r="AR50" t="str">
        <f t="shared" si="47"/>
        <v>0,993209405076893+0,11634009322351i</v>
      </c>
      <c r="AS50">
        <f t="shared" si="48"/>
        <v>0.99999996981222494</v>
      </c>
      <c r="AT50">
        <f t="shared" si="49"/>
        <v>-2.6220768652571527E-7</v>
      </c>
      <c r="AU50">
        <f t="shared" si="50"/>
        <v>6.6809258083557364</v>
      </c>
      <c r="AW50">
        <f t="shared" si="51"/>
        <v>52.263797554603215</v>
      </c>
    </row>
    <row r="51" spans="3:49" x14ac:dyDescent="0.25">
      <c r="C51">
        <f>C50+('Single bit with plots'!D$16-'Single bit with plots'!D$15)/100</f>
        <v>0.61420000000000052</v>
      </c>
      <c r="D51" s="4">
        <f t="shared" si="26"/>
        <v>3859132415.6697049</v>
      </c>
      <c r="E51" s="1"/>
      <c r="F51" s="1">
        <f>$D51*'Single bit with plots'!B$25*0.000000001</f>
        <v>442.12960384335292</v>
      </c>
      <c r="G51" s="1">
        <f>1/($D51*'Single bit with plots'!C$25*0.000000000001)</f>
        <v>2.8488656309320799</v>
      </c>
      <c r="H51" s="1">
        <f>$D51*'Single bit with plots'!D$25*0.000000001</f>
        <v>20.571799248899456</v>
      </c>
      <c r="I51" s="1">
        <f>1/($D51*'Single bit with plots'!E$25*0.000000000001)</f>
        <v>65.125366330185571</v>
      </c>
      <c r="L51" t="str">
        <f t="shared" si="27"/>
        <v>0,684120022533149</v>
      </c>
      <c r="M51" t="str">
        <f>COMPLEX(0,2*$H51/'Single bit with plots'!$D$13-$H51^2/$I51/'Single bit with plots'!$D$13)</f>
        <v>0,692907580292079i</v>
      </c>
      <c r="N51" t="str">
        <f>COMPLEX(0,'Single bit with plots'!$D$13/$I51)</f>
        <v>0,76775i</v>
      </c>
      <c r="O51" t="str">
        <f t="shared" si="28"/>
        <v>0,684120022533149</v>
      </c>
      <c r="R51" t="str">
        <f t="shared" si="29"/>
        <v>-0,074842419707921i</v>
      </c>
      <c r="S51" t="str">
        <f t="shared" si="30"/>
        <v>1,3682400450663+1,46065758029208i</v>
      </c>
      <c r="T51" t="str">
        <f t="shared" si="31"/>
        <v>-0,0272915692527638-0,0255647993398047i</v>
      </c>
      <c r="U51">
        <f t="shared" si="32"/>
        <v>3.7395036001625692E-2</v>
      </c>
      <c r="V51">
        <f t="shared" si="33"/>
        <v>-28.543720886570046</v>
      </c>
      <c r="W51">
        <f t="shared" si="34"/>
        <v>-136.87113598593913</v>
      </c>
      <c r="Y51" t="str">
        <f t="shared" si="35"/>
        <v>0,683163356812179-0,729307506605787i</v>
      </c>
      <c r="Z51">
        <f t="shared" si="36"/>
        <v>0.99930056103378362</v>
      </c>
      <c r="AA51">
        <f t="shared" si="37"/>
        <v>-6.0773752935126381E-3</v>
      </c>
      <c r="AB51">
        <f t="shared" si="38"/>
        <v>-46.871135985939233</v>
      </c>
      <c r="AE51" t="str">
        <f t="shared" si="39"/>
        <v>0,993556492019156</v>
      </c>
      <c r="AF51" t="str">
        <f>COMPLEX(0,-2*$G51/'Single bit with plots'!$D$13+$G51^2/$F51/'Single bit with plots'!$D$13)</f>
        <v>-0,113587491468698i</v>
      </c>
      <c r="AG51" t="str">
        <f>COMPLEX(0,-'Single bit with plots'!$D$13/$F51)</f>
        <v>-0,11308901183128i</v>
      </c>
      <c r="AH51" t="str">
        <f t="shared" si="40"/>
        <v>0,993556492019156</v>
      </c>
      <c r="AK51" t="str">
        <f t="shared" si="41"/>
        <v>-0,00049847963741799i</v>
      </c>
      <c r="AL51" t="str">
        <f t="shared" si="42"/>
        <v>1,98711298403831-0,226676503299978i</v>
      </c>
      <c r="AM51" t="str">
        <f t="shared" si="43"/>
        <v>0,0000282484035392332-0,000247633824564866i</v>
      </c>
      <c r="AN51">
        <f t="shared" si="44"/>
        <v>2.4923981096754627E-4</v>
      </c>
      <c r="AO51">
        <f t="shared" si="45"/>
        <v>-72.067651736034705</v>
      </c>
      <c r="AP51">
        <f t="shared" si="46"/>
        <v>-83.492212984998361</v>
      </c>
      <c r="AR51" t="str">
        <f t="shared" si="47"/>
        <v>0,993556430298947+0,113338244609362i</v>
      </c>
      <c r="AS51">
        <f t="shared" si="48"/>
        <v>0.99999996893975851</v>
      </c>
      <c r="AT51">
        <f t="shared" si="49"/>
        <v>-2.6978583390282072E-7</v>
      </c>
      <c r="AU51">
        <f t="shared" si="50"/>
        <v>6.5077870150016253</v>
      </c>
      <c r="AW51">
        <f t="shared" si="51"/>
        <v>53.378923000940858</v>
      </c>
    </row>
    <row r="52" spans="3:49" x14ac:dyDescent="0.25">
      <c r="C52">
        <f>C51+('Single bit with plots'!D$16-'Single bit with plots'!D$15)/100</f>
        <v>0.63010000000000055</v>
      </c>
      <c r="D52" s="4">
        <f t="shared" si="26"/>
        <v>3959035062.0538607</v>
      </c>
      <c r="E52" s="1"/>
      <c r="F52" s="1">
        <f>$D52*'Single bit with plots'!B$25*0.000000001</f>
        <v>453.57516017860098</v>
      </c>
      <c r="G52" s="1">
        <f>1/($D52*'Single bit with plots'!C$25*0.000000000001)</f>
        <v>2.7769770996960532</v>
      </c>
      <c r="H52" s="1">
        <f>$D52*'Single bit with plots'!D$25*0.000000001</f>
        <v>21.104348268856317</v>
      </c>
      <c r="I52" s="1">
        <f>1/($D52*'Single bit with plots'!E$25*0.000000000001)</f>
        <v>63.481986986192631</v>
      </c>
      <c r="L52" t="str">
        <f t="shared" si="27"/>
        <v>0,667553753894841</v>
      </c>
      <c r="M52" t="str">
        <f>COMPLEX(0,2*$H52/'Single bit with plots'!$D$13-$H52^2/$I52/'Single bit with plots'!$D$13)</f>
        <v>0,703852703584709i</v>
      </c>
      <c r="N52" t="str">
        <f>COMPLEX(0,'Single bit with plots'!$D$13/$I52)</f>
        <v>0,787625i</v>
      </c>
      <c r="O52" t="str">
        <f t="shared" si="28"/>
        <v>0,667553753894841</v>
      </c>
      <c r="R52" t="str">
        <f t="shared" si="29"/>
        <v>-0,083772296415291i</v>
      </c>
      <c r="S52" t="str">
        <f t="shared" si="30"/>
        <v>1,33510750778968+1,49147770358471i</v>
      </c>
      <c r="T52" t="str">
        <f t="shared" si="31"/>
        <v>-0,0311814218431661-0,0279122847805976i</v>
      </c>
      <c r="U52">
        <f t="shared" si="32"/>
        <v>4.1849452921569434E-2</v>
      </c>
      <c r="V52">
        <f t="shared" si="33"/>
        <v>-27.566204299267007</v>
      </c>
      <c r="W52">
        <f t="shared" si="34"/>
        <v>-138.16644590068353</v>
      </c>
      <c r="Y52" t="str">
        <f t="shared" si="35"/>
        <v>0,666384615797706-0,744432782135707i</v>
      </c>
      <c r="Z52">
        <f t="shared" si="36"/>
        <v>0.99912392789391513</v>
      </c>
      <c r="AA52">
        <f t="shared" si="37"/>
        <v>-7.6128007967709221E-3</v>
      </c>
      <c r="AB52">
        <f t="shared" si="38"/>
        <v>-48.166445900683513</v>
      </c>
      <c r="AE52" t="str">
        <f t="shared" si="39"/>
        <v>0,993877581173972</v>
      </c>
      <c r="AF52" t="str">
        <f>COMPLEX(0,-2*$G52/'Single bit with plots'!$D$13+$G52^2/$F52/'Single bit with plots'!$D$13)</f>
        <v>-0,11073904765035i</v>
      </c>
      <c r="AG52" t="str">
        <f>COMPLEX(0,-'Single bit with plots'!$D$13/$F52)</f>
        <v>-0,110235313548281i</v>
      </c>
      <c r="AH52" t="str">
        <f t="shared" si="40"/>
        <v>0,993877581173972</v>
      </c>
      <c r="AK52" t="str">
        <f t="shared" si="41"/>
        <v>-0,000503734102068998i</v>
      </c>
      <c r="AL52" t="str">
        <f t="shared" si="42"/>
        <v>1,98775516234794-0,220974361198631i</v>
      </c>
      <c r="AM52" t="str">
        <f t="shared" si="43"/>
        <v>0,0000278280785893357-0,00025032499957972i</v>
      </c>
      <c r="AN52">
        <f t="shared" si="44"/>
        <v>2.5186704304565349E-4</v>
      </c>
      <c r="AO52">
        <f t="shared" si="45"/>
        <v>-71.976573129577716</v>
      </c>
      <c r="AP52">
        <f t="shared" si="46"/>
        <v>-83.656600053392324</v>
      </c>
      <c r="AR52" t="str">
        <f t="shared" si="47"/>
        <v>0,993877518125355+0,11048717359034i</v>
      </c>
      <c r="AS52">
        <f t="shared" si="48"/>
        <v>0.99999996828149806</v>
      </c>
      <c r="AT52">
        <f t="shared" si="49"/>
        <v>-2.7550341167066611E-7</v>
      </c>
      <c r="AU52">
        <f t="shared" si="50"/>
        <v>6.3433999466076836</v>
      </c>
      <c r="AW52">
        <f t="shared" si="51"/>
        <v>54.509845847291196</v>
      </c>
    </row>
    <row r="53" spans="3:49" x14ac:dyDescent="0.25">
      <c r="C53">
        <f>C52+('Single bit with plots'!D$16-'Single bit with plots'!D$15)/100</f>
        <v>0.64600000000000057</v>
      </c>
      <c r="D53" s="4">
        <f t="shared" si="26"/>
        <v>4058937708.4380159</v>
      </c>
      <c r="E53" s="1"/>
      <c r="F53" s="1">
        <f>$D53*'Single bit with plots'!B$25*0.000000001</f>
        <v>465.02071651384892</v>
      </c>
      <c r="G53" s="1">
        <f>1/($D53*'Single bit with plots'!C$25*0.000000000001)</f>
        <v>2.7086273537437826</v>
      </c>
      <c r="H53" s="1">
        <f>$D53*'Single bit with plots'!D$25*0.000000001</f>
        <v>21.636897288813174</v>
      </c>
      <c r="I53" s="1">
        <f>1/($D53*'Single bit with plots'!E$25*0.000000000001)</f>
        <v>61.919504643962817</v>
      </c>
      <c r="L53" t="str">
        <f t="shared" si="27"/>
        <v>0,650564108785667</v>
      </c>
      <c r="M53" t="str">
        <f>COMPLEX(0,2*$H53/'Single bit with plots'!$D$13-$H53^2/$I53/'Single bit with plots'!$D$13)</f>
        <v>0,714261721807939i</v>
      </c>
      <c r="N53" t="str">
        <f>COMPLEX(0,'Single bit with plots'!$D$13/$I53)</f>
        <v>0,8075i</v>
      </c>
      <c r="O53" t="str">
        <f t="shared" si="28"/>
        <v>0,650564108785667</v>
      </c>
      <c r="R53" t="str">
        <f t="shared" si="29"/>
        <v>-0,093238278192061i</v>
      </c>
      <c r="S53" t="str">
        <f t="shared" si="30"/>
        <v>1,30112821757133+1,52176172180794i</v>
      </c>
      <c r="T53" t="str">
        <f t="shared" si="31"/>
        <v>-0,0353946858572467-0,0302629668370308i</v>
      </c>
      <c r="U53">
        <f t="shared" si="32"/>
        <v>4.6568561806356074E-2</v>
      </c>
      <c r="V53">
        <f t="shared" si="33"/>
        <v>-26.638143486657047</v>
      </c>
      <c r="W53">
        <f t="shared" si="34"/>
        <v>-139.46908015390613</v>
      </c>
      <c r="Y53" t="str">
        <f t="shared" si="35"/>
        <v>0,649153275325232-0,759230791120732i</v>
      </c>
      <c r="Z53">
        <f t="shared" si="36"/>
        <v>0.99891509601731876</v>
      </c>
      <c r="AA53">
        <f t="shared" si="37"/>
        <v>-9.4284716799955988E-3</v>
      </c>
      <c r="AB53">
        <f t="shared" si="38"/>
        <v>-49.469080153906141</v>
      </c>
      <c r="AE53" t="str">
        <f t="shared" si="39"/>
        <v>0,994175254440168</v>
      </c>
      <c r="AF53" t="str">
        <f>COMPLEX(0,-2*$G53/'Single bit with plots'!$D$13+$G53^2/$F53/'Single bit with plots'!$D$13)</f>
        <v>-0,108029552846712i</v>
      </c>
      <c r="AG53" t="str">
        <f>COMPLEX(0,-'Single bit with plots'!$D$13/$F53)</f>
        <v>-0,107522091434632i</v>
      </c>
      <c r="AH53" t="str">
        <f t="shared" si="40"/>
        <v>0,994175254440168</v>
      </c>
      <c r="AK53" t="str">
        <f t="shared" si="41"/>
        <v>-0,000507461412079996i</v>
      </c>
      <c r="AL53" t="str">
        <f t="shared" si="42"/>
        <v>1,98835050888034-0,215551644281344i</v>
      </c>
      <c r="AM53" t="str">
        <f t="shared" si="43"/>
        <v>0,0000273460336852761-0,000252252772996748i</v>
      </c>
      <c r="AN53">
        <f t="shared" si="44"/>
        <v>2.5373069787249853E-4</v>
      </c>
      <c r="AO53">
        <f t="shared" si="45"/>
        <v>-71.912539720594012</v>
      </c>
      <c r="AP53">
        <f t="shared" si="46"/>
        <v>-83.812882925026997</v>
      </c>
      <c r="AR53" t="str">
        <f t="shared" si="47"/>
        <v>0,994175190435892+0,107775815202143i</v>
      </c>
      <c r="AS53">
        <f t="shared" si="48"/>
        <v>0.99999996781036371</v>
      </c>
      <c r="AT53">
        <f t="shared" si="49"/>
        <v>-2.7959563280282219E-7</v>
      </c>
      <c r="AU53">
        <f t="shared" si="50"/>
        <v>6.1871170749729973</v>
      </c>
      <c r="AW53">
        <f t="shared" si="51"/>
        <v>55.656197228879137</v>
      </c>
    </row>
    <row r="54" spans="3:49" x14ac:dyDescent="0.25">
      <c r="C54">
        <f>C53+('Single bit with plots'!D$16-'Single bit with plots'!D$15)/100</f>
        <v>0.6619000000000006</v>
      </c>
      <c r="D54" s="4">
        <f t="shared" si="26"/>
        <v>4158840354.8221722</v>
      </c>
      <c r="E54" s="1"/>
      <c r="F54" s="1">
        <f>$D54*'Single bit with plots'!B$25*0.000000001</f>
        <v>476.46627284909698</v>
      </c>
      <c r="G54" s="1">
        <f>1/($D54*'Single bit with plots'!C$25*0.000000000001)</f>
        <v>2.643561369570151</v>
      </c>
      <c r="H54" s="1">
        <f>$D54*'Single bit with plots'!D$25*0.000000001</f>
        <v>22.169446308770031</v>
      </c>
      <c r="I54" s="1">
        <f>1/($D54*'Single bit with plots'!E$25*0.000000000001)</f>
        <v>60.432089439492323</v>
      </c>
      <c r="L54" t="str">
        <f t="shared" si="27"/>
        <v>0,633151087205628</v>
      </c>
      <c r="M54" t="str">
        <f>COMPLEX(0,2*$H54/'Single bit with plots'!$D$13-$H54^2/$I54/'Single bit with plots'!$D$13)</f>
        <v>0,724121106838291i</v>
      </c>
      <c r="N54" t="str">
        <f>COMPLEX(0,'Single bit with plots'!$D$13/$I54)</f>
        <v>0,827375000000001i</v>
      </c>
      <c r="O54" t="str">
        <f t="shared" si="28"/>
        <v>0,633151087205628</v>
      </c>
      <c r="R54" t="str">
        <f t="shared" si="29"/>
        <v>-0,10325389316171i</v>
      </c>
      <c r="S54" t="str">
        <f t="shared" si="30"/>
        <v>1,26630217441126+1,55149610683829i</v>
      </c>
      <c r="T54" t="str">
        <f t="shared" si="31"/>
        <v>-0,0399430414634995-0,0326007651807149i</v>
      </c>
      <c r="U54">
        <f t="shared" si="32"/>
        <v>5.1558282086614886E-2</v>
      </c>
      <c r="V54">
        <f t="shared" si="33"/>
        <v>-25.754031233949512</v>
      </c>
      <c r="W54">
        <f t="shared" si="34"/>
        <v>-140.77931831012046</v>
      </c>
      <c r="Y54" t="str">
        <f t="shared" si="35"/>
        <v>0,631468009243149-0,773685916151231i</v>
      </c>
      <c r="Z54">
        <f t="shared" si="36"/>
        <v>0.99866998730725631</v>
      </c>
      <c r="AA54">
        <f t="shared" si="37"/>
        <v>-1.1560032666696841E-2</v>
      </c>
      <c r="AB54">
        <f t="shared" si="38"/>
        <v>-50.779318310120416</v>
      </c>
      <c r="AE54" t="str">
        <f t="shared" si="39"/>
        <v>0,994451734529366</v>
      </c>
      <c r="AF54" t="str">
        <f>COMPLEX(0,-2*$G54/'Single bit with plots'!$D$13+$G54^2/$F54/'Single bit with plots'!$D$13)</f>
        <v>-0,10544911117748i</v>
      </c>
      <c r="AG54" t="str">
        <f>COMPLEX(0,-'Single bit with plots'!$D$13/$F54)</f>
        <v>-0,104939222037728i</v>
      </c>
      <c r="AH54" t="str">
        <f t="shared" si="40"/>
        <v>0,994451734529366</v>
      </c>
      <c r="AK54" t="str">
        <f t="shared" si="41"/>
        <v>-0,000509889139752001i</v>
      </c>
      <c r="AL54" t="str">
        <f t="shared" si="42"/>
        <v>1,98890346905873-0,210388333215208i</v>
      </c>
      <c r="AM54" t="str">
        <f t="shared" si="43"/>
        <v>0,0000268186798161134-0,000253530053243407i</v>
      </c>
      <c r="AN54">
        <f t="shared" si="44"/>
        <v>2.5494456159071914E-4</v>
      </c>
      <c r="AO54">
        <f t="shared" si="45"/>
        <v>-71.871084957031329</v>
      </c>
      <c r="AP54">
        <f t="shared" si="46"/>
        <v>-83.961646756361617</v>
      </c>
      <c r="AR54" t="str">
        <f t="shared" si="47"/>
        <v>0,994451669893257+0,105194159770327i</v>
      </c>
      <c r="AS54">
        <f t="shared" si="48"/>
        <v>0.99999996750163567</v>
      </c>
      <c r="AT54">
        <f t="shared" si="49"/>
        <v>-2.8227721060035985E-7</v>
      </c>
      <c r="AU54">
        <f t="shared" si="50"/>
        <v>6.0383532436383724</v>
      </c>
      <c r="AW54">
        <f t="shared" si="51"/>
        <v>56.817671553758785</v>
      </c>
    </row>
    <row r="55" spans="3:49" x14ac:dyDescent="0.25">
      <c r="C55">
        <f>C54+('Single bit with plots'!D$16-'Single bit with plots'!D$15)/100</f>
        <v>0.67780000000000062</v>
      </c>
      <c r="D55" s="4">
        <f t="shared" si="26"/>
        <v>4258743001.2063274</v>
      </c>
      <c r="E55" s="1"/>
      <c r="F55" s="1">
        <f>$D55*'Single bit with plots'!B$25*0.000000001</f>
        <v>487.91182918434492</v>
      </c>
      <c r="G55" s="1">
        <f>1/($D55*'Single bit with plots'!C$25*0.000000000001)</f>
        <v>2.5815480532878183</v>
      </c>
      <c r="H55" s="1">
        <f>$D55*'Single bit with plots'!D$25*0.000000001</f>
        <v>22.701995328726888</v>
      </c>
      <c r="I55" s="1">
        <f>1/($D55*'Single bit with plots'!E$25*0.000000000001)</f>
        <v>59.01445854234283</v>
      </c>
      <c r="L55" t="str">
        <f t="shared" si="27"/>
        <v>0,615314689154723</v>
      </c>
      <c r="M55" t="str">
        <f>COMPLEX(0,2*$H55/'Single bit with plots'!$D$13-$H55^2/$I55/'Single bit with plots'!$D$13)</f>
        <v>0,733417330552289i</v>
      </c>
      <c r="N55" t="str">
        <f>COMPLEX(0,'Single bit with plots'!$D$13/$I55)</f>
        <v>0,847250000000001i</v>
      </c>
      <c r="O55" t="str">
        <f t="shared" si="28"/>
        <v>0,615314689154723</v>
      </c>
      <c r="R55" t="str">
        <f t="shared" si="29"/>
        <v>-0,113832669447712i</v>
      </c>
      <c r="S55" t="str">
        <f t="shared" si="30"/>
        <v>1,23062937830945+1,58066733055229i</v>
      </c>
      <c r="T55" t="str">
        <f t="shared" si="31"/>
        <v>-0,0448376452674099-0,0349083722132808i</v>
      </c>
      <c r="U55">
        <f t="shared" si="32"/>
        <v>5.6824368748865491E-2</v>
      </c>
      <c r="V55">
        <f t="shared" si="33"/>
        <v>-24.90930760142442</v>
      </c>
      <c r="W55">
        <f t="shared" si="34"/>
        <v>-142.09743989033262</v>
      </c>
      <c r="Y55" t="str">
        <f t="shared" si="35"/>
        <v>0,613327832557167-0,787781670849873i</v>
      </c>
      <c r="Z55">
        <f t="shared" si="36"/>
        <v>0.99838419013738899</v>
      </c>
      <c r="AA55">
        <f t="shared" si="37"/>
        <v>-1.4046097112341501E-2</v>
      </c>
      <c r="AB55">
        <f t="shared" si="38"/>
        <v>-52.097439890332637</v>
      </c>
      <c r="AE55" t="str">
        <f t="shared" si="39"/>
        <v>0,99470898654455</v>
      </c>
      <c r="AF55" t="str">
        <f>COMPLEX(0,-2*$G55/'Single bit with plots'!$D$13+$G55^2/$F55/'Single bit with plots'!$D$13)</f>
        <v>-0,102988742021796i</v>
      </c>
      <c r="AG55" t="str">
        <f>COMPLEX(0,-'Single bit with plots'!$D$13/$F55)</f>
        <v>-0,102477531818784i</v>
      </c>
      <c r="AH55" t="str">
        <f t="shared" si="40"/>
        <v>0,99470898654455</v>
      </c>
      <c r="AK55" t="str">
        <f t="shared" si="41"/>
        <v>-0,000511210203012008i</v>
      </c>
      <c r="AL55" t="str">
        <f t="shared" si="42"/>
        <v>1,9894179730891-0,20546627384058i</v>
      </c>
      <c r="AM55" t="str">
        <f t="shared" si="43"/>
        <v>0,0000262591121749289-0,000254252674863318i</v>
      </c>
      <c r="AN55">
        <f t="shared" si="44"/>
        <v>2.5560509315615678E-4</v>
      </c>
      <c r="AO55">
        <f t="shared" si="45"/>
        <v>-71.848609934562518</v>
      </c>
      <c r="AP55">
        <f t="shared" si="46"/>
        <v>-84.10342166866829</v>
      </c>
      <c r="AR55" t="str">
        <f t="shared" si="47"/>
        <v>0,994708921556268+0,102733130208327i</v>
      </c>
      <c r="AS55">
        <f t="shared" si="48"/>
        <v>0.99999996733301688</v>
      </c>
      <c r="AT55">
        <f t="shared" si="49"/>
        <v>-2.8374181481071476E-7</v>
      </c>
      <c r="AU55">
        <f t="shared" si="50"/>
        <v>5.8965783313317512</v>
      </c>
      <c r="AW55">
        <f t="shared" si="51"/>
        <v>57.99401822166439</v>
      </c>
    </row>
    <row r="56" spans="3:49" x14ac:dyDescent="0.25">
      <c r="C56">
        <f>C55+('Single bit with plots'!D$16-'Single bit with plots'!D$15)/100</f>
        <v>0.69370000000000065</v>
      </c>
      <c r="D56" s="4">
        <f t="shared" si="26"/>
        <v>4358645647.5904827</v>
      </c>
      <c r="E56" s="1"/>
      <c r="F56" s="1">
        <f>$D56*'Single bit with plots'!B$25*0.000000001</f>
        <v>499.35738551959292</v>
      </c>
      <c r="G56" s="1">
        <f>1/($D56*'Single bit with plots'!C$25*0.000000000001)</f>
        <v>2.5223774982247127</v>
      </c>
      <c r="H56" s="1">
        <f>$D56*'Single bit with plots'!D$25*0.000000001</f>
        <v>23.234544348683745</v>
      </c>
      <c r="I56" s="1">
        <f>1/($D56*'Single bit with plots'!E$25*0.000000000001)</f>
        <v>57.661813464033408</v>
      </c>
      <c r="L56" t="str">
        <f t="shared" si="27"/>
        <v>0,597054914632952</v>
      </c>
      <c r="M56" t="str">
        <f>COMPLEX(0,2*$H56/'Single bit with plots'!$D$13-$H56^2/$I56/'Single bit with plots'!$D$13)</f>
        <v>0,742136864826453i</v>
      </c>
      <c r="N56" t="str">
        <f>COMPLEX(0,'Single bit with plots'!$D$13/$I56)</f>
        <v>0,867125000000001i</v>
      </c>
      <c r="O56" t="str">
        <f t="shared" si="28"/>
        <v>0,597054914632952</v>
      </c>
      <c r="R56" t="str">
        <f t="shared" si="29"/>
        <v>-0,124988135173548i</v>
      </c>
      <c r="S56" t="str">
        <f t="shared" si="30"/>
        <v>1,1941098292659+1,60926186482645i</v>
      </c>
      <c r="T56" t="str">
        <f t="shared" si="31"/>
        <v>-0,0500890367148192-0,0371672332433457i</v>
      </c>
      <c r="U56">
        <f t="shared" si="32"/>
        <v>6.2372388329963502E-2</v>
      </c>
      <c r="V56">
        <f t="shared" si="33"/>
        <v>-24.1001525171928</v>
      </c>
      <c r="W56">
        <f t="shared" si="34"/>
        <v>-143.42372332993529</v>
      </c>
      <c r="Y56" t="str">
        <f t="shared" si="35"/>
        <v>0,59473218304663-0,801500664767417i</v>
      </c>
      <c r="Z56">
        <f t="shared" si="36"/>
        <v>0.99805294707947312</v>
      </c>
      <c r="AA56">
        <f t="shared" si="37"/>
        <v>-1.692837235877823E-2</v>
      </c>
      <c r="AB56">
        <f t="shared" si="38"/>
        <v>-53.423723329935285</v>
      </c>
      <c r="AE56" t="str">
        <f t="shared" si="39"/>
        <v>0,994948752994611</v>
      </c>
      <c r="AF56" t="str">
        <f>COMPLEX(0,-2*$G56/'Single bit with plots'!$D$13+$G56^2/$F56/'Single bit with plots'!$D$13)</f>
        <v>-0,100640276893301i</v>
      </c>
      <c r="AG56" t="str">
        <f>COMPLEX(0,-'Single bit with plots'!$D$13/$F56)</f>
        <v>-0,100128688289999i</v>
      </c>
      <c r="AH56" t="str">
        <f t="shared" si="40"/>
        <v>0,994948752994611</v>
      </c>
      <c r="AK56" t="str">
        <f t="shared" si="41"/>
        <v>-0,000511588603301999i</v>
      </c>
      <c r="AL56" t="str">
        <f t="shared" si="42"/>
        <v>1,98989750598922-0,2007689651833i</v>
      </c>
      <c r="AM56" t="str">
        <f t="shared" si="43"/>
        <v>0,0000256777769410125-0,000254502204798526i</v>
      </c>
      <c r="AN56">
        <f t="shared" si="44"/>
        <v>2.5579429328259704E-4</v>
      </c>
      <c r="AO56">
        <f t="shared" si="45"/>
        <v>-71.842182975374342</v>
      </c>
      <c r="AP56">
        <f t="shared" si="46"/>
        <v>-84.238689072373361</v>
      </c>
      <c r="AR56" t="str">
        <f t="shared" si="47"/>
        <v>0,994948687894398+0,100384476023421i</v>
      </c>
      <c r="AS56">
        <f t="shared" si="48"/>
        <v>0.99999996728464002</v>
      </c>
      <c r="AT56">
        <f t="shared" si="49"/>
        <v>-2.8416201087472739E-7</v>
      </c>
      <c r="AU56">
        <f t="shared" si="50"/>
        <v>5.7613109276266403</v>
      </c>
      <c r="AW56">
        <f t="shared" si="51"/>
        <v>59.185034257561924</v>
      </c>
    </row>
    <row r="57" spans="3:49" x14ac:dyDescent="0.25">
      <c r="C57">
        <f>C56+('Single bit with plots'!D$16-'Single bit with plots'!D$15)/100</f>
        <v>0.70960000000000067</v>
      </c>
      <c r="D57" s="4">
        <f t="shared" si="26"/>
        <v>4458548293.9746389</v>
      </c>
      <c r="E57" s="1"/>
      <c r="F57" s="1">
        <f>$D57*'Single bit with plots'!B$25*0.000000001</f>
        <v>510.80294185484098</v>
      </c>
      <c r="G57" s="1">
        <f>1/($D57*'Single bit with plots'!C$25*0.000000000001)</f>
        <v>2.4658586112154497</v>
      </c>
      <c r="H57" s="1">
        <f>$D57*'Single bit with plots'!D$25*0.000000001</f>
        <v>23.767093368640605</v>
      </c>
      <c r="I57" s="1">
        <f>1/($D57*'Single bit with plots'!E$25*0.000000000001)</f>
        <v>56.369785794813929</v>
      </c>
      <c r="L57" t="str">
        <f t="shared" si="27"/>
        <v>0,578371763640315</v>
      </c>
      <c r="M57" t="str">
        <f>COMPLEX(0,2*$H57/'Single bit with plots'!$D$13-$H57^2/$I57/'Single bit with plots'!$D$13)</f>
        <v>0,750266181537306i</v>
      </c>
      <c r="N57" t="str">
        <f>COMPLEX(0,'Single bit with plots'!$D$13/$I57)</f>
        <v>0,887000000000001i</v>
      </c>
      <c r="O57" t="str">
        <f t="shared" si="28"/>
        <v>0,578371763640315</v>
      </c>
      <c r="R57" t="str">
        <f t="shared" si="29"/>
        <v>-0,136733818462695i</v>
      </c>
      <c r="S57" t="str">
        <f t="shared" si="30"/>
        <v>1,15674352728063+1,63726618153731i</v>
      </c>
      <c r="T57" t="str">
        <f t="shared" si="31"/>
        <v>-0,0557070376070652-0,0393575314158426i</v>
      </c>
      <c r="U57">
        <f t="shared" si="32"/>
        <v>6.8207692514143978E-2</v>
      </c>
      <c r="V57">
        <f t="shared" si="33"/>
        <v>-23.323332850551438</v>
      </c>
      <c r="W57">
        <f t="shared" si="34"/>
        <v>-144.75844483470291</v>
      </c>
      <c r="Y57" t="str">
        <f t="shared" si="35"/>
        <v>0,575681010862437-0,814824572785024i</v>
      </c>
      <c r="Z57">
        <f t="shared" si="36"/>
        <v>0.99767114355477582</v>
      </c>
      <c r="AA57">
        <f t="shared" si="37"/>
        <v>-2.025178097519649E-2</v>
      </c>
      <c r="AB57">
        <f t="shared" si="38"/>
        <v>-54.758444834702949</v>
      </c>
      <c r="AE57" t="str">
        <f t="shared" si="39"/>
        <v>0,995172583379686</v>
      </c>
      <c r="AF57" t="str">
        <f>COMPLEX(0,-2*$G57/'Single bit with plots'!$D$13+$G57^2/$F57/'Single bit with plots'!$D$13)</f>
        <v>-0,0983962699117555i</v>
      </c>
      <c r="AG57" t="str">
        <f>COMPLEX(0,-'Single bit with plots'!$D$13/$F57)</f>
        <v>-0,0978851057874465i</v>
      </c>
      <c r="AH57" t="str">
        <f t="shared" si="40"/>
        <v>0,995172583379686</v>
      </c>
      <c r="AK57" t="str">
        <f t="shared" si="41"/>
        <v>-0,000511164124309002i</v>
      </c>
      <c r="AL57" t="str">
        <f t="shared" si="42"/>
        <v>1,99034516675937-0,196281375699202i</v>
      </c>
      <c r="AM57" t="str">
        <f t="shared" si="43"/>
        <v>0,0000250829977433859-0,000254348244445218i</v>
      </c>
      <c r="AN57">
        <f t="shared" si="44"/>
        <v>2.5558205380691169E-4</v>
      </c>
      <c r="AO57">
        <f t="shared" si="45"/>
        <v>-71.849392885566658</v>
      </c>
      <c r="AP57">
        <f t="shared" si="46"/>
        <v>-84.367887138521795</v>
      </c>
      <c r="AR57" t="str">
        <f t="shared" si="47"/>
        <v>0,995172518372838+0,0981406814388369i</v>
      </c>
      <c r="AS57">
        <f t="shared" si="48"/>
        <v>0.99999996733890739</v>
      </c>
      <c r="AT57">
        <f t="shared" si="49"/>
        <v>-2.836906504866506E-7</v>
      </c>
      <c r="AU57">
        <f t="shared" si="50"/>
        <v>5.6321128614782001</v>
      </c>
      <c r="AW57">
        <f t="shared" si="51"/>
        <v>60.390557696181148</v>
      </c>
    </row>
    <row r="58" spans="3:49" x14ac:dyDescent="0.25">
      <c r="C58">
        <f>C57+('Single bit with plots'!D$16-'Single bit with plots'!D$15)/100</f>
        <v>0.7255000000000007</v>
      </c>
      <c r="D58" s="4">
        <f t="shared" si="26"/>
        <v>4558450940.3587942</v>
      </c>
      <c r="E58" s="1"/>
      <c r="F58" s="1">
        <f>$D58*'Single bit with plots'!B$25*0.000000001</f>
        <v>522.24849819008887</v>
      </c>
      <c r="G58" s="1">
        <f>1/($D58*'Single bit with plots'!C$25*0.000000000001)</f>
        <v>2.4118170510247876</v>
      </c>
      <c r="H58" s="1">
        <f>$D58*'Single bit with plots'!D$25*0.000000001</f>
        <v>24.299642388597459</v>
      </c>
      <c r="I58" s="1">
        <f>1/($D58*'Single bit with plots'!E$25*0.000000000001)</f>
        <v>55.13439007580974</v>
      </c>
      <c r="L58" t="str">
        <f t="shared" si="27"/>
        <v>0,559265236176813</v>
      </c>
      <c r="M58" t="str">
        <f>COMPLEX(0,2*$H58/'Single bit with plots'!$D$13-$H58^2/$I58/'Single bit with plots'!$D$13)</f>
        <v>0,75779175256137i</v>
      </c>
      <c r="N58" t="str">
        <f>COMPLEX(0,'Single bit with plots'!$D$13/$I58)</f>
        <v>0,906875000000001i</v>
      </c>
      <c r="O58" t="str">
        <f t="shared" si="28"/>
        <v>0,559265236176813</v>
      </c>
      <c r="R58" t="str">
        <f t="shared" si="29"/>
        <v>-0,149083247438631i</v>
      </c>
      <c r="S58" t="str">
        <f t="shared" si="30"/>
        <v>1,11853047235363+1,66466675256137i</v>
      </c>
      <c r="T58" t="str">
        <f t="shared" si="31"/>
        <v>-0,0617006445709773-0,0414581783472932i</v>
      </c>
      <c r="U58">
        <f t="shared" si="32"/>
        <v>7.4335389232518589E-2</v>
      </c>
      <c r="V58">
        <f t="shared" si="33"/>
        <v>-22.576087603836037</v>
      </c>
      <c r="W58">
        <f t="shared" si="34"/>
        <v>-146.10187713080842</v>
      </c>
      <c r="Y58" t="str">
        <f t="shared" si="35"/>
        <v>0,556174876246362-0,827734110049835i</v>
      </c>
      <c r="Z58">
        <f t="shared" si="36"/>
        <v>0.99723329763282997</v>
      </c>
      <c r="AA58">
        <f t="shared" si="37"/>
        <v>-2.4064576554820617E-2</v>
      </c>
      <c r="AB58">
        <f t="shared" si="38"/>
        <v>-56.101877130808433</v>
      </c>
      <c r="AE58" t="str">
        <f t="shared" si="39"/>
        <v>0,995381859288474</v>
      </c>
      <c r="AF58" t="str">
        <f>COMPLEX(0,-2*$G58/'Single bit with plots'!$D$13+$G58^2/$F58/'Single bit with plots'!$D$13)</f>
        <v>-0,0962499198307497i</v>
      </c>
      <c r="AG58" t="str">
        <f>COMPLEX(0,-'Single bit with plots'!$D$13/$F58)</f>
        <v>-0,0957398636344205i</v>
      </c>
      <c r="AH58" t="str">
        <f t="shared" si="40"/>
        <v>0,995381859288474</v>
      </c>
      <c r="AK58" t="str">
        <f t="shared" si="41"/>
        <v>-0,000510056196329198i</v>
      </c>
      <c r="AL58" t="str">
        <f t="shared" si="42"/>
        <v>1,99076371857695-0,19198978346517i</v>
      </c>
      <c r="AM58" t="str">
        <f t="shared" si="43"/>
        <v>0,0000244813930798243-0,000253850326011627i</v>
      </c>
      <c r="AN58">
        <f t="shared" si="44"/>
        <v>2.5502808987117119E-4</v>
      </c>
      <c r="AO58">
        <f t="shared" si="45"/>
        <v>-71.868239638051691</v>
      </c>
      <c r="AP58">
        <f t="shared" si="46"/>
        <v>-84.491415548652654</v>
      </c>
      <c r="AR58" t="str">
        <f t="shared" si="47"/>
        <v>0,995381794549508+0,0959948854891418i</v>
      </c>
      <c r="AS58">
        <f t="shared" si="48"/>
        <v>0.99999996748033571</v>
      </c>
      <c r="AT58">
        <f t="shared" si="49"/>
        <v>-2.8246221972381496E-7</v>
      </c>
      <c r="AU58">
        <f t="shared" si="50"/>
        <v>5.5085844513473594</v>
      </c>
      <c r="AW58">
        <f t="shared" si="51"/>
        <v>61.610461582155793</v>
      </c>
    </row>
    <row r="59" spans="3:49" x14ac:dyDescent="0.25">
      <c r="C59">
        <f>C58+('Single bit with plots'!D$16-'Single bit with plots'!D$15)/100</f>
        <v>0.74140000000000073</v>
      </c>
      <c r="D59" s="4">
        <f t="shared" si="26"/>
        <v>4658353586.7429504</v>
      </c>
      <c r="E59" s="1"/>
      <c r="F59" s="1">
        <f>$D59*'Single bit with plots'!B$25*0.000000001</f>
        <v>533.69405452533704</v>
      </c>
      <c r="G59" s="1">
        <f>1/($D59*'Single bit with plots'!C$25*0.000000000001)</f>
        <v>2.3600934320454314</v>
      </c>
      <c r="H59" s="1">
        <f>$D59*'Single bit with plots'!D$25*0.000000001</f>
        <v>24.832191408554319</v>
      </c>
      <c r="I59" s="1">
        <f>1/($D59*'Single bit with plots'!E$25*0.000000000001)</f>
        <v>53.951982735365469</v>
      </c>
      <c r="L59" t="str">
        <f t="shared" si="27"/>
        <v>0,539735332242445</v>
      </c>
      <c r="M59" t="str">
        <f>COMPLEX(0,2*$H59/'Single bit with plots'!$D$13-$H59^2/$I59/'Single bit with plots'!$D$13)</f>
        <v>0,764700049775168i</v>
      </c>
      <c r="N59" t="str">
        <f>COMPLEX(0,'Single bit with plots'!$D$13/$I59)</f>
        <v>0,926750000000001i</v>
      </c>
      <c r="O59" t="str">
        <f t="shared" si="28"/>
        <v>0,539735332242445</v>
      </c>
      <c r="R59" t="str">
        <f t="shared" si="29"/>
        <v>-0,162049950224833i</v>
      </c>
      <c r="S59" t="str">
        <f t="shared" si="30"/>
        <v>1,07947066448489+1,69145004977517i</v>
      </c>
      <c r="T59" t="str">
        <f t="shared" si="31"/>
        <v>-0,068077914413456-0,0434468115203325i</v>
      </c>
      <c r="U59">
        <f t="shared" si="32"/>
        <v>8.0760311181725497E-2</v>
      </c>
      <c r="V59">
        <f t="shared" si="33"/>
        <v>-21.856040326453581</v>
      </c>
      <c r="W59">
        <f t="shared" si="34"/>
        <v>-147.45428810521355</v>
      </c>
      <c r="Y59" t="str">
        <f t="shared" si="35"/>
        <v>0,536215055420296-0,840209013566529i</v>
      </c>
      <c r="Z59">
        <f t="shared" si="36"/>
        <v>0.99673355122511598</v>
      </c>
      <c r="AA59">
        <f t="shared" si="37"/>
        <v>-2.8418452586207347E-2</v>
      </c>
      <c r="AB59">
        <f t="shared" si="38"/>
        <v>-57.454288105213536</v>
      </c>
      <c r="AE59" t="str">
        <f t="shared" si="39"/>
        <v>0,995577815769103</v>
      </c>
      <c r="AF59" t="str">
        <f>COMPLEX(0,-2*$G59/'Single bit with plots'!$D$13+$G59^2/$F59/'Single bit with plots'!$D$13)</f>
        <v>-0,0941950019226446i</v>
      </c>
      <c r="AG59" t="str">
        <f>COMPLEX(0,-'Single bit with plots'!$D$13/$F59)</f>
        <v>-0,093686634835139i</v>
      </c>
      <c r="AH59" t="str">
        <f t="shared" si="40"/>
        <v>0,995577815769103</v>
      </c>
      <c r="AK59" t="str">
        <f t="shared" si="41"/>
        <v>-0,000508367087505596i</v>
      </c>
      <c r="AL59" t="str">
        <f t="shared" si="42"/>
        <v>1,99115563153821-0,187881636757784i</v>
      </c>
      <c r="AM59" t="str">
        <f t="shared" si="43"/>
        <v>0,0000238782085758309-0,000253059480943871i</v>
      </c>
      <c r="AN59">
        <f t="shared" si="44"/>
        <v>2.5418353554149077E-4</v>
      </c>
      <c r="AO59">
        <f t="shared" si="45"/>
        <v>-71.897051676352518</v>
      </c>
      <c r="AP59">
        <f t="shared" si="46"/>
        <v>-84.609639631766711</v>
      </c>
      <c r="AR59" t="str">
        <f t="shared" si="47"/>
        <v>0,995577751445545+0,093940812309444i</v>
      </c>
      <c r="AS59">
        <f t="shared" si="48"/>
        <v>0.99999996769536215</v>
      </c>
      <c r="AT59">
        <f t="shared" si="49"/>
        <v>-2.8059452372664304E-7</v>
      </c>
      <c r="AU59">
        <f t="shared" si="50"/>
        <v>5.3903603682332966</v>
      </c>
      <c r="AW59">
        <f t="shared" si="51"/>
        <v>62.844648473446831</v>
      </c>
    </row>
    <row r="60" spans="3:49" x14ac:dyDescent="0.25">
      <c r="C60">
        <f>C59+('Single bit with plots'!D$16-'Single bit with plots'!D$15)/100</f>
        <v>0.75730000000000075</v>
      </c>
      <c r="D60" s="4">
        <f t="shared" si="26"/>
        <v>4758256233.1271057</v>
      </c>
      <c r="E60" s="1"/>
      <c r="F60" s="1">
        <f>$D60*'Single bit with plots'!B$25*0.000000001</f>
        <v>545.13961086058498</v>
      </c>
      <c r="G60" s="1">
        <f>1/($D60*'Single bit with plots'!C$25*0.000000000001)</f>
        <v>2.3105417542829567</v>
      </c>
      <c r="H60" s="1">
        <f>$D60*'Single bit with plots'!D$25*0.000000001</f>
        <v>25.364740428511176</v>
      </c>
      <c r="I60" s="1">
        <f>1/($D60*'Single bit with plots'!E$25*0.000000000001)</f>
        <v>52.819226198336153</v>
      </c>
      <c r="L60" t="str">
        <f t="shared" si="27"/>
        <v>0,519782051837212</v>
      </c>
      <c r="M60" t="str">
        <f>COMPLEX(0,2*$H60/'Single bit with plots'!$D$13-$H60^2/$I60/'Single bit with plots'!$D$13)</f>
        <v>0,77097754505522i</v>
      </c>
      <c r="N60" t="str">
        <f>COMPLEX(0,'Single bit with plots'!$D$13/$I60)</f>
        <v>0,946625000000001i</v>
      </c>
      <c r="O60" t="str">
        <f t="shared" si="28"/>
        <v>0,519782051837212</v>
      </c>
      <c r="R60" t="str">
        <f t="shared" si="29"/>
        <v>-0,175647454944781i</v>
      </c>
      <c r="S60" t="str">
        <f t="shared" si="30"/>
        <v>1,03956410367442+1,71760254505522i</v>
      </c>
      <c r="T60" t="str">
        <f t="shared" si="31"/>
        <v>-0,0748458423970584-0,0452997995894059i</v>
      </c>
      <c r="U60">
        <f t="shared" si="32"/>
        <v>8.7486981699940042E-2</v>
      </c>
      <c r="V60">
        <f t="shared" si="33"/>
        <v>-21.161131327326885</v>
      </c>
      <c r="W60">
        <f t="shared" si="34"/>
        <v>-148.81593933336006</v>
      </c>
      <c r="Y60" t="str">
        <f t="shared" si="35"/>
        <v>0,515803654583517-0,852228031662491i</v>
      </c>
      <c r="Z60">
        <f t="shared" si="36"/>
        <v>0.99616566294619679</v>
      </c>
      <c r="AA60">
        <f t="shared" si="37"/>
        <v>-3.3368642757267218E-2</v>
      </c>
      <c r="AB60">
        <f t="shared" si="38"/>
        <v>-58.815939333360113</v>
      </c>
      <c r="AE60" t="str">
        <f t="shared" si="39"/>
        <v>0,995761559592715</v>
      </c>
      <c r="AF60" t="str">
        <f>COMPLEX(0,-2*$G60/'Single bit with plots'!$D$13+$G60^2/$F60/'Single bit with plots'!$D$13)</f>
        <v>-0,0922258083006368i</v>
      </c>
      <c r="AG60" t="str">
        <f>COMPLEX(0,-'Single bit with plots'!$D$13/$F60)</f>
        <v>-0,0917196237511845i</v>
      </c>
      <c r="AH60" t="str">
        <f t="shared" si="40"/>
        <v>0,995761559592715</v>
      </c>
      <c r="AK60" t="str">
        <f t="shared" si="41"/>
        <v>-0,000506184549452296i</v>
      </c>
      <c r="AL60" t="str">
        <f t="shared" si="42"/>
        <v>1,99152311918543-0,183945432051821i</v>
      </c>
      <c r="AM60" t="str">
        <f t="shared" si="43"/>
        <v>0,0000232775824206779-0,000252019542058889i</v>
      </c>
      <c r="AN60">
        <f t="shared" si="44"/>
        <v>2.5309226662014703E-4</v>
      </c>
      <c r="AO60">
        <f t="shared" si="45"/>
        <v>-71.934422495136573</v>
      </c>
      <c r="AP60">
        <f t="shared" si="46"/>
        <v>-84.722893978746214</v>
      </c>
      <c r="AR60" t="str">
        <f t="shared" si="47"/>
        <v>0,995761495808516+0,0919727101345343i</v>
      </c>
      <c r="AS60">
        <f t="shared" si="48"/>
        <v>0.99999996797215163</v>
      </c>
      <c r="AT60">
        <f t="shared" si="49"/>
        <v>-2.7819036077110106E-7</v>
      </c>
      <c r="AU60">
        <f t="shared" si="50"/>
        <v>5.2771060212538154</v>
      </c>
      <c r="AW60">
        <f t="shared" si="51"/>
        <v>64.093045354613935</v>
      </c>
    </row>
    <row r="61" spans="3:49" x14ac:dyDescent="0.25">
      <c r="C61">
        <f>C60+('Single bit with plots'!D$16-'Single bit with plots'!D$15)/100</f>
        <v>0.77320000000000078</v>
      </c>
      <c r="D61" s="4">
        <f t="shared" si="26"/>
        <v>4858158879.511261</v>
      </c>
      <c r="E61" s="1"/>
      <c r="F61" s="1">
        <f>$D61*'Single bit with plots'!B$25*0.000000001</f>
        <v>556.58516719583292</v>
      </c>
      <c r="G61" s="1">
        <f>1/($D61*'Single bit with plots'!C$25*0.000000000001)</f>
        <v>2.263028027054427</v>
      </c>
      <c r="H61" s="1">
        <f>$D61*'Single bit with plots'!D$25*0.000000001</f>
        <v>25.89728944846803</v>
      </c>
      <c r="I61" s="1">
        <f>1/($D61*'Single bit with plots'!E$25*0.000000000001)</f>
        <v>51.733057423693701</v>
      </c>
      <c r="L61" t="str">
        <f t="shared" si="27"/>
        <v>0,499405394961113</v>
      </c>
      <c r="M61" t="str">
        <f>COMPLEX(0,2*$H61/'Single bit with plots'!$D$13-$H61^2/$I61/'Single bit with plots'!$D$13)</f>
        <v>0,776610710278049i</v>
      </c>
      <c r="N61" t="str">
        <f>COMPLEX(0,'Single bit with plots'!$D$13/$I61)</f>
        <v>0,966500000000001i</v>
      </c>
      <c r="O61" t="str">
        <f t="shared" si="28"/>
        <v>0,499405394961113</v>
      </c>
      <c r="R61" t="str">
        <f t="shared" si="29"/>
        <v>-0,189889289721952i</v>
      </c>
      <c r="S61" t="str">
        <f t="shared" si="30"/>
        <v>0,998810789922226+1,74311071027805i</v>
      </c>
      <c r="T61" t="str">
        <f t="shared" si="31"/>
        <v>-0,0820102336015055-0,0469922568441793i</v>
      </c>
      <c r="U61">
        <f t="shared" si="32"/>
        <v>9.4519577965005847E-2</v>
      </c>
      <c r="V61">
        <f t="shared" si="33"/>
        <v>-20.489564523670715</v>
      </c>
      <c r="W61">
        <f t="shared" si="34"/>
        <v>-150.18708449182799</v>
      </c>
      <c r="Y61" t="str">
        <f t="shared" si="35"/>
        <v>0,494943731823826-0,863768922634764i</v>
      </c>
      <c r="Z61">
        <f t="shared" si="36"/>
        <v>0.9955230029393175</v>
      </c>
      <c r="AA61">
        <f t="shared" si="37"/>
        <v>-3.8974010889237326E-2</v>
      </c>
      <c r="AB61">
        <f t="shared" si="38"/>
        <v>-60.187084491828017</v>
      </c>
      <c r="AE61" t="str">
        <f t="shared" si="39"/>
        <v>0,995934084915601</v>
      </c>
      <c r="AF61" t="str">
        <f>COMPLEX(0,-2*$G61/'Single bit with plots'!$D$13+$G61^2/$F61/'Single bit with plots'!$D$13)</f>
        <v>-0,0903370954863447i</v>
      </c>
      <c r="AG61" t="str">
        <f>COMPLEX(0,-'Single bit with plots'!$D$13/$F61)</f>
        <v>-0,0898335114676307i</v>
      </c>
      <c r="AH61" t="str">
        <f t="shared" si="40"/>
        <v>0,995934084915601</v>
      </c>
      <c r="AK61" t="str">
        <f t="shared" si="41"/>
        <v>-0,000503584018714004i</v>
      </c>
      <c r="AL61" t="str">
        <f t="shared" si="42"/>
        <v>1,9918681698312-0,180170606953975i</v>
      </c>
      <c r="AM61" t="str">
        <f t="shared" si="43"/>
        <v>0,000022682758137937-0,000250768228529517i</v>
      </c>
      <c r="AN61">
        <f t="shared" si="44"/>
        <v>2.5179200137529428E-4</v>
      </c>
      <c r="AO61">
        <f t="shared" si="45"/>
        <v>-71.979161403049787</v>
      </c>
      <c r="AP61">
        <f t="shared" si="46"/>
        <v>-84.831485609669855</v>
      </c>
      <c r="AR61" t="str">
        <f t="shared" si="47"/>
        <v>0,995934021774165+0,0900852977656504i</v>
      </c>
      <c r="AS61">
        <f t="shared" si="48"/>
        <v>0.99999996830039395</v>
      </c>
      <c r="AT61">
        <f t="shared" si="49"/>
        <v>-2.7533928409498185E-7</v>
      </c>
      <c r="AU61">
        <f t="shared" si="50"/>
        <v>5.1685143903301336</v>
      </c>
      <c r="AW61">
        <f t="shared" si="51"/>
        <v>65.355598882158148</v>
      </c>
    </row>
    <row r="62" spans="3:49" x14ac:dyDescent="0.25">
      <c r="C62">
        <f>C61+('Single bit with plots'!D$16-'Single bit with plots'!D$15)/100</f>
        <v>0.7891000000000008</v>
      </c>
      <c r="D62" s="4">
        <f t="shared" si="26"/>
        <v>4958061525.8954172</v>
      </c>
      <c r="E62" s="1"/>
      <c r="F62" s="1">
        <f>$D62*'Single bit with plots'!B$25*0.000000001</f>
        <v>568.03072353108098</v>
      </c>
      <c r="G62" s="1">
        <f>1/($D62*'Single bit with plots'!C$25*0.000000000001)</f>
        <v>2.2174290590780417</v>
      </c>
      <c r="H62" s="1">
        <f>$D62*'Single bit with plots'!D$25*0.000000001</f>
        <v>26.429838468424894</v>
      </c>
      <c r="I62" s="1">
        <f>1/($D62*'Single bit with plots'!E$25*0.000000000001)</f>
        <v>50.690660245849649</v>
      </c>
      <c r="L62" t="str">
        <f t="shared" si="27"/>
        <v>0,478605361614147</v>
      </c>
      <c r="M62" t="str">
        <f>COMPLEX(0,2*$H62/'Single bit with plots'!$D$13-$H62^2/$I62/'Single bit with plots'!$D$13)</f>
        <v>0,781586017320178i</v>
      </c>
      <c r="N62" t="str">
        <f>COMPLEX(0,'Single bit with plots'!$D$13/$I62)</f>
        <v>0,986375000000001i</v>
      </c>
      <c r="O62" t="str">
        <f t="shared" si="28"/>
        <v>0,478605361614147</v>
      </c>
      <c r="R62" t="str">
        <f t="shared" si="29"/>
        <v>-0,204788982679823i</v>
      </c>
      <c r="S62" t="str">
        <f t="shared" si="30"/>
        <v>0,957210723228294+1,76796101732018i</v>
      </c>
      <c r="T62" t="str">
        <f t="shared" si="31"/>
        <v>-0,0895755676880764-0,0484980681645655i</v>
      </c>
      <c r="U62">
        <f t="shared" si="32"/>
        <v>0.10186189151167377</v>
      </c>
      <c r="V62">
        <f t="shared" si="33"/>
        <v>-19.839765270156324</v>
      </c>
      <c r="W62">
        <f t="shared" si="34"/>
        <v>-151.56796765452972</v>
      </c>
      <c r="Y62" t="str">
        <f t="shared" si="35"/>
        <v>0,473639426593468-0,874808463970185i</v>
      </c>
      <c r="Z62">
        <f t="shared" si="36"/>
        <v>0.99479854998771666</v>
      </c>
      <c r="AA62">
        <f t="shared" si="37"/>
        <v>-4.5297128532428288E-2</v>
      </c>
      <c r="AB62">
        <f t="shared" si="38"/>
        <v>-61.567967654529717</v>
      </c>
      <c r="AE62" t="str">
        <f t="shared" si="39"/>
        <v>0,996096286754889</v>
      </c>
      <c r="AF62" t="str">
        <f>COMPLEX(0,-2*$G62/'Single bit with plots'!$D$13+$G62^2/$F62/'Single bit with plots'!$D$13)</f>
        <v>-0,0885240382193613i</v>
      </c>
      <c r="AG62" t="str">
        <f>COMPLEX(0,-'Single bit with plots'!$D$13/$F62)</f>
        <v>-0,088023407764253i</v>
      </c>
      <c r="AH62" t="str">
        <f t="shared" si="40"/>
        <v>0,996096286754889</v>
      </c>
      <c r="AK62" t="str">
        <f t="shared" si="41"/>
        <v>-0,0005006304551083i</v>
      </c>
      <c r="AL62" t="str">
        <f t="shared" si="42"/>
        <v>1,99219257350978-0,176547445983614i</v>
      </c>
      <c r="AM62" t="str">
        <f t="shared" si="43"/>
        <v>0,0000220962556732453-0,000249338053061942i</v>
      </c>
      <c r="AN62">
        <f t="shared" si="44"/>
        <v>2.503152197120607E-4</v>
      </c>
      <c r="AO62">
        <f t="shared" si="45"/>
        <v>-72.030254870718963</v>
      </c>
      <c r="AP62">
        <f t="shared" si="46"/>
        <v>-84.935696757267436</v>
      </c>
      <c r="AR62" t="str">
        <f t="shared" si="47"/>
        <v>0,996096224341777+0,0882737174607776i</v>
      </c>
      <c r="AS62">
        <f t="shared" si="48"/>
        <v>0.99999996867114405</v>
      </c>
      <c r="AT62">
        <f t="shared" si="49"/>
        <v>-2.7211898956513939E-7</v>
      </c>
      <c r="AU62">
        <f t="shared" si="50"/>
        <v>5.0643032427325778</v>
      </c>
      <c r="AW62">
        <f t="shared" si="51"/>
        <v>66.632270897262288</v>
      </c>
    </row>
    <row r="63" spans="3:49" x14ac:dyDescent="0.25">
      <c r="C63">
        <f>C62+('Single bit with plots'!D$16-'Single bit with plots'!D$15)/100</f>
        <v>0.80500000000000083</v>
      </c>
      <c r="D63" s="5">
        <f t="shared" si="26"/>
        <v>5057964172.2795725</v>
      </c>
      <c r="E63" s="3"/>
      <c r="F63" s="1">
        <f>$D63*'Single bit with plots'!B$25*0.000000001</f>
        <v>579.47627986632892</v>
      </c>
      <c r="G63" s="1">
        <f>1/($D63*'Single bit with plots'!C$25*0.000000000001)</f>
        <v>2.1736313919484256</v>
      </c>
      <c r="H63" s="1">
        <f>$D63*'Single bit with plots'!D$25*0.000000001</f>
        <v>26.962387488381751</v>
      </c>
      <c r="I63" s="1">
        <f>1/($D63*'Single bit with plots'!E$25*0.000000000001)</f>
        <v>49.689440993788779</v>
      </c>
      <c r="J63" s="2"/>
      <c r="K63" s="2"/>
      <c r="L63" t="str">
        <f t="shared" si="27"/>
        <v>0,457381951796317</v>
      </c>
      <c r="M63" t="str">
        <f>COMPLEX(0,2*$H63/'Single bit with plots'!$D$13-$H63^2/$I63/'Single bit with plots'!$D$13)</f>
        <v>0,785889938058128i</v>
      </c>
      <c r="N63" t="str">
        <f>COMPLEX(0,'Single bit with plots'!$D$13/$I63)</f>
        <v>1,00625i</v>
      </c>
      <c r="O63" s="2" t="str">
        <f t="shared" si="28"/>
        <v>0,457381951796317</v>
      </c>
      <c r="P63" s="2"/>
      <c r="Q63" s="2"/>
      <c r="R63" s="2" t="str">
        <f t="shared" si="29"/>
        <v>-0,220360061941872i</v>
      </c>
      <c r="S63" s="2" t="str">
        <f t="shared" si="30"/>
        <v>0,914763903592634+1,79213993805813i</v>
      </c>
      <c r="T63" s="2" t="str">
        <f t="shared" si="31"/>
        <v>-0,0975448575607304-0,0497899258772877i</v>
      </c>
      <c r="U63" s="2">
        <f t="shared" si="32"/>
        <v>0.10951728610319464</v>
      </c>
      <c r="V63" s="2">
        <f t="shared" si="33"/>
        <v>-19.210346535795871</v>
      </c>
      <c r="W63" s="2">
        <f t="shared" si="34"/>
        <v>-152.95882147212265</v>
      </c>
      <c r="X63" s="2"/>
      <c r="Y63" s="2" t="str">
        <f t="shared" si="35"/>
        <v>0,451896096221116-0,885322473601967i</v>
      </c>
      <c r="Z63" s="2">
        <f t="shared" si="36"/>
        <v>0.99398489125569189</v>
      </c>
      <c r="AA63" s="2">
        <f t="shared" si="37"/>
        <v>-5.2404338092975525E-2</v>
      </c>
      <c r="AB63" s="2">
        <f t="shared" si="38"/>
        <v>-62.958821472122693</v>
      </c>
      <c r="AC63" s="2"/>
      <c r="AD63" s="2"/>
      <c r="AE63" t="str">
        <f t="shared" si="39"/>
        <v>0,996248972619811</v>
      </c>
      <c r="AF63" t="str">
        <f>COMPLEX(0,-2*$G63/'Single bit with plots'!$D$13+$G63^2/$F63/'Single bit with plots'!$D$13)</f>
        <v>-0,0867821886606243i</v>
      </c>
      <c r="AG63" t="str">
        <f>COMPLEX(0,-'Single bit with plots'!$D$13/$F63)</f>
        <v>-0,0862848087785988i</v>
      </c>
      <c r="AH63" t="str">
        <f t="shared" si="40"/>
        <v>0,996248972619811</v>
      </c>
      <c r="AK63" t="str">
        <f t="shared" si="41"/>
        <v>-0,0004973798820255i</v>
      </c>
      <c r="AL63" t="str">
        <f t="shared" si="42"/>
        <v>1,99249794523962-0,173066997439223i</v>
      </c>
      <c r="AM63" t="str">
        <f t="shared" si="43"/>
        <v>0,0000215200093612658-0,000247757082911879i</v>
      </c>
      <c r="AN63">
        <f t="shared" si="44"/>
        <v>2.4868993332242593E-4</v>
      </c>
      <c r="AO63">
        <f t="shared" si="45"/>
        <v>-72.086835882136867</v>
      </c>
      <c r="AP63">
        <f t="shared" si="46"/>
        <v>-85.03578731973063</v>
      </c>
      <c r="AR63" t="str">
        <f t="shared" si="47"/>
        <v>0,996248911005118+0,0865334933678019i</v>
      </c>
      <c r="AS63">
        <f t="shared" si="48"/>
        <v>0.999999969076659</v>
      </c>
      <c r="AT63">
        <f t="shared" si="49"/>
        <v>-2.6859673131023615E-7</v>
      </c>
      <c r="AU63">
        <f t="shared" si="50"/>
        <v>4.9642126802693705</v>
      </c>
      <c r="AV63" s="2"/>
      <c r="AW63">
        <f t="shared" si="51"/>
        <v>67.923034152392063</v>
      </c>
    </row>
    <row r="64" spans="3:49" x14ac:dyDescent="0.25">
      <c r="C64">
        <f>C63+('Single bit with plots'!D$16-'Single bit with plots'!D$15)/100</f>
        <v>0.82090000000000085</v>
      </c>
      <c r="D64" s="4">
        <f t="shared" si="26"/>
        <v>5157866818.6637278</v>
      </c>
      <c r="E64" s="1"/>
      <c r="F64" s="1">
        <f>$D64*'Single bit with plots'!B$25*0.000000001</f>
        <v>590.92183620157698</v>
      </c>
      <c r="G64" s="1">
        <f>1/($D64*'Single bit with plots'!C$25*0.000000000001)</f>
        <v>2.1315303575569291</v>
      </c>
      <c r="H64" s="1">
        <f>$D64*'Single bit with plots'!D$25*0.000000001</f>
        <v>27.494936508338601</v>
      </c>
      <c r="I64" s="1">
        <f>1/($D64*'Single bit with plots'!E$25*0.000000000001)</f>
        <v>48.72700694359844</v>
      </c>
      <c r="L64" t="str">
        <f t="shared" si="27"/>
        <v>0,43573516550762</v>
      </c>
      <c r="M64" t="str">
        <f>COMPLEX(0,2*$H64/'Single bit with plots'!$D$13-$H64^2/$I64/'Single bit with plots'!$D$13)</f>
        <v>0,789508944368421i</v>
      </c>
      <c r="N64" t="str">
        <f>COMPLEX(0,'Single bit with plots'!$D$13/$I64)</f>
        <v>1,026125i</v>
      </c>
      <c r="O64" t="str">
        <f t="shared" si="28"/>
        <v>0,43573516550762</v>
      </c>
      <c r="R64" t="str">
        <f t="shared" si="29"/>
        <v>-0,236616055631579i</v>
      </c>
      <c r="S64" t="str">
        <f t="shared" si="30"/>
        <v>0,87147033101524+1,81563394436842i</v>
      </c>
      <c r="T64" t="str">
        <f t="shared" si="31"/>
        <v>-0,105919502620448-0,0508393799840091i</v>
      </c>
      <c r="U64">
        <f t="shared" si="32"/>
        <v>0.11748865303731061</v>
      </c>
      <c r="V64">
        <f t="shared" si="33"/>
        <v>-18.600081503801018</v>
      </c>
      <c r="W64">
        <f t="shared" si="34"/>
        <v>-154.35986523564114</v>
      </c>
      <c r="Y64" t="str">
        <f t="shared" si="35"/>
        <v>0,429720458726335-0,895285844721957i</v>
      </c>
      <c r="Z64">
        <f t="shared" si="36"/>
        <v>0.99307422502423248</v>
      </c>
      <c r="AA64">
        <f t="shared" si="37"/>
        <v>-6.0365799201563895E-2</v>
      </c>
      <c r="AB64">
        <f t="shared" si="38"/>
        <v>-64.359865235641152</v>
      </c>
      <c r="AE64" t="str">
        <f t="shared" si="39"/>
        <v>0,996392872581493</v>
      </c>
      <c r="AF64" t="str">
        <f>COMPLEX(0,-2*$G64/'Single bit with plots'!$D$13+$G64^2/$F64/'Single bit with plots'!$D$13)</f>
        <v>-0,0851074402703547i</v>
      </c>
      <c r="AG64" t="str">
        <f>COMPLEX(0,-'Single bit with plots'!$D$13/$F64)</f>
        <v>-0,0846135595891973i</v>
      </c>
      <c r="AH64" t="str">
        <f t="shared" si="40"/>
        <v>0,996392872581493</v>
      </c>
      <c r="AK64" t="str">
        <f t="shared" si="41"/>
        <v>-0,000493880681157396i</v>
      </c>
      <c r="AL64" t="str">
        <f t="shared" si="42"/>
        <v>1,99278574516299-0,169720999859552i</v>
      </c>
      <c r="AM64" t="str">
        <f t="shared" si="43"/>
        <v>0,0000209554794764821-0,000246049580301473i</v>
      </c>
      <c r="AN64">
        <f t="shared" si="44"/>
        <v>2.469403330495451E-4</v>
      </c>
      <c r="AO64">
        <f t="shared" si="45"/>
        <v>-72.148159409114342</v>
      </c>
      <c r="AP64">
        <f t="shared" si="46"/>
        <v>-85.131997027829314</v>
      </c>
      <c r="AR64" t="str">
        <f t="shared" si="47"/>
        <v>0,996392811821925+0,0848604947550225i</v>
      </c>
      <c r="AS64">
        <f t="shared" si="48"/>
        <v>0.99999996951023407</v>
      </c>
      <c r="AT64">
        <f t="shared" si="49"/>
        <v>-2.6483074603244753E-7</v>
      </c>
      <c r="AU64">
        <f t="shared" si="50"/>
        <v>4.8680029721706921</v>
      </c>
      <c r="AW64">
        <f t="shared" si="51"/>
        <v>69.227868207811838</v>
      </c>
    </row>
    <row r="65" spans="3:49" x14ac:dyDescent="0.25">
      <c r="C65">
        <f>C64+('Single bit with plots'!D$16-'Single bit with plots'!D$15)/100</f>
        <v>0.83680000000000088</v>
      </c>
      <c r="D65" s="4">
        <f t="shared" si="26"/>
        <v>5257769465.047883</v>
      </c>
      <c r="E65" s="1"/>
      <c r="F65" s="1">
        <f>$D65*'Single bit with plots'!B$25*0.000000001</f>
        <v>602.36739253682492</v>
      </c>
      <c r="G65" s="1">
        <f>1/($D65*'Single bit with plots'!C$25*0.000000000001)</f>
        <v>2.0910292429714183</v>
      </c>
      <c r="H65" s="1">
        <f>$D65*'Single bit with plots'!D$25*0.000000001</f>
        <v>28.027485528295458</v>
      </c>
      <c r="I65" s="1">
        <f>1/($D65*'Single bit with plots'!E$25*0.000000000001)</f>
        <v>47.80114722753342</v>
      </c>
      <c r="L65" t="str">
        <f t="shared" si="27"/>
        <v>0,413665002748059</v>
      </c>
      <c r="M65" t="str">
        <f>COMPLEX(0,2*$H65/'Single bit with plots'!$D$13-$H65^2/$I65/'Single bit with plots'!$D$13)</f>
        <v>0,792429508127579i</v>
      </c>
      <c r="N65" t="str">
        <f>COMPLEX(0,'Single bit with plots'!$D$13/$I65)</f>
        <v>1,046i</v>
      </c>
      <c r="O65" t="str">
        <f t="shared" si="28"/>
        <v>0,413665002748059</v>
      </c>
      <c r="R65" t="str">
        <f t="shared" si="29"/>
        <v>-0,253570491872421i</v>
      </c>
      <c r="S65" t="str">
        <f t="shared" si="30"/>
        <v>0,827330005496118+1,83842950812758i</v>
      </c>
      <c r="T65" t="str">
        <f t="shared" si="31"/>
        <v>-0,114699137537876-0,0516169032699325i</v>
      </c>
      <c r="U65">
        <f t="shared" si="32"/>
        <v>0.12577836401826098</v>
      </c>
      <c r="V65">
        <f t="shared" si="33"/>
        <v>-18.007881167576741</v>
      </c>
      <c r="W65">
        <f t="shared" si="34"/>
        <v>-155.77130282689112</v>
      </c>
      <c r="Y65" t="str">
        <f t="shared" si="35"/>
        <v>0,407120740972515-0,904672595702379i</v>
      </c>
      <c r="Z65">
        <f t="shared" si="36"/>
        <v>0.99205836680353121</v>
      </c>
      <c r="AA65">
        <f t="shared" si="37"/>
        <v>-6.925551588796991E-2</v>
      </c>
      <c r="AB65">
        <f t="shared" si="38"/>
        <v>-65.771302826891116</v>
      </c>
      <c r="AE65" t="str">
        <f t="shared" si="39"/>
        <v>0,996528648016346</v>
      </c>
      <c r="AF65" t="str">
        <f>COMPLEX(0,-2*$G65/'Single bit with plots'!$D$13+$G65^2/$F65/'Single bit with plots'!$D$13)</f>
        <v>-0,0834959957486474i</v>
      </c>
      <c r="AG65" t="str">
        <f>COMPLEX(0,-'Single bit with plots'!$D$13/$F65)</f>
        <v>-0,0830058210644981i</v>
      </c>
      <c r="AH65" t="str">
        <f t="shared" si="40"/>
        <v>0,996528648016346</v>
      </c>
      <c r="AK65" t="str">
        <f t="shared" si="41"/>
        <v>-0,000490174684149303i</v>
      </c>
      <c r="AL65" t="str">
        <f t="shared" si="42"/>
        <v>1,99305729603269-0,166501816813145i</v>
      </c>
      <c r="AM65" t="str">
        <f t="shared" si="43"/>
        <v>0,0000204037426410591-0,000244236542972819i</v>
      </c>
      <c r="AN65">
        <f t="shared" si="44"/>
        <v>2.4508733471372246E-4</v>
      </c>
      <c r="AO65">
        <f t="shared" si="45"/>
        <v>-72.213582620822365</v>
      </c>
      <c r="AP65">
        <f t="shared" si="46"/>
        <v>-85.224547364426599</v>
      </c>
      <c r="AR65" t="str">
        <f t="shared" si="47"/>
        <v>0,996528588157061+0,0832509034058735i</v>
      </c>
      <c r="AS65">
        <f t="shared" si="48"/>
        <v>0.99999996996609919</v>
      </c>
      <c r="AT65">
        <f t="shared" si="49"/>
        <v>-2.6087115176068744E-7</v>
      </c>
      <c r="AU65">
        <f t="shared" si="50"/>
        <v>4.7754526355733953</v>
      </c>
      <c r="AW65">
        <f t="shared" si="51"/>
        <v>70.546755462464517</v>
      </c>
    </row>
    <row r="66" spans="3:49" x14ac:dyDescent="0.25">
      <c r="C66">
        <f>C65+('Single bit with plots'!D$16-'Single bit with plots'!D$15)/100</f>
        <v>0.8527000000000009</v>
      </c>
      <c r="D66" s="4">
        <f t="shared" si="26"/>
        <v>5357672111.4320383</v>
      </c>
      <c r="E66" s="1"/>
      <c r="F66" s="1">
        <f>$D66*'Single bit with plots'!B$25*0.000000001</f>
        <v>613.81294887207275</v>
      </c>
      <c r="G66" s="1">
        <f>1/($D66*'Single bit with plots'!C$25*0.000000000001)</f>
        <v>2.0520385487492474</v>
      </c>
      <c r="H66" s="1">
        <f>$D66*'Single bit with plots'!D$25*0.000000001</f>
        <v>28.560034548252315</v>
      </c>
      <c r="I66" s="1">
        <f>1/($D66*'Single bit with plots'!E$25*0.000000000001)</f>
        <v>46.909815878972644</v>
      </c>
      <c r="L66" t="str">
        <f t="shared" si="27"/>
        <v>0,391171463517631</v>
      </c>
      <c r="M66" t="str">
        <f>COMPLEX(0,2*$H66/'Single bit with plots'!$D$13-$H66^2/$I66/'Single bit with plots'!$D$13)</f>
        <v>0,794638101212126i</v>
      </c>
      <c r="N66" t="str">
        <f>COMPLEX(0,'Single bit with plots'!$D$13/$I66)</f>
        <v>1,065875i</v>
      </c>
      <c r="O66" t="str">
        <f t="shared" si="28"/>
        <v>0,391171463517631</v>
      </c>
      <c r="R66" t="str">
        <f t="shared" si="29"/>
        <v>-0,271236898787874i</v>
      </c>
      <c r="S66" t="str">
        <f t="shared" si="30"/>
        <v>0,782342927035262+1,86051310121213i</v>
      </c>
      <c r="T66" t="str">
        <f t="shared" si="31"/>
        <v>-0,123881477723392-0,0520919728135373i</v>
      </c>
      <c r="U66">
        <f t="shared" si="32"/>
        <v>0.13438822178501203</v>
      </c>
      <c r="V66">
        <f t="shared" si="33"/>
        <v>-17.432775851525758</v>
      </c>
      <c r="W66">
        <f t="shared" si="34"/>
        <v>-157.19332055993948</v>
      </c>
      <c r="Y66" t="str">
        <f t="shared" si="35"/>
        <v>0,384106830938786-0,913455936688585i</v>
      </c>
      <c r="Z66">
        <f t="shared" si="36"/>
        <v>0.99092875921806678</v>
      </c>
      <c r="AA66">
        <f t="shared" si="37"/>
        <v>-7.9151341992141383E-2</v>
      </c>
      <c r="AB66">
        <f t="shared" si="38"/>
        <v>-67.193320559939522</v>
      </c>
      <c r="AE66" t="str">
        <f t="shared" si="39"/>
        <v>0,996656899219021</v>
      </c>
      <c r="AF66" t="str">
        <f>COMPLEX(0,-2*$G66/'Single bit with plots'!$D$13+$G66^2/$F66/'Single bit with plots'!$D$13)</f>
        <v>-0,0819443385164715i</v>
      </c>
      <c r="AG66" t="str">
        <f>COMPLEX(0,-'Single bit with plots'!$D$13/$F66)</f>
        <v>-0,0814580404207483i</v>
      </c>
      <c r="AH66" t="str">
        <f t="shared" si="40"/>
        <v>0,996656899219021</v>
      </c>
      <c r="AK66" t="str">
        <f t="shared" si="41"/>
        <v>-0,000486298095723189i</v>
      </c>
      <c r="AL66" t="str">
        <f t="shared" si="42"/>
        <v>1,99331379843804-0,16340237893722i</v>
      </c>
      <c r="AM66" t="str">
        <f t="shared" si="43"/>
        <v>0,0000198655652539711-0,000242336161762527i</v>
      </c>
      <c r="AN66">
        <f t="shared" si="44"/>
        <v>2.4314904067393198E-4</v>
      </c>
      <c r="AO66">
        <f t="shared" si="45"/>
        <v>-72.282548791366168</v>
      </c>
      <c r="AP66">
        <f t="shared" si="46"/>
        <v>-85.313643268791026</v>
      </c>
      <c r="AR66" t="str">
        <f t="shared" si="47"/>
        <v>0,996656840295215+0,0817011846383169i</v>
      </c>
      <c r="AS66">
        <f t="shared" si="48"/>
        <v>0.99999997043927258</v>
      </c>
      <c r="AT66">
        <f t="shared" si="49"/>
        <v>-2.567612197985788E-7</v>
      </c>
      <c r="AU66">
        <f t="shared" si="50"/>
        <v>4.6863567312089724</v>
      </c>
      <c r="AW66">
        <f t="shared" si="51"/>
        <v>71.879677291148496</v>
      </c>
    </row>
    <row r="67" spans="3:49" x14ac:dyDescent="0.25">
      <c r="C67">
        <f>C66+('Single bit with plots'!D$16-'Single bit with plots'!D$15)/100</f>
        <v>0.86860000000000093</v>
      </c>
      <c r="D67" s="4">
        <f t="shared" si="26"/>
        <v>5457574757.8161945</v>
      </c>
      <c r="E67" s="1"/>
      <c r="F67" s="1">
        <f>$D67*'Single bit with plots'!B$25*0.000000001</f>
        <v>625.25850520732081</v>
      </c>
      <c r="G67" s="1">
        <f>1/($D67*'Single bit with plots'!C$25*0.000000000001)</f>
        <v>2.0144753287111246</v>
      </c>
      <c r="H67" s="1">
        <f>$D67*'Single bit with plots'!D$25*0.000000001</f>
        <v>29.092583568209179</v>
      </c>
      <c r="I67" s="1">
        <f>1/($D67*'Single bit with plots'!E$25*0.000000000001)</f>
        <v>46.051116739580891</v>
      </c>
      <c r="L67" t="str">
        <f t="shared" si="27"/>
        <v>0,368254547816337</v>
      </c>
      <c r="M67" t="str">
        <f>COMPLEX(0,2*$H67/'Single bit with plots'!$D$13-$H67^2/$I67/'Single bit with plots'!$D$13)</f>
        <v>0,796121195498581i</v>
      </c>
      <c r="N67" t="str">
        <f>COMPLEX(0,'Single bit with plots'!$D$13/$I67)</f>
        <v>1,08575i</v>
      </c>
      <c r="O67" t="str">
        <f t="shared" si="28"/>
        <v>0,368254547816337</v>
      </c>
      <c r="R67" t="str">
        <f t="shared" si="29"/>
        <v>-0,289628804501419i</v>
      </c>
      <c r="S67" t="str">
        <f t="shared" si="30"/>
        <v>0,736509095632674+1,88187119549858i</v>
      </c>
      <c r="T67" t="str">
        <f t="shared" si="31"/>
        <v>-0,133462162951463-0,0522331693963358i</v>
      </c>
      <c r="U67">
        <f t="shared" si="32"/>
        <v>0.14331940875146384</v>
      </c>
      <c r="V67">
        <f t="shared" si="33"/>
        <v>-16.87389984273176</v>
      </c>
      <c r="W67">
        <f t="shared" si="34"/>
        <v>-158.62608492005674</v>
      </c>
      <c r="Y67" t="str">
        <f t="shared" si="35"/>
        <v>0,360690432612547-0,921608354398389i</v>
      </c>
      <c r="Z67">
        <f t="shared" si="36"/>
        <v>0.98967648606761027</v>
      </c>
      <c r="AA67">
        <f t="shared" si="37"/>
        <v>-9.013496213238717E-2</v>
      </c>
      <c r="AB67">
        <f t="shared" si="38"/>
        <v>-68.626084920056712</v>
      </c>
      <c r="AE67" t="str">
        <f t="shared" si="39"/>
        <v>0,996778172048946</v>
      </c>
      <c r="AF67" t="str">
        <f>COMPLEX(0,-2*$G67/'Single bit with plots'!$D$13+$G67^2/$F67/'Single bit with plots'!$D$13)</f>
        <v>-0,08044920729003i</v>
      </c>
      <c r="AG67" t="str">
        <f>COMPLEX(0,-'Single bit with plots'!$D$13/$F67)</f>
        <v>-0,0799669250135529i</v>
      </c>
      <c r="AH67" t="str">
        <f t="shared" si="40"/>
        <v>0,996778172048946</v>
      </c>
      <c r="AK67" t="str">
        <f t="shared" si="41"/>
        <v>-0,000482282276477092i</v>
      </c>
      <c r="AL67" t="str">
        <f t="shared" si="42"/>
        <v>1,99355634409789-0,160416132303583i</v>
      </c>
      <c r="AM67" t="str">
        <f t="shared" si="43"/>
        <v>0,000019341463243068-0,00024036420900227i</v>
      </c>
      <c r="AN67">
        <f t="shared" si="44"/>
        <v>2.4114113122748239E-4</v>
      </c>
      <c r="AO67">
        <f t="shared" si="45"/>
        <v>-72.354574121642187</v>
      </c>
      <c r="AP67">
        <f t="shared" si="46"/>
        <v>-85.399474653344697</v>
      </c>
      <c r="AR67" t="str">
        <f t="shared" si="47"/>
        <v>0,996778114087248+0,0802080614877692i</v>
      </c>
      <c r="AS67">
        <f t="shared" si="48"/>
        <v>0.99999997092547788</v>
      </c>
      <c r="AT67">
        <f t="shared" si="49"/>
        <v>-2.5253809411277162E-7</v>
      </c>
      <c r="AU67">
        <f t="shared" si="50"/>
        <v>4.6005253466552869</v>
      </c>
      <c r="AW67">
        <f t="shared" si="51"/>
        <v>73.226610266712001</v>
      </c>
    </row>
    <row r="68" spans="3:49" x14ac:dyDescent="0.25">
      <c r="C68">
        <f>C67+('Single bit with plots'!D$16-'Single bit with plots'!D$15)/100</f>
        <v>0.88450000000000095</v>
      </c>
      <c r="D68" s="4">
        <f t="shared" si="26"/>
        <v>5557477404.2003498</v>
      </c>
      <c r="E68" s="1"/>
      <c r="F68" s="1">
        <f>$D68*'Single bit with plots'!B$25*0.000000001</f>
        <v>636.70406154256887</v>
      </c>
      <c r="G68" s="1">
        <f>1/($D68*'Single bit with plots'!C$25*0.000000000001)</f>
        <v>1.9782626009253625</v>
      </c>
      <c r="H68" s="1">
        <f>$D68*'Single bit with plots'!D$25*0.000000001</f>
        <v>29.625132588166029</v>
      </c>
      <c r="I68" s="1">
        <f>1/($D68*'Single bit with plots'!E$25*0.000000000001)</f>
        <v>45.223289994347056</v>
      </c>
      <c r="L68" t="str">
        <f t="shared" si="27"/>
        <v>0,344914255644178</v>
      </c>
      <c r="M68" t="str">
        <f>COMPLEX(0,2*$H68/'Single bit with plots'!$D$13-$H68^2/$I68/'Single bit with plots'!$D$13)</f>
        <v>0,796865262863468i</v>
      </c>
      <c r="N68" t="str">
        <f>COMPLEX(0,'Single bit with plots'!$D$13/$I68)</f>
        <v>1,105625i</v>
      </c>
      <c r="O68" t="str">
        <f t="shared" si="28"/>
        <v>0,344914255644178</v>
      </c>
      <c r="R68" t="str">
        <f t="shared" si="29"/>
        <v>-0,308759737136532i</v>
      </c>
      <c r="S68" t="str">
        <f t="shared" si="30"/>
        <v>0,689828511288356+1,90249026286347i</v>
      </c>
      <c r="T68" t="str">
        <f t="shared" si="31"/>
        <v>-0,143434600894864-0,052008296249369i</v>
      </c>
      <c r="U68">
        <f t="shared" si="32"/>
        <v>0.1525724339867168</v>
      </c>
      <c r="V68">
        <f t="shared" si="33"/>
        <v>-16.33047850834242</v>
      </c>
      <c r="W68">
        <f t="shared" si="34"/>
        <v>-160.06974020875168</v>
      </c>
      <c r="Y68" t="str">
        <f t="shared" si="35"/>
        <v>0,336885221704741-0,929101716597443i</v>
      </c>
      <c r="Z68">
        <f t="shared" si="36"/>
        <v>0.9882922909682984</v>
      </c>
      <c r="AA68">
        <f t="shared" si="37"/>
        <v>-0.10229184546889333</v>
      </c>
      <c r="AB68">
        <f t="shared" si="38"/>
        <v>-70.069740208751611</v>
      </c>
      <c r="AE68" t="str">
        <f t="shared" si="39"/>
        <v>0,99689296374813</v>
      </c>
      <c r="AF68" t="str">
        <f>COMPLEX(0,-2*$G68/'Single bit with plots'!$D$13+$G68^2/$F68/'Single bit with plots'!$D$13)</f>
        <v>-0,0790075733646786i</v>
      </c>
      <c r="AG68" t="str">
        <f>COMPLEX(0,-'Single bit with plots'!$D$13/$F68)</f>
        <v>-0,0785294189562149i</v>
      </c>
      <c r="AH68" t="str">
        <f t="shared" si="40"/>
        <v>0,99689296374813</v>
      </c>
      <c r="AK68" t="str">
        <f t="shared" si="41"/>
        <v>-0,000478154408463702i</v>
      </c>
      <c r="AL68" t="str">
        <f t="shared" si="42"/>
        <v>1,99378592749626-0,157536992320894i</v>
      </c>
      <c r="AM68" t="str">
        <f t="shared" si="43"/>
        <v>0,0000188317507672035-0,000238334369068613i</v>
      </c>
      <c r="AN68">
        <f t="shared" si="44"/>
        <v>2.3907719739927499E-4</v>
      </c>
      <c r="AO68">
        <f t="shared" si="45"/>
        <v>-72.429236877175668</v>
      </c>
      <c r="AP68">
        <f t="shared" si="46"/>
        <v>-85.482217756502436</v>
      </c>
      <c r="AR68" t="str">
        <f t="shared" si="47"/>
        <v>0,996892906767816+0,0787684916582047i</v>
      </c>
      <c r="AS68">
        <f t="shared" si="48"/>
        <v>0.99999997142104657</v>
      </c>
      <c r="AT68">
        <f t="shared" si="49"/>
        <v>-2.4823363897681878E-7</v>
      </c>
      <c r="AU68">
        <f t="shared" si="50"/>
        <v>4.5177822434975745</v>
      </c>
      <c r="AW68">
        <f t="shared" si="51"/>
        <v>74.587522452249189</v>
      </c>
    </row>
    <row r="69" spans="3:49" x14ac:dyDescent="0.25">
      <c r="C69">
        <f>C68+('Single bit with plots'!D$16-'Single bit with plots'!D$15)/100</f>
        <v>0.90040000000000098</v>
      </c>
      <c r="D69" s="4">
        <f t="shared" si="26"/>
        <v>5657380050.5845051</v>
      </c>
      <c r="E69" s="1"/>
      <c r="F69" s="1">
        <f>$D69*'Single bit with plots'!B$25*0.000000001</f>
        <v>648.14961787781681</v>
      </c>
      <c r="G69" s="1">
        <f>1/($D69*'Single bit with plots'!C$25*0.000000000001)</f>
        <v>1.9433288211000477</v>
      </c>
      <c r="H69" s="1">
        <f>$D69*'Single bit with plots'!D$25*0.000000001</f>
        <v>30.157681608122886</v>
      </c>
      <c r="I69" s="1">
        <f>1/($D69*'Single bit with plots'!E$25*0.000000000001)</f>
        <v>44.424700133274065</v>
      </c>
      <c r="L69" t="str">
        <f t="shared" si="27"/>
        <v>0,321150587001153</v>
      </c>
      <c r="M69" t="str">
        <f>COMPLEX(0,2*$H69/'Single bit with plots'!$D$13-$H69^2/$I69/'Single bit with plots'!$D$13)</f>
        <v>0,796856775183309i</v>
      </c>
      <c r="N69" t="str">
        <f>COMPLEX(0,'Single bit with plots'!$D$13/$I69)</f>
        <v>1,1255i</v>
      </c>
      <c r="O69" t="str">
        <f t="shared" si="28"/>
        <v>0,321150587001153</v>
      </c>
      <c r="R69" t="str">
        <f t="shared" si="29"/>
        <v>-0,328643224816691i</v>
      </c>
      <c r="S69" t="str">
        <f t="shared" si="30"/>
        <v>0,642301174002306+1,92235677518331i</v>
      </c>
      <c r="T69" t="str">
        <f t="shared" si="31"/>
        <v>-0,153789812639637-0,0513845184636i</v>
      </c>
      <c r="U69">
        <f t="shared" si="32"/>
        <v>0.16214707894214656</v>
      </c>
      <c r="V69">
        <f t="shared" si="33"/>
        <v>-15.801817413546202</v>
      </c>
      <c r="W69">
        <f t="shared" si="34"/>
        <v>-161.52440610605564</v>
      </c>
      <c r="Y69" t="str">
        <f t="shared" si="35"/>
        <v>0,312707000074388-0,935907397606732i</v>
      </c>
      <c r="Z69">
        <f t="shared" si="36"/>
        <v>0.9867666009703252</v>
      </c>
      <c r="AA69">
        <f t="shared" si="37"/>
        <v>-0.11571116945391743</v>
      </c>
      <c r="AB69">
        <f t="shared" si="38"/>
        <v>-71.524406106055594</v>
      </c>
      <c r="AE69" t="str">
        <f t="shared" si="39"/>
        <v>0,997001728046276</v>
      </c>
      <c r="AF69" t="str">
        <f>COMPLEX(0,-2*$G69/'Single bit with plots'!$D$13+$G69^2/$F69/'Single bit with plots'!$D$13)</f>
        <v>-0,0776166202779786i</v>
      </c>
      <c r="AG69" t="str">
        <f>COMPLEX(0,-'Single bit with plots'!$D$13/$F69)</f>
        <v>-0,0771426822154287i</v>
      </c>
      <c r="AH69" t="str">
        <f t="shared" si="40"/>
        <v>0,997001728046276</v>
      </c>
      <c r="AK69" t="str">
        <f t="shared" si="41"/>
        <v>-0,000473938062549889i</v>
      </c>
      <c r="AL69" t="str">
        <f t="shared" si="42"/>
        <v>1,99400345609255-0,154759302493407i</v>
      </c>
      <c r="AM69" t="str">
        <f t="shared" si="43"/>
        <v>0,0000183365799666462-0,000236258520407635i</v>
      </c>
      <c r="AN69">
        <f t="shared" si="44"/>
        <v>2.3696902462152746E-4</v>
      </c>
      <c r="AO69">
        <f t="shared" si="45"/>
        <v>-72.506168380652269</v>
      </c>
      <c r="AP69">
        <f t="shared" si="46"/>
        <v>-85.562036351906812</v>
      </c>
      <c r="AR69" t="str">
        <f t="shared" si="47"/>
        <v>0,997001672060324+0,077379646901502i</v>
      </c>
      <c r="AS69">
        <f t="shared" si="48"/>
        <v>0.99999997192284107</v>
      </c>
      <c r="AT69">
        <f t="shared" si="49"/>
        <v>-2.438751072501388E-7</v>
      </c>
      <c r="AU69">
        <f t="shared" si="50"/>
        <v>4.4379636480931977</v>
      </c>
      <c r="AW69">
        <f t="shared" si="51"/>
        <v>75.962369754148796</v>
      </c>
    </row>
    <row r="70" spans="3:49" x14ac:dyDescent="0.25">
      <c r="C70">
        <f>C69+('Single bit with plots'!D$16-'Single bit with plots'!D$15)/100</f>
        <v>0.916300000000001</v>
      </c>
      <c r="D70" s="4">
        <f t="shared" si="26"/>
        <v>5757282696.9686613</v>
      </c>
      <c r="E70" s="1"/>
      <c r="F70" s="1">
        <f>$D70*'Single bit with plots'!B$25*0.000000001</f>
        <v>659.59517421306487</v>
      </c>
      <c r="G70" s="1">
        <f>1/($D70*'Single bit with plots'!C$25*0.000000000001)</f>
        <v>1.9096074108026659</v>
      </c>
      <c r="H70" s="1">
        <f>$D70*'Single bit with plots'!D$25*0.000000001</f>
        <v>30.69023062807975</v>
      </c>
      <c r="I70" s="1">
        <f>1/($D70*'Single bit with plots'!E$25*0.000000000001)</f>
        <v>43.653825166430167</v>
      </c>
      <c r="L70" t="str">
        <f t="shared" si="27"/>
        <v>0,296963541887262</v>
      </c>
      <c r="M70" t="str">
        <f>COMPLEX(0,2*$H70/'Single bit with plots'!$D$13-$H70^2/$I70/'Single bit with plots'!$D$13)</f>
        <v>0,796082204334625i</v>
      </c>
      <c r="N70" t="str">
        <f>COMPLEX(0,'Single bit with plots'!$D$13/$I70)</f>
        <v>1,145375i</v>
      </c>
      <c r="O70" t="str">
        <f t="shared" si="28"/>
        <v>0,296963541887262</v>
      </c>
      <c r="R70" t="str">
        <f t="shared" si="29"/>
        <v>-0,349292795665375i</v>
      </c>
      <c r="S70" t="str">
        <f t="shared" si="30"/>
        <v>0,593927083774524+1,94145720433462i</v>
      </c>
      <c r="T70" t="str">
        <f t="shared" si="31"/>
        <v>-0,164516282577464-0,0503285242273194i</v>
      </c>
      <c r="U70">
        <f t="shared" si="32"/>
        <v>0.17204234241606878</v>
      </c>
      <c r="V70">
        <f t="shared" si="33"/>
        <v>-15.28729306015855</v>
      </c>
      <c r="W70">
        <f t="shared" si="34"/>
        <v>-162.99017516396455</v>
      </c>
      <c r="Y70" t="str">
        <f t="shared" si="35"/>
        <v>0,288173846422727-0,941996426030337i</v>
      </c>
      <c r="Z70">
        <f t="shared" si="36"/>
        <v>0.98508955553086519</v>
      </c>
      <c r="AA70">
        <f t="shared" si="37"/>
        <v>-0.1304857107604199</v>
      </c>
      <c r="AB70">
        <f t="shared" si="38"/>
        <v>-72.990175163964594</v>
      </c>
      <c r="AE70" t="str">
        <f t="shared" si="39"/>
        <v>0,997104879651248</v>
      </c>
      <c r="AF70" t="str">
        <f>COMPLEX(0,-2*$G70/'Single bit with plots'!$D$13+$G70^2/$F70/'Single bit with plots'!$D$13)</f>
        <v>-0,0762737255666438i</v>
      </c>
      <c r="AG70" t="str">
        <f>COMPLEX(0,-'Single bit with plots'!$D$13/$F70)</f>
        <v>-0,0758040718834138i</v>
      </c>
      <c r="AH70" t="str">
        <f t="shared" si="40"/>
        <v>0,997104879651248</v>
      </c>
      <c r="AK70" t="str">
        <f t="shared" si="41"/>
        <v>-0,000469653683230001i</v>
      </c>
      <c r="AL70" t="str">
        <f t="shared" si="42"/>
        <v>1,9942097593025-0,152077797450058i</v>
      </c>
      <c r="AM70" t="str">
        <f t="shared" si="43"/>
        <v>0,0000178559734428379-0,00023414697673569i</v>
      </c>
      <c r="AN70">
        <f t="shared" si="44"/>
        <v>2.348268351403968E-4</v>
      </c>
      <c r="AO70">
        <f t="shared" si="45"/>
        <v>-72.585045500493408</v>
      </c>
      <c r="AP70">
        <f t="shared" si="46"/>
        <v>-85.639082831538488</v>
      </c>
      <c r="AR70" t="str">
        <f t="shared" si="47"/>
        <v>0,997104824667252+0,0760388945319669i</v>
      </c>
      <c r="AS70">
        <f t="shared" si="48"/>
        <v>0.99999997242817718</v>
      </c>
      <c r="AT70">
        <f t="shared" si="49"/>
        <v>-2.3948581347861458E-7</v>
      </c>
      <c r="AU70">
        <f t="shared" si="50"/>
        <v>4.3609171684615218</v>
      </c>
      <c r="AW70">
        <f t="shared" si="51"/>
        <v>77.35109233242612</v>
      </c>
    </row>
    <row r="71" spans="3:49" x14ac:dyDescent="0.25">
      <c r="C71">
        <f>C70+('Single bit with plots'!D$16-'Single bit with plots'!D$15)/100</f>
        <v>0.93220000000000103</v>
      </c>
      <c r="D71" s="4">
        <f t="shared" si="26"/>
        <v>5857185343.3528166</v>
      </c>
      <c r="E71" s="1"/>
      <c r="F71" s="1">
        <f>$D71*'Single bit with plots'!B$25*0.000000001</f>
        <v>671.04073054831281</v>
      </c>
      <c r="G71" s="1">
        <f>1/($D71*'Single bit with plots'!C$25*0.000000000001)</f>
        <v>1.8770363339610414</v>
      </c>
      <c r="H71" s="1">
        <f>$D71*'Single bit with plots'!D$25*0.000000001</f>
        <v>31.222779648036603</v>
      </c>
      <c r="I71" s="1">
        <f>1/($D71*'Single bit with plots'!E$25*0.000000000001)</f>
        <v>42.909246942716109</v>
      </c>
      <c r="L71" t="str">
        <f t="shared" si="27"/>
        <v>0,272353120302506</v>
      </c>
      <c r="M71" t="str">
        <f>COMPLEX(0,2*$H71/'Single bit with plots'!$D$13-$H71^2/$I71/'Single bit with plots'!$D$13)</f>
        <v>0,794528022193939i</v>
      </c>
      <c r="N71" t="str">
        <f>COMPLEX(0,'Single bit with plots'!$D$13/$I71)</f>
        <v>1,16525i</v>
      </c>
      <c r="O71" t="str">
        <f t="shared" si="28"/>
        <v>0,272353120302506</v>
      </c>
      <c r="R71" t="str">
        <f t="shared" si="29"/>
        <v>-0,370721977806061i</v>
      </c>
      <c r="S71" t="str">
        <f t="shared" si="30"/>
        <v>0,544706240605012+1,95977802219394i</v>
      </c>
      <c r="T71" t="str">
        <f t="shared" si="31"/>
        <v>-0,175599815400768-0,0488067088285883i</v>
      </c>
      <c r="U71">
        <f t="shared" si="32"/>
        <v>0.18225638533522603</v>
      </c>
      <c r="V71">
        <f t="shared" si="33"/>
        <v>-14.786344945546777</v>
      </c>
      <c r="W71">
        <f t="shared" si="34"/>
        <v>-164.46711024790196</v>
      </c>
      <c r="Y71" t="str">
        <f t="shared" si="35"/>
        <v>0,263306260488937-0,947339655663094i</v>
      </c>
      <c r="Z71">
        <f t="shared" si="36"/>
        <v>0.98325104119168738</v>
      </c>
      <c r="AA71">
        <f t="shared" si="37"/>
        <v>-0.1467117006309798</v>
      </c>
      <c r="AB71">
        <f t="shared" si="38"/>
        <v>-74.467110247901928</v>
      </c>
      <c r="AE71" t="str">
        <f t="shared" si="39"/>
        <v>0,99720279820805</v>
      </c>
      <c r="AF71" t="str">
        <f>COMPLEX(0,-2*$G71/'Single bit with plots'!$D$13+$G71^2/$F71/'Single bit with plots'!$D$13)</f>
        <v>-0,0749764443705034i</v>
      </c>
      <c r="AG71" t="str">
        <f>COMPLEX(0,-'Single bit with plots'!$D$13/$F71)</f>
        <v>-0,0745111253666295i</v>
      </c>
      <c r="AH71" t="str">
        <f t="shared" si="40"/>
        <v>0,99720279820805</v>
      </c>
      <c r="AK71" t="str">
        <f t="shared" si="41"/>
        <v>-0,000465319003873893i</v>
      </c>
      <c r="AL71" t="str">
        <f t="shared" si="42"/>
        <v>1,9944055964161-0,149487569737133i</v>
      </c>
      <c r="AM71" t="str">
        <f t="shared" si="43"/>
        <v>0,0000173898508190826-0,000232008693802481i</v>
      </c>
      <c r="AN71">
        <f t="shared" si="44"/>
        <v>2.3265949563996597E-4</v>
      </c>
      <c r="AO71">
        <f t="shared" si="45"/>
        <v>-72.665584354135206</v>
      </c>
      <c r="AP71">
        <f t="shared" si="46"/>
        <v>-85.713499177790723</v>
      </c>
      <c r="AR71" t="str">
        <f t="shared" si="47"/>
        <v>0,997202744229023+0,0747437808226525i</v>
      </c>
      <c r="AS71">
        <f t="shared" si="48"/>
        <v>0.99999997293477916</v>
      </c>
      <c r="AT71">
        <f t="shared" si="49"/>
        <v>-2.3508552444723722E-7</v>
      </c>
      <c r="AU71">
        <f t="shared" si="50"/>
        <v>4.2865008222092911</v>
      </c>
      <c r="AW71">
        <f t="shared" si="51"/>
        <v>78.753611070111219</v>
      </c>
    </row>
    <row r="72" spans="3:49" x14ac:dyDescent="0.25">
      <c r="C72">
        <f>C71+('Single bit with plots'!D$16-'Single bit with plots'!D$15)/100</f>
        <v>0.94810000000000105</v>
      </c>
      <c r="D72" s="4">
        <f t="shared" si="26"/>
        <v>5957087989.7369719</v>
      </c>
      <c r="E72" s="1"/>
      <c r="F72" s="1">
        <f>$D72*'Single bit with plots'!B$25*0.000000001</f>
        <v>682.48628688356087</v>
      </c>
      <c r="G72" s="1">
        <f>1/($D72*'Single bit with plots'!C$25*0.000000000001)</f>
        <v>1.845557715977727</v>
      </c>
      <c r="H72" s="1">
        <f>$D72*'Single bit with plots'!D$25*0.000000001</f>
        <v>31.755328667993457</v>
      </c>
      <c r="I72" s="1">
        <f>1/($D72*'Single bit with plots'!E$25*0.000000000001)</f>
        <v>42.189642442780261</v>
      </c>
      <c r="L72" t="str">
        <f t="shared" si="27"/>
        <v>0,247319322246884</v>
      </c>
      <c r="M72" t="str">
        <f>COMPLEX(0,2*$H72/'Single bit with plots'!$D$13-$H72^2/$I72/'Single bit with plots'!$D$13)</f>
        <v>0,792180700637773i</v>
      </c>
      <c r="N72" t="str">
        <f>COMPLEX(0,'Single bit with plots'!$D$13/$I72)</f>
        <v>1,185125i</v>
      </c>
      <c r="O72" t="str">
        <f t="shared" si="28"/>
        <v>0,247319322246884</v>
      </c>
      <c r="R72" t="str">
        <f t="shared" si="29"/>
        <v>-0,392944299362227i</v>
      </c>
      <c r="S72" t="str">
        <f t="shared" si="30"/>
        <v>0,494638644493768+1,97730570063777i</v>
      </c>
      <c r="T72" t="str">
        <f t="shared" si="31"/>
        <v>-0,18702340324735-0,0467853820686615i</v>
      </c>
      <c r="U72">
        <f t="shared" si="32"/>
        <v>0.19278647602342733</v>
      </c>
      <c r="V72">
        <f t="shared" si="33"/>
        <v>-14.298468702688997</v>
      </c>
      <c r="W72">
        <f t="shared" si="34"/>
        <v>-165.95524194619165</v>
      </c>
      <c r="Y72" t="str">
        <f t="shared" si="35"/>
        <v>0,238127297658203-0,951907960242204i</v>
      </c>
      <c r="Z72">
        <f t="shared" si="36"/>
        <v>0.98124073226832154</v>
      </c>
      <c r="AA72">
        <f t="shared" si="37"/>
        <v>-0.16448864200358262</v>
      </c>
      <c r="AB72">
        <f t="shared" si="38"/>
        <v>-75.955241946191634</v>
      </c>
      <c r="AE72" t="str">
        <f t="shared" si="39"/>
        <v>0,997295831796995</v>
      </c>
      <c r="AF72" t="str">
        <f>COMPLEX(0,-2*$G72/'Single bit with plots'!$D$13+$G72^2/$F72/'Single bit with plots'!$D$13)</f>
        <v>-0,0737224946692619i</v>
      </c>
      <c r="AG72" t="str">
        <f>COMPLEX(0,-'Single bit with plots'!$D$13/$F72)</f>
        <v>-0,0732615452660817i</v>
      </c>
      <c r="AH72" t="str">
        <f t="shared" si="40"/>
        <v>0,997295831796995</v>
      </c>
      <c r="AK72" t="str">
        <f t="shared" si="41"/>
        <v>-0,0004609494031802i</v>
      </c>
      <c r="AL72" t="str">
        <f t="shared" si="42"/>
        <v>1,99459166359399-0,146984039935344i</v>
      </c>
      <c r="AM72" t="str">
        <f t="shared" si="43"/>
        <v>0,0000169380504715775-0,000229851447021078i</v>
      </c>
      <c r="AN72">
        <f t="shared" si="44"/>
        <v>2.3047469546885432E-4</v>
      </c>
      <c r="AO72">
        <f t="shared" si="45"/>
        <v>-72.747535003882646</v>
      </c>
      <c r="AP72">
        <f t="shared" si="46"/>
        <v>-85.785417837567792</v>
      </c>
      <c r="AR72" t="str">
        <f t="shared" si="47"/>
        <v>0,997295778822051+0,0734920160638798i</v>
      </c>
      <c r="AS72">
        <f t="shared" si="48"/>
        <v>0.99999997344070701</v>
      </c>
      <c r="AT72">
        <f t="shared" si="49"/>
        <v>-2.3069109081462149E-7</v>
      </c>
      <c r="AU72">
        <f t="shared" si="50"/>
        <v>4.2145821624321993</v>
      </c>
      <c r="AW72">
        <f t="shared" si="51"/>
        <v>80.169824108623828</v>
      </c>
    </row>
    <row r="73" spans="3:49" x14ac:dyDescent="0.25">
      <c r="C73">
        <f>C72+('Single bit with plots'!D$16-'Single bit with plots'!D$15)/100</f>
        <v>0.96400000000000108</v>
      </c>
      <c r="D73" s="4">
        <f t="shared" si="26"/>
        <v>6056990636.1211281</v>
      </c>
      <c r="E73" s="1"/>
      <c r="F73" s="1">
        <f>$D73*'Single bit with plots'!B$25*0.000000001</f>
        <v>693.93184321880892</v>
      </c>
      <c r="G73" s="1">
        <f>1/($D73*'Single bit with plots'!C$25*0.000000000001)</f>
        <v>1.815117500537845</v>
      </c>
      <c r="H73" s="1">
        <f>$D73*'Single bit with plots'!D$25*0.000000001</f>
        <v>32.287877687950321</v>
      </c>
      <c r="I73" s="1">
        <f>1/($D73*'Single bit with plots'!E$25*0.000000000001)</f>
        <v>41.493775933609925</v>
      </c>
      <c r="L73" t="str">
        <f t="shared" si="27"/>
        <v>0,221862147720397</v>
      </c>
      <c r="M73" t="str">
        <f>COMPLEX(0,2*$H73/'Single bit with plots'!$D$13-$H73^2/$I73/'Single bit with plots'!$D$13)</f>
        <v>0,789026711542649i</v>
      </c>
      <c r="N73" t="str">
        <f>COMPLEX(0,'Single bit with plots'!$D$13/$I73)</f>
        <v>1,205i</v>
      </c>
      <c r="O73" t="str">
        <f t="shared" si="28"/>
        <v>0,221862147720397</v>
      </c>
      <c r="R73" t="str">
        <f t="shared" si="29"/>
        <v>-0,415973288457351i</v>
      </c>
      <c r="S73" t="str">
        <f t="shared" si="30"/>
        <v>0,443724295440794+1,99402671154265i</v>
      </c>
      <c r="T73" t="str">
        <f t="shared" si="31"/>
        <v>-0,198767106343945-0,0442309993686289i</v>
      </c>
      <c r="U73">
        <f t="shared" si="32"/>
        <v>0.2036289367194476</v>
      </c>
      <c r="V73">
        <f t="shared" si="33"/>
        <v>-13.823210129395518</v>
      </c>
      <c r="W73">
        <f t="shared" si="34"/>
        <v>-167.45456597078078</v>
      </c>
      <c r="Y73" t="str">
        <f t="shared" si="35"/>
        <v>0,212662690590835-0,955672452339803i</v>
      </c>
      <c r="Z73">
        <f t="shared" si="36"/>
        <v>0.97904813780043853</v>
      </c>
      <c r="AA73">
        <f t="shared" si="37"/>
        <v>-0.18391908595683976</v>
      </c>
      <c r="AB73">
        <f t="shared" si="38"/>
        <v>-77.45456597078072</v>
      </c>
      <c r="AE73" t="str">
        <f t="shared" si="39"/>
        <v>0,997384300031371</v>
      </c>
      <c r="AF73" t="str">
        <f>COMPLEX(0,-2*$G73/'Single bit with plots'!$D$13+$G73^2/$F73/'Single bit with plots'!$D$13)</f>
        <v>-0,0725097439657295i</v>
      </c>
      <c r="AG73" t="str">
        <f>COMPLEX(0,-'Single bit with plots'!$D$13/$F73)</f>
        <v>-0,0720531857539129i</v>
      </c>
      <c r="AH73" t="str">
        <f t="shared" si="40"/>
        <v>0,997384300031371</v>
      </c>
      <c r="AK73" t="str">
        <f t="shared" si="41"/>
        <v>-0,000456558211816602i</v>
      </c>
      <c r="AL73" t="str">
        <f t="shared" si="42"/>
        <v>1,99476860006274-0,144562929719642i</v>
      </c>
      <c r="AM73" t="str">
        <f t="shared" si="43"/>
        <v>0,0000165003473120869-0,000227681984393323i</v>
      </c>
      <c r="AN73">
        <f t="shared" si="44"/>
        <v>2.2827909996033554E-4</v>
      </c>
      <c r="AO73">
        <f t="shared" si="45"/>
        <v>-72.830676968390293</v>
      </c>
      <c r="AP73">
        <f t="shared" si="46"/>
        <v>-85.854962509741028</v>
      </c>
      <c r="AR73" t="str">
        <f t="shared" si="47"/>
        <v>0,997384248056333+0,0722814610931367i</v>
      </c>
      <c r="AS73">
        <f t="shared" si="48"/>
        <v>0.99999997394432727</v>
      </c>
      <c r="AT73">
        <f t="shared" si="49"/>
        <v>-2.2631670073114354E-7</v>
      </c>
      <c r="AU73">
        <f t="shared" si="50"/>
        <v>4.1450374902589742</v>
      </c>
      <c r="AW73">
        <f t="shared" si="51"/>
        <v>81.599603461039692</v>
      </c>
    </row>
    <row r="74" spans="3:49" x14ac:dyDescent="0.25">
      <c r="C74">
        <f>C73+('Single bit with plots'!D$16-'Single bit with plots'!D$15)/100</f>
        <v>0.9799000000000011</v>
      </c>
      <c r="D74" s="4">
        <f t="shared" si="26"/>
        <v>6156893282.5052834</v>
      </c>
      <c r="E74" s="1"/>
      <c r="F74" s="1">
        <f>$D74*'Single bit with plots'!B$25*0.000000001</f>
        <v>705.37739955405675</v>
      </c>
      <c r="G74" s="1">
        <f>1/($D74*'Single bit with plots'!C$25*0.000000000001)</f>
        <v>1.7856651398290466</v>
      </c>
      <c r="H74" s="1">
        <f>$D74*'Single bit with plots'!D$25*0.000000001</f>
        <v>32.820426707907174</v>
      </c>
      <c r="I74" s="1">
        <f>1/($D74*'Single bit with plots'!E$25*0.000000000001)</f>
        <v>40.820491886927201</v>
      </c>
      <c r="L74" t="str">
        <f t="shared" si="27"/>
        <v>0,195981596723043</v>
      </c>
      <c r="M74" t="str">
        <f>COMPLEX(0,2*$H74/'Single bit with plots'!$D$13-$H74^2/$I74/'Single bit with plots'!$D$13)</f>
        <v>0,785052526785089i</v>
      </c>
      <c r="N74" t="str">
        <f>COMPLEX(0,'Single bit with plots'!$D$13/$I74)</f>
        <v>1,224875i</v>
      </c>
      <c r="O74" t="str">
        <f t="shared" si="28"/>
        <v>0,195981596723043</v>
      </c>
      <c r="R74" t="str">
        <f t="shared" si="29"/>
        <v>-0,439822473214911i</v>
      </c>
      <c r="S74" t="str">
        <f t="shared" si="30"/>
        <v>0,391963193446086+2,00992752678509i</v>
      </c>
      <c r="T74" t="str">
        <f t="shared" si="31"/>
        <v>-0,210807950767935-0,0411104164133676i</v>
      </c>
      <c r="U74">
        <f t="shared" si="32"/>
        <v>0.21477909219627636</v>
      </c>
      <c r="V74">
        <f t="shared" si="33"/>
        <v>-13.360159951603055</v>
      </c>
      <c r="W74">
        <f t="shared" si="34"/>
        <v>-168.96504057575945</v>
      </c>
      <c r="Y74" t="str">
        <f t="shared" si="35"/>
        <v>0,186940954212132-0,958604726252484i</v>
      </c>
      <c r="Z74">
        <f t="shared" si="36"/>
        <v>0.97666265494045712</v>
      </c>
      <c r="AA74">
        <f t="shared" si="37"/>
        <v>-0.20510836527967338</v>
      </c>
      <c r="AB74">
        <f t="shared" si="38"/>
        <v>-78.965040575759446</v>
      </c>
      <c r="AE74" t="str">
        <f t="shared" si="39"/>
        <v>0,997468496806167</v>
      </c>
      <c r="AF74" t="str">
        <f>COMPLEX(0,-2*$G74/'Single bit with plots'!$D$13+$G74^2/$F74/'Single bit with plots'!$D$13)</f>
        <v>-0,07133619725307i</v>
      </c>
      <c r="AG74" t="str">
        <f>COMPLEX(0,-'Single bit with plots'!$D$13/$F74)</f>
        <v>-0,0708840402763262i</v>
      </c>
      <c r="AH74" t="str">
        <f t="shared" si="40"/>
        <v>0,997468496806167</v>
      </c>
      <c r="AK74" t="str">
        <f t="shared" si="41"/>
        <v>-0,000452156976743806i</v>
      </c>
      <c r="AL74" t="str">
        <f t="shared" si="42"/>
        <v>1,99493699361233-0,142220237529396i</v>
      </c>
      <c r="AM74" t="str">
        <f t="shared" si="43"/>
        <v>0,0000160764673365774-0,000225506158430579i</v>
      </c>
      <c r="AN74">
        <f t="shared" si="44"/>
        <v>2.2607848259430051E-4</v>
      </c>
      <c r="AO74">
        <f t="shared" si="45"/>
        <v>-72.914815408135183</v>
      </c>
      <c r="AP74">
        <f t="shared" si="46"/>
        <v>-85.922248855820499</v>
      </c>
      <c r="AR74" t="str">
        <f t="shared" si="47"/>
        <v>0,997468445824077+0,0711101151301548i</v>
      </c>
      <c r="AS74">
        <f t="shared" si="48"/>
        <v>0.99999997444426147</v>
      </c>
      <c r="AT74">
        <f t="shared" si="49"/>
        <v>-2.2197432728690379E-7</v>
      </c>
      <c r="AU74">
        <f t="shared" si="50"/>
        <v>4.0777511441795031</v>
      </c>
      <c r="AW74">
        <f t="shared" si="51"/>
        <v>83.042791719938947</v>
      </c>
    </row>
    <row r="75" spans="3:49" x14ac:dyDescent="0.25">
      <c r="C75">
        <f>C74+('Single bit with plots'!D$16-'Single bit with plots'!D$15)/100</f>
        <v>0.99580000000000113</v>
      </c>
      <c r="D75" s="4">
        <f t="shared" si="26"/>
        <v>6256795928.8894396</v>
      </c>
      <c r="E75" s="1"/>
      <c r="F75" s="1">
        <f>$D75*'Single bit with plots'!B$25*0.000000001</f>
        <v>716.82295588930481</v>
      </c>
      <c r="G75" s="1">
        <f>1/($D75*'Single bit with plots'!C$25*0.000000000001)</f>
        <v>1.7571533144391269</v>
      </c>
      <c r="H75" s="1">
        <f>$D75*'Single bit with plots'!D$25*0.000000001</f>
        <v>33.352975727864035</v>
      </c>
      <c r="I75" s="1">
        <f>1/($D75*'Single bit with plots'!E$25*0.000000000001)</f>
        <v>40.168708576019242</v>
      </c>
      <c r="L75" t="str">
        <f t="shared" si="27"/>
        <v>0,169677669254824</v>
      </c>
      <c r="M75" t="str">
        <f>COMPLEX(0,2*$H75/'Single bit with plots'!$D$13-$H75^2/$I75/'Single bit with plots'!$D$13)</f>
        <v>0,780244618241615i</v>
      </c>
      <c r="N75" t="str">
        <f>COMPLEX(0,'Single bit with plots'!$D$13/$I75)</f>
        <v>1,24475i</v>
      </c>
      <c r="O75" t="str">
        <f t="shared" si="28"/>
        <v>0,169677669254824</v>
      </c>
      <c r="R75" t="str">
        <f t="shared" si="29"/>
        <v>-0,464505381758385i</v>
      </c>
      <c r="S75" t="str">
        <f t="shared" si="30"/>
        <v>0,339355338509648+2,02499461824161i</v>
      </c>
      <c r="T75" t="str">
        <f t="shared" si="31"/>
        <v>-0,223119847167923-0,0373911666637611i</v>
      </c>
      <c r="U75">
        <f t="shared" si="32"/>
        <v>0.22623122141895993</v>
      </c>
      <c r="V75">
        <f t="shared" si="33"/>
        <v>-12.908949194728319</v>
      </c>
      <c r="W75">
        <f t="shared" si="34"/>
        <v>-170.4865840235239</v>
      </c>
      <c r="Y75" t="str">
        <f t="shared" si="35"/>
        <v>0,160993470182054-0,960677124227506i</v>
      </c>
      <c r="Z75">
        <f t="shared" si="36"/>
        <v>0.97407362886759785</v>
      </c>
      <c r="AA75">
        <f t="shared" si="37"/>
        <v>-0.22816428332415017</v>
      </c>
      <c r="AB75">
        <f t="shared" si="38"/>
        <v>-80.486584023523875</v>
      </c>
      <c r="AE75" t="str">
        <f t="shared" si="39"/>
        <v>0,997548692742046</v>
      </c>
      <c r="AF75" t="str">
        <f>COMPLEX(0,-2*$G75/'Single bit with plots'!$D$13+$G75^2/$F75/'Single bit with plots'!$D$13)</f>
        <v>-0,0701999861241046i</v>
      </c>
      <c r="AG75" t="str">
        <f>COMPLEX(0,-'Single bit with plots'!$D$13/$F75)</f>
        <v>-0,0697522304345973i</v>
      </c>
      <c r="AH75" t="str">
        <f t="shared" si="40"/>
        <v>0,997548692742046</v>
      </c>
      <c r="AK75" t="str">
        <f t="shared" si="41"/>
        <v>-0,000447755689507293i</v>
      </c>
      <c r="AL75" t="str">
        <f t="shared" si="42"/>
        <v>1,99509738548409-0,139952216558702i</v>
      </c>
      <c r="AM75" t="str">
        <f t="shared" si="43"/>
        <v>0,0000156660995206238-0,000223329040174368i</v>
      </c>
      <c r="AN75">
        <f t="shared" si="44"/>
        <v>2.2387783914312414E-4</v>
      </c>
      <c r="AO75">
        <f t="shared" si="45"/>
        <v>-72.999777870641708</v>
      </c>
      <c r="AP75">
        <f t="shared" si="46"/>
        <v>-85.987385142440502</v>
      </c>
      <c r="AR75" t="str">
        <f t="shared" si="47"/>
        <v>0,997548642743624+0,0699761047720586i</v>
      </c>
      <c r="AS75">
        <f t="shared" si="48"/>
        <v>0.99999997493935788</v>
      </c>
      <c r="AT75">
        <f t="shared" si="49"/>
        <v>-2.1767397441524298E-7</v>
      </c>
      <c r="AU75">
        <f t="shared" si="50"/>
        <v>4.0126148575595124</v>
      </c>
      <c r="AW75">
        <f t="shared" si="51"/>
        <v>84.499198881083387</v>
      </c>
    </row>
    <row r="76" spans="3:49" x14ac:dyDescent="0.25">
      <c r="C76">
        <f>C75+('Single bit with plots'!D$16-'Single bit with plots'!D$15)/100</f>
        <v>1.0117000000000012</v>
      </c>
      <c r="D76" s="4">
        <f t="shared" si="26"/>
        <v>6356698575.2735949</v>
      </c>
      <c r="E76" s="1"/>
      <c r="F76" s="1">
        <f>$D76*'Single bit with plots'!B$25*0.000000001</f>
        <v>728.26851222455275</v>
      </c>
      <c r="G76" s="1">
        <f>1/($D76*'Single bit with plots'!C$25*0.000000000001)</f>
        <v>1.7295376796663859</v>
      </c>
      <c r="H76" s="1">
        <f>$D76*'Single bit with plots'!D$25*0.000000001</f>
        <v>33.885524747820888</v>
      </c>
      <c r="I76" s="1">
        <f>1/($D76*'Single bit with plots'!E$25*0.000000000001)</f>
        <v>39.537412276366467</v>
      </c>
      <c r="L76" t="str">
        <f t="shared" si="27"/>
        <v>0,142950365315739</v>
      </c>
      <c r="M76" t="str">
        <f>COMPLEX(0,2*$H76/'Single bit with plots'!$D$13-$H76^2/$I76/'Single bit with plots'!$D$13)</f>
        <v>0,774589457788748i</v>
      </c>
      <c r="N76" t="str">
        <f>COMPLEX(0,'Single bit with plots'!$D$13/$I76)</f>
        <v>1,264625i</v>
      </c>
      <c r="O76" t="str">
        <f t="shared" si="28"/>
        <v>0,142950365315739</v>
      </c>
      <c r="R76" t="str">
        <f t="shared" si="29"/>
        <v>-0,490035542211252i</v>
      </c>
      <c r="S76" t="str">
        <f t="shared" si="30"/>
        <v>0,285900730631478+2,03921445778875i</v>
      </c>
      <c r="T76" t="str">
        <f t="shared" si="31"/>
        <v>-0,235673534439858-0,0330417604825742i</v>
      </c>
      <c r="U76">
        <f t="shared" si="32"/>
        <v>0.23797851325521541</v>
      </c>
      <c r="V76">
        <f t="shared" si="33"/>
        <v>-12.469245060209989</v>
      </c>
      <c r="W76">
        <f t="shared" si="34"/>
        <v>-172.01907213161309</v>
      </c>
      <c r="Y76" t="str">
        <f t="shared" si="35"/>
        <v>0,134854546808893-0,961863024777335i</v>
      </c>
      <c r="Z76">
        <f t="shared" si="36"/>
        <v>0.97127041920818113</v>
      </c>
      <c r="AA76">
        <f t="shared" si="37"/>
        <v>-0.253196756742678</v>
      </c>
      <c r="AB76">
        <f t="shared" si="38"/>
        <v>-82.019072131613072</v>
      </c>
      <c r="AE76" t="str">
        <f t="shared" si="39"/>
        <v>0,997625137362614</v>
      </c>
      <c r="AF76" t="str">
        <f>COMPLEX(0,-2*$G76/'Single bit with plots'!$D$13+$G76^2/$F76/'Single bit with plots'!$D$13)</f>
        <v>-0,0690993588983476i</v>
      </c>
      <c r="AG76" t="str">
        <f>COMPLEX(0,-'Single bit with plots'!$D$13/$F76)</f>
        <v>-0,0686559959145716i</v>
      </c>
      <c r="AH76" t="str">
        <f t="shared" si="40"/>
        <v>0,997625137362614</v>
      </c>
      <c r="AK76" t="str">
        <f t="shared" si="41"/>
        <v>-0,000443362983776008i</v>
      </c>
      <c r="AL76" t="str">
        <f t="shared" si="42"/>
        <v>1,99525027472523-0,137755354812919i</v>
      </c>
      <c r="AM76" t="str">
        <f t="shared" si="43"/>
        <v>0,0000152689055348896-0,000221155017927368i</v>
      </c>
      <c r="AN76">
        <f t="shared" si="44"/>
        <v>2.216814864409923E-4</v>
      </c>
      <c r="AO76">
        <f t="shared" si="45"/>
        <v>-73.085411502820691</v>
      </c>
      <c r="AP76">
        <f t="shared" si="46"/>
        <v>-86.050472823171873</v>
      </c>
      <c r="AR76" t="str">
        <f t="shared" si="47"/>
        <v>0,99762508833664+0,0688776740216257i</v>
      </c>
      <c r="AS76">
        <f t="shared" si="48"/>
        <v>0.99999997542865871</v>
      </c>
      <c r="AT76">
        <f t="shared" si="49"/>
        <v>-2.1342396136935706E-7</v>
      </c>
      <c r="AU76">
        <f t="shared" si="50"/>
        <v>3.9495271768281266</v>
      </c>
      <c r="AW76">
        <f t="shared" si="51"/>
        <v>85.968599308441199</v>
      </c>
    </row>
    <row r="77" spans="3:49" x14ac:dyDescent="0.25">
      <c r="C77">
        <f>C76+('Single bit with plots'!D$16-'Single bit with plots'!D$15)/100</f>
        <v>1.0276000000000012</v>
      </c>
      <c r="D77" s="4">
        <f t="shared" ref="D77:D108" si="52">C77*2*PI()*1000000000</f>
        <v>6456601221.6577501</v>
      </c>
      <c r="E77" s="1"/>
      <c r="F77" s="1">
        <f>$D77*'Single bit with plots'!B$25*0.000000001</f>
        <v>739.71406855980081</v>
      </c>
      <c r="G77" s="1">
        <f>1/($D77*'Single bit with plots'!C$25*0.000000000001)</f>
        <v>1.7027766353819409</v>
      </c>
      <c r="H77" s="1">
        <f>$D77*'Single bit with plots'!D$25*0.000000001</f>
        <v>34.418073767777742</v>
      </c>
      <c r="I77" s="1">
        <f>1/($D77*'Single bit with plots'!E$25*0.000000000001)</f>
        <v>38.925652004671036</v>
      </c>
      <c r="L77" t="str">
        <f t="shared" ref="L77:L113" si="53">COMPLEX(1-$H77/$I77,0)</f>
        <v>0,115799684905789</v>
      </c>
      <c r="M77" t="str">
        <f>COMPLEX(0,2*$H77/'Single bit with plots'!$D$13-$H77^2/$I77/'Single bit with plots'!$D$13)</f>
        <v>0,768073517303012i</v>
      </c>
      <c r="N77" t="str">
        <f>COMPLEX(0,'Single bit with plots'!$D$13/$I77)</f>
        <v>1,2845i</v>
      </c>
      <c r="O77" t="str">
        <f t="shared" ref="O77:O113" si="54">L77</f>
        <v>0,115799684905789</v>
      </c>
      <c r="R77" t="str">
        <f t="shared" ref="R77:R113" si="55">IMSUB(IMSUM(L77,M77),IMSUM(N77,O77))</f>
        <v>-0,516426482696988i</v>
      </c>
      <c r="S77" t="str">
        <f t="shared" ref="S77:S113" si="56">IMSUM(IMSUM(L77,M77),IMSUM(N77,O77))</f>
        <v>0,231599369811578+2,05257351730301i</v>
      </c>
      <c r="T77" t="str">
        <f t="shared" ref="T77:T108" si="57">IMDIV(R77,S77)</f>
        <v>-0,248436552427904-0,0280320039674222i</v>
      </c>
      <c r="U77">
        <f t="shared" ref="U77:U108" si="58">(IMREAL(T77)^2+IMAGINARY(T77)^2)^0.5</f>
        <v>0.25001302731796249</v>
      </c>
      <c r="V77">
        <f t="shared" ref="V77:V108" si="59">20*LOG(U77)</f>
        <v>-12.040747222967159</v>
      </c>
      <c r="W77">
        <f t="shared" ref="W77:W113" si="60">IMARGUMENT(T77)*180/PI()</f>
        <v>-173.56233593622903</v>
      </c>
      <c r="Y77" t="str">
        <f t="shared" ref="Y77:Y113" si="61">IMDIV(2,S77)</f>
        <v>0,108561450299867-0,962137151179654i</v>
      </c>
      <c r="Z77">
        <f t="shared" ref="Z77:Z108" si="62">(IMREAL(Y77)^2+IMAGINARY(Y77)^2)^0.5</f>
        <v>0.96824247281934028</v>
      </c>
      <c r="AA77">
        <f t="shared" ref="AA77:AA108" si="63">20*LOG(Z77)</f>
        <v>-0.28031741125239346</v>
      </c>
      <c r="AB77">
        <f t="shared" ref="AB77:AB113" si="64">IMARGUMENT(Y77)*180/PI()</f>
        <v>-83.562335936229033</v>
      </c>
      <c r="AE77" t="str">
        <f t="shared" ref="AE77:AE113" si="65">COMPLEX(1-$G77/$F77,0)</f>
        <v>0,997698061037696</v>
      </c>
      <c r="AF77" t="str">
        <f>COMPLEX(0,-2*$G77/'Single bit with plots'!$D$13+$G77^2/$F77/'Single bit with plots'!$D$13)</f>
        <v>-0,0680326716576559i</v>
      </c>
      <c r="AG77" t="str">
        <f>COMPLEX(0,-'Single bit with plots'!$D$13/$F77)</f>
        <v>-0,0675936853510822i</v>
      </c>
      <c r="AH77" t="str">
        <f t="shared" ref="AH77:AH113" si="66">AE77</f>
        <v>0,997698061037696</v>
      </c>
      <c r="AK77" t="str">
        <f t="shared" ref="AK77:AK113" si="67">IMSUB(IMSUM(AE77,AF77),IMSUM(AG77,AH77))</f>
        <v>-0,000438986306573699i</v>
      </c>
      <c r="AL77" t="str">
        <f t="shared" ref="AL77:AL113" si="68">IMSUM(IMSUM(AE77,AF77),IMSUM(AG77,AH77))</f>
        <v>1,99539612207539-0,135626357008738i</v>
      </c>
      <c r="AM77" t="str">
        <f t="shared" ref="AM77:AM108" si="69">IMDIV(AK77,AL77)</f>
        <v>0,0000148845276672325-0,000218987882895107i</v>
      </c>
      <c r="AN77">
        <f t="shared" ref="AN77:AN108" si="70">(IMREAL(AM77)^2+IMAGINARY(AM77)^2)^0.5</f>
        <v>2.194931479995622E-4</v>
      </c>
      <c r="AO77">
        <f t="shared" ref="AO77:AO108" si="71">20*LOG(AN77)</f>
        <v>-73.171580654899856</v>
      </c>
      <c r="AP77">
        <f t="shared" ref="AP77:AP113" si="72">IMARGUMENT(AM77)*180/PI()</f>
        <v>-86.111607066244147</v>
      </c>
      <c r="AR77" t="str">
        <f t="shared" ref="AR77:AR113" si="73">IMDIV(2,AL77)</f>
        <v>0,997698012971357+0,0678131752373173i</v>
      </c>
      <c r="AS77">
        <f t="shared" ref="AS77:AS108" si="74">(IMREAL(AR77)^2+IMAGINARY(AR77)^2)^0.5</f>
        <v>0.99999997591138023</v>
      </c>
      <c r="AT77">
        <f t="shared" ref="AT77:AT108" si="75">20*LOG(AS77)</f>
        <v>-2.092310953369225E-7</v>
      </c>
      <c r="AU77">
        <f t="shared" ref="AU77:AU113" si="76">IMARGUMENT(AR77)*180/PI()</f>
        <v>3.8883929337558514</v>
      </c>
      <c r="AW77">
        <f t="shared" ref="AW77:AW113" si="77">AU77-AB77</f>
        <v>87.450728869984886</v>
      </c>
    </row>
    <row r="78" spans="3:49" x14ac:dyDescent="0.25">
      <c r="C78">
        <f>C77+('Single bit with plots'!D$16-'Single bit with plots'!D$15)/100</f>
        <v>1.0435000000000012</v>
      </c>
      <c r="D78" s="4">
        <f t="shared" si="52"/>
        <v>6556503868.0419064</v>
      </c>
      <c r="E78" s="1"/>
      <c r="F78" s="1">
        <f>$D78*'Single bit with plots'!B$25*0.000000001</f>
        <v>751.15962489504886</v>
      </c>
      <c r="G78" s="1">
        <f>1/($D78*'Single bit with plots'!C$25*0.000000000001)</f>
        <v>1.6768311169319428</v>
      </c>
      <c r="H78" s="1">
        <f>$D78*'Single bit with plots'!D$25*0.000000001</f>
        <v>34.950622787734609</v>
      </c>
      <c r="I78" s="1">
        <f>1/($D78*'Single bit with plots'!E$25*0.000000000001)</f>
        <v>38.332534738859565</v>
      </c>
      <c r="L78" t="str">
        <f t="shared" si="53"/>
        <v>0,0882256280249724</v>
      </c>
      <c r="M78" t="str">
        <f>COMPLEX(0,2*$H78/'Single bit with plots'!$D$13-$H78^2/$I78/'Single bit with plots'!$D$13)</f>
        <v>0,760683268660928i</v>
      </c>
      <c r="N78" t="str">
        <f>COMPLEX(0,'Single bit with plots'!$D$13/$I78)</f>
        <v>1,304375i</v>
      </c>
      <c r="O78" t="str">
        <f t="shared" si="54"/>
        <v>0,0882256280249724</v>
      </c>
      <c r="R78" t="str">
        <f t="shared" si="55"/>
        <v>-0,543691731339072i</v>
      </c>
      <c r="S78" t="str">
        <f t="shared" si="56"/>
        <v>0,176451256049945+2,06505826866093i</v>
      </c>
      <c r="T78" t="str">
        <f t="shared" si="57"/>
        <v>-0,26137324768971-0,0223333348761188i</v>
      </c>
      <c r="U78">
        <f t="shared" si="58"/>
        <v>0.2623256610676038</v>
      </c>
      <c r="V78">
        <f t="shared" si="59"/>
        <v>-11.623184480609332</v>
      </c>
      <c r="W78">
        <f t="shared" si="60"/>
        <v>-175.11615951109405</v>
      </c>
      <c r="Y78" t="str">
        <f t="shared" si="61"/>
        <v>0,0821544032722863-0,961475897549397i</v>
      </c>
      <c r="Z78">
        <f t="shared" si="62"/>
        <v>0.96497940265346804</v>
      </c>
      <c r="AA78">
        <f t="shared" si="63"/>
        <v>-0.30963913021032941</v>
      </c>
      <c r="AB78">
        <f t="shared" si="64"/>
        <v>-85.116159511094054</v>
      </c>
      <c r="AE78" t="str">
        <f t="shared" si="65"/>
        <v>0,997767676720955</v>
      </c>
      <c r="AF78" t="str">
        <f>COMPLEX(0,-2*$G78/'Single bit with plots'!$D$13+$G78^2/$F78/'Single bit with plots'!$D$13)</f>
        <v>-0,0669983800945306i</v>
      </c>
      <c r="AG78" t="str">
        <f>COMPLEX(0,-'Single bit with plots'!$D$13/$F78)</f>
        <v>-0,0665637480275726i</v>
      </c>
      <c r="AH78" t="str">
        <f t="shared" si="66"/>
        <v>0,997767676720955</v>
      </c>
      <c r="AK78" t="str">
        <f t="shared" si="67"/>
        <v>-0,000434632066957999i</v>
      </c>
      <c r="AL78" t="str">
        <f t="shared" si="68"/>
        <v>1,99553535344191-0,133562128122103i</v>
      </c>
      <c r="AM78" t="str">
        <f t="shared" si="69"/>
        <v>0,0000145125952678791-0,000216830903598442i</v>
      </c>
      <c r="AN78">
        <f t="shared" si="70"/>
        <v>2.173160283474878E-4</v>
      </c>
      <c r="AO78">
        <f t="shared" si="71"/>
        <v>-73.258164814026387</v>
      </c>
      <c r="AP78">
        <f t="shared" si="72"/>
        <v>-86.170877233955579</v>
      </c>
      <c r="AR78" t="str">
        <f t="shared" si="73"/>
        <v>0,997767629600123+0,0667810609072318i</v>
      </c>
      <c r="AS78">
        <f t="shared" si="74"/>
        <v>0.99999997638687155</v>
      </c>
      <c r="AT78">
        <f t="shared" si="75"/>
        <v>-2.0510103016992641E-7</v>
      </c>
      <c r="AU78">
        <f t="shared" si="76"/>
        <v>3.8291227660444029</v>
      </c>
      <c r="AW78">
        <f t="shared" si="77"/>
        <v>88.94528227713846</v>
      </c>
    </row>
    <row r="79" spans="3:49" x14ac:dyDescent="0.25">
      <c r="C79">
        <f>C78+('Single bit with plots'!D$16-'Single bit with plots'!D$15)/100</f>
        <v>1.0594000000000012</v>
      </c>
      <c r="D79" s="4">
        <f t="shared" si="52"/>
        <v>6656406514.4260616</v>
      </c>
      <c r="E79" s="1"/>
      <c r="F79" s="1">
        <f>$D79*'Single bit with plots'!B$25*0.000000001</f>
        <v>762.60518123029681</v>
      </c>
      <c r="G79" s="1">
        <f>1/($D79*'Single bit with plots'!C$25*0.000000000001)</f>
        <v>1.6516644048692495</v>
      </c>
      <c r="H79" s="1">
        <f>$D79*'Single bit with plots'!D$25*0.000000001</f>
        <v>35.483171807691463</v>
      </c>
      <c r="I79" s="1">
        <f>1/($D79*'Single bit with plots'!E$25*0.000000000001)</f>
        <v>37.757221068529319</v>
      </c>
      <c r="L79" t="str">
        <f t="shared" si="53"/>
        <v>0,0602281946732907</v>
      </c>
      <c r="M79" t="str">
        <f>COMPLEX(0,2*$H79/'Single bit with plots'!$D$13-$H79^2/$I79/'Single bit with plots'!$D$13)</f>
        <v>0,752405183739018i</v>
      </c>
      <c r="N79" t="str">
        <f>COMPLEX(0,'Single bit with plots'!$D$13/$I79)</f>
        <v>1,32425i</v>
      </c>
      <c r="O79" t="str">
        <f t="shared" si="54"/>
        <v>0,0602281946732907</v>
      </c>
      <c r="R79" t="str">
        <f t="shared" si="55"/>
        <v>-0,571844816260982i</v>
      </c>
      <c r="S79" t="str">
        <f t="shared" si="56"/>
        <v>0,120456389346581+2,07665518373902i</v>
      </c>
      <c r="T79" t="str">
        <f t="shared" si="57"/>
        <v>-0,274444816216709-0,0159191722801225i</v>
      </c>
      <c r="U79">
        <f t="shared" si="58"/>
        <v>0.27490612433030193</v>
      </c>
      <c r="V79">
        <f t="shared" si="59"/>
        <v>-11.216311697621116</v>
      </c>
      <c r="W79">
        <f t="shared" si="60"/>
        <v>-176.68027798248374</v>
      </c>
      <c r="Y79" t="str">
        <f t="shared" si="61"/>
        <v>0,0556765465995137-0,959857669117898i</v>
      </c>
      <c r="Z79">
        <f t="shared" si="62"/>
        <v>0.96147107226670736</v>
      </c>
      <c r="AA79">
        <f t="shared" si="63"/>
        <v>-0.34127555651698627</v>
      </c>
      <c r="AB79">
        <f t="shared" si="64"/>
        <v>-86.68027798248373</v>
      </c>
      <c r="AE79" t="str">
        <f t="shared" si="65"/>
        <v>0,99783418150634</v>
      </c>
      <c r="AF79" t="str">
        <f>COMPLEX(0,-2*$G79/'Single bit with plots'!$D$13+$G79^2/$F79/'Single bit with plots'!$D$13)</f>
        <v>-0,0659950320885023i</v>
      </c>
      <c r="AG79" t="str">
        <f>COMPLEX(0,-'Single bit with plots'!$D$13/$F79)</f>
        <v>-0,0655647263231754i</v>
      </c>
      <c r="AH79" t="str">
        <f t="shared" si="66"/>
        <v>0,99783418150634</v>
      </c>
      <c r="AK79" t="str">
        <f t="shared" si="67"/>
        <v>-0,000430305765326891i</v>
      </c>
      <c r="AL79" t="str">
        <f t="shared" si="68"/>
        <v>1,99566836301268-0,131559758411678i</v>
      </c>
      <c r="AM79" t="str">
        <f t="shared" si="69"/>
        <v>0,0000141527299772488-0,000214686890633189i</v>
      </c>
      <c r="AN79">
        <f t="shared" si="70"/>
        <v>2.1515287768365026E-4</v>
      </c>
      <c r="AO79">
        <f t="shared" si="71"/>
        <v>-73.345056816516077</v>
      </c>
      <c r="AP79">
        <f t="shared" si="72"/>
        <v>-86.228367318854552</v>
      </c>
      <c r="AR79" t="str">
        <f t="shared" si="73"/>
        <v>0,997834135315837+0,0657798761608384i</v>
      </c>
      <c r="AS79">
        <f t="shared" si="74"/>
        <v>0.99999997685461939</v>
      </c>
      <c r="AT79">
        <f t="shared" si="75"/>
        <v>-2.010382239542603E-7</v>
      </c>
      <c r="AU79">
        <f t="shared" si="76"/>
        <v>3.7716326811454586</v>
      </c>
      <c r="AW79">
        <f t="shared" si="77"/>
        <v>90.451910663629192</v>
      </c>
    </row>
    <row r="80" spans="3:49" x14ac:dyDescent="0.25">
      <c r="C80">
        <f>C79+('Single bit with plots'!D$16-'Single bit with plots'!D$15)/100</f>
        <v>1.0753000000000013</v>
      </c>
      <c r="D80" s="4">
        <f t="shared" si="52"/>
        <v>6756309160.8102169</v>
      </c>
      <c r="E80" s="1"/>
      <c r="F80" s="1">
        <f>$D80*'Single bit with plots'!B$25*0.000000001</f>
        <v>774.05073756554475</v>
      </c>
      <c r="G80" s="1">
        <f>1/($D80*'Single bit with plots'!C$25*0.000000000001)</f>
        <v>1.6272419515655938</v>
      </c>
      <c r="H80" s="1">
        <f>$D80*'Single bit with plots'!D$25*0.000000001</f>
        <v>36.015720827648316</v>
      </c>
      <c r="I80" s="1">
        <f>1/($D80*'Single bit with plots'!E$25*0.000000000001)</f>
        <v>37.19892123128426</v>
      </c>
      <c r="L80" t="str">
        <f t="shared" si="53"/>
        <v>0,0318073848507433</v>
      </c>
      <c r="M80" t="str">
        <f>COMPLEX(0,2*$H80/'Single bit with plots'!$D$13-$H80^2/$I80/'Single bit with plots'!$D$13)</f>
        <v>0,743225734413805i</v>
      </c>
      <c r="N80" t="str">
        <f>COMPLEX(0,'Single bit with plots'!$D$13/$I80)</f>
        <v>1,344125i</v>
      </c>
      <c r="O80" t="str">
        <f t="shared" si="54"/>
        <v>0,0318073848507433</v>
      </c>
      <c r="R80" t="str">
        <f t="shared" si="55"/>
        <v>-0,600899265586195i</v>
      </c>
      <c r="S80" t="str">
        <f t="shared" si="56"/>
        <v>0,0636147697014866+2,08735073441381i</v>
      </c>
      <c r="T80" t="str">
        <f t="shared" si="57"/>
        <v>-0,287609386715141-0,00876527581025219i</v>
      </c>
      <c r="U80">
        <f t="shared" si="58"/>
        <v>0.28774292239200139</v>
      </c>
      <c r="V80">
        <f t="shared" si="59"/>
        <v>-10.819906998022578</v>
      </c>
      <c r="W80">
        <f t="shared" si="60"/>
        <v>-178.25437578286414</v>
      </c>
      <c r="Y80" t="str">
        <f t="shared" si="61"/>
        <v>0,0291738609522227-0,957263232580489i</v>
      </c>
      <c r="Z80">
        <f t="shared" si="62"/>
        <v>0.95770768536819573</v>
      </c>
      <c r="AA80">
        <f t="shared" si="63"/>
        <v>-0.37534054919617132</v>
      </c>
      <c r="AB80">
        <f t="shared" si="64"/>
        <v>-88.254375782864159</v>
      </c>
      <c r="AE80" t="str">
        <f t="shared" si="65"/>
        <v>0,997897758024644</v>
      </c>
      <c r="AF80" t="str">
        <f>COMPLEX(0,-2*$G80/'Single bit with plots'!$D$13+$G80^2/$F80/'Single bit with plots'!$D$13)</f>
        <v>-0,0650212609359309i</v>
      </c>
      <c r="AG80" t="str">
        <f>COMPLEX(0,-'Single bit with plots'!$D$13/$F80)</f>
        <v>-0,0645952488298819i</v>
      </c>
      <c r="AH80" t="str">
        <f t="shared" si="66"/>
        <v>0,997897758024644</v>
      </c>
      <c r="AK80" t="str">
        <f t="shared" si="67"/>
        <v>-0,000426012106049006i</v>
      </c>
      <c r="AL80" t="str">
        <f t="shared" si="68"/>
        <v>1,99579551604929-0,129616509765813i</v>
      </c>
      <c r="AM80" t="str">
        <f t="shared" si="69"/>
        <v>0,0000138045499496796-0,000212558253114726i</v>
      </c>
      <c r="AN80">
        <f t="shared" si="70"/>
        <v>2.1300604819229224E-4</v>
      </c>
      <c r="AO80">
        <f t="shared" si="71"/>
        <v>-73.432161296554284</v>
      </c>
      <c r="AP80">
        <f t="shared" si="72"/>
        <v>-86.284156341173485</v>
      </c>
      <c r="AR80" t="str">
        <f t="shared" si="73"/>
        <v>0,997897712748448+0,0648082519424537i</v>
      </c>
      <c r="AS80">
        <f t="shared" si="74"/>
        <v>0.99999997731420998</v>
      </c>
      <c r="AT80">
        <f t="shared" si="75"/>
        <v>-1.9704627073837916E-7</v>
      </c>
      <c r="AU80">
        <f t="shared" si="76"/>
        <v>3.7158436588265249</v>
      </c>
      <c r="AW80">
        <f t="shared" si="77"/>
        <v>91.970219441690688</v>
      </c>
    </row>
    <row r="81" spans="3:49" x14ac:dyDescent="0.25">
      <c r="C81">
        <f>C80+('Single bit with plots'!D$16-'Single bit with plots'!D$15)/100</f>
        <v>1.0912000000000013</v>
      </c>
      <c r="D81" s="4">
        <f t="shared" si="52"/>
        <v>6856211807.1943731</v>
      </c>
      <c r="E81" s="1"/>
      <c r="F81" s="1">
        <f>$D81*'Single bit with plots'!B$25*0.000000001</f>
        <v>785.49629390079292</v>
      </c>
      <c r="G81" s="1">
        <f>1/($D81*'Single bit with plots'!C$25*0.000000000001)</f>
        <v>1.6035312229824805</v>
      </c>
      <c r="H81" s="1">
        <f>$D81*'Single bit with plots'!D$25*0.000000001</f>
        <v>36.548269847605184</v>
      </c>
      <c r="I81" s="1">
        <f>1/($D81*'Single bit with plots'!E$25*0.000000000001)</f>
        <v>36.65689149560113</v>
      </c>
      <c r="L81" t="str">
        <f t="shared" si="53"/>
        <v>0,00296319855732941</v>
      </c>
      <c r="M81" t="str">
        <f>COMPLEX(0,2*$H81/'Single bit with plots'!$D$13-$H81^2/$I81/'Single bit with plots'!$D$13)</f>
        <v>0,73313139256181i</v>
      </c>
      <c r="N81" t="str">
        <f>COMPLEX(0,'Single bit with plots'!$D$13/$I81)</f>
        <v>1,364i</v>
      </c>
      <c r="O81" t="str">
        <f t="shared" si="54"/>
        <v>0,00296319855732941</v>
      </c>
      <c r="R81" t="str">
        <f t="shared" si="55"/>
        <v>-0,63086860743819i</v>
      </c>
      <c r="S81" t="str">
        <f t="shared" si="56"/>
        <v>0,00592639711465882+2,09713139256181i</v>
      </c>
      <c r="T81" t="str">
        <f t="shared" si="57"/>
        <v>-0,300822147619717-0,000850109589700595i</v>
      </c>
      <c r="U81">
        <f t="shared" si="58"/>
        <v>0.30082334880267075</v>
      </c>
      <c r="V81">
        <f t="shared" si="59"/>
        <v>-10.433769168614287</v>
      </c>
      <c r="W81">
        <f t="shared" si="60"/>
        <v>-179.83808518641555</v>
      </c>
      <c r="Y81" t="str">
        <f t="shared" si="61"/>
        <v>0,00269504483081728-0,953676071603198i</v>
      </c>
      <c r="Z81">
        <f t="shared" si="62"/>
        <v>0.95367987963212697</v>
      </c>
      <c r="AA81">
        <f t="shared" si="63"/>
        <v>-0.41194759690587601</v>
      </c>
      <c r="AB81">
        <f t="shared" si="64"/>
        <v>-89.838085186415569</v>
      </c>
      <c r="AE81" t="str">
        <f t="shared" si="65"/>
        <v>0,997958575698659</v>
      </c>
      <c r="AF81" t="str">
        <f>COMPLEX(0,-2*$G81/'Single bit with plots'!$D$13+$G81^2/$F81/'Single bit with plots'!$D$13)</f>
        <v>-0,0640757791671681i</v>
      </c>
      <c r="AG81" t="str">
        <f>COMPLEX(0,-'Single bit with plots'!$D$13/$F81)</f>
        <v>-0,0636540240714553i</v>
      </c>
      <c r="AH81" t="str">
        <f t="shared" si="66"/>
        <v>0,997958575698659</v>
      </c>
      <c r="AK81" t="str">
        <f t="shared" si="67"/>
        <v>-0,000421755095712795i</v>
      </c>
      <c r="AL81" t="str">
        <f t="shared" si="68"/>
        <v>1,99591715139732-0,127729803238623i</v>
      </c>
      <c r="AM81" t="str">
        <f t="shared" si="69"/>
        <v>0,0000134676732486719-0,000210447047947155i</v>
      </c>
      <c r="AN81">
        <f t="shared" si="70"/>
        <v>2.108775431676051E-4</v>
      </c>
      <c r="AO81">
        <f t="shared" si="71"/>
        <v>-73.519393336236817</v>
      </c>
      <c r="AP81">
        <f t="shared" si="72"/>
        <v>-86.338318711473093</v>
      </c>
      <c r="AR81" t="str">
        <f t="shared" si="73"/>
        <v>0,9979585313201+0,0638648987792815i</v>
      </c>
      <c r="AS81">
        <f t="shared" si="74"/>
        <v>0.99999997776532923</v>
      </c>
      <c r="AT81">
        <f t="shared" si="75"/>
        <v>-1.9312789860464887E-7</v>
      </c>
      <c r="AU81">
        <f t="shared" si="76"/>
        <v>3.6616812885269239</v>
      </c>
      <c r="AW81">
        <f t="shared" si="77"/>
        <v>93.49976647494249</v>
      </c>
    </row>
    <row r="82" spans="3:49" x14ac:dyDescent="0.25">
      <c r="C82">
        <f>C81+('Single bit with plots'!D$16-'Single bit with plots'!D$15)/100</f>
        <v>1.1071000000000013</v>
      </c>
      <c r="D82" s="4">
        <f t="shared" si="52"/>
        <v>6956114453.5785284</v>
      </c>
      <c r="E82" s="1"/>
      <c r="F82" s="1">
        <f>$D82*'Single bit with plots'!B$25*0.000000001</f>
        <v>796.94185023604086</v>
      </c>
      <c r="G82" s="1">
        <f>1/($D82*'Single bit with plots'!C$25*0.000000000001)</f>
        <v>1.5805015540768519</v>
      </c>
      <c r="H82" s="1">
        <f>$D82*'Single bit with plots'!D$25*0.000000001</f>
        <v>37.080818867562037</v>
      </c>
      <c r="I82" s="1">
        <f>1/($D82*'Single bit with plots'!E$25*0.000000000001)</f>
        <v>36.130430855387914</v>
      </c>
      <c r="L82" t="str">
        <f t="shared" si="53"/>
        <v>-0,0263043642069494</v>
      </c>
      <c r="M82" t="str">
        <f>COMPLEX(0,2*$H82/'Single bit with plots'!$D$13-$H82^2/$I82/'Single bit with plots'!$D$13)</f>
        <v>0,722108630059555i</v>
      </c>
      <c r="N82" t="str">
        <f>COMPLEX(0,'Single bit with plots'!$D$13/$I82)</f>
        <v>1,383875i</v>
      </c>
      <c r="O82" t="str">
        <f t="shared" si="54"/>
        <v>-0,0263043642069494</v>
      </c>
      <c r="R82" t="str">
        <f t="shared" si="55"/>
        <v>-0,661766369940445i</v>
      </c>
      <c r="S82" t="str">
        <f t="shared" si="56"/>
        <v>-0,0526087284138988+2,10598363005955i</v>
      </c>
      <c r="T82" t="str">
        <f t="shared" si="57"/>
        <v>-0,314035520420092+0,00784479478866169i</v>
      </c>
      <c r="U82">
        <f t="shared" si="58"/>
        <v>0.31413348896734045</v>
      </c>
      <c r="V82">
        <f t="shared" si="59"/>
        <v>-10.057715242202473</v>
      </c>
      <c r="W82">
        <f t="shared" si="60"/>
        <v>178.56901483029185</v>
      </c>
      <c r="Y82" t="str">
        <f t="shared" si="61"/>
        <v>-0,0237086535218394-0,9490827418394i</v>
      </c>
      <c r="Z82">
        <f t="shared" si="62"/>
        <v>0.94937882381545236</v>
      </c>
      <c r="AA82">
        <f t="shared" si="63"/>
        <v>-0.45120919161299511</v>
      </c>
      <c r="AB82">
        <f t="shared" si="64"/>
        <v>-91.430985169708109</v>
      </c>
      <c r="AE82" t="str">
        <f t="shared" si="65"/>
        <v>0,998016791873072</v>
      </c>
      <c r="AF82" t="str">
        <f>COMPLEX(0,-2*$G82/'Single bit with plots'!$D$13+$G82^2/$F82/'Single bit with plots'!$D$13)</f>
        <v>-0,0631573728925407i</v>
      </c>
      <c r="AG82" t="str">
        <f>COMPLEX(0,-'Single bit with plots'!$D$13/$F82)</f>
        <v>-0,0627398347635914i</v>
      </c>
      <c r="AH82" t="str">
        <f t="shared" si="66"/>
        <v>0,998016791873072</v>
      </c>
      <c r="AK82" t="str">
        <f t="shared" si="67"/>
        <v>-0,000417538128949291i</v>
      </c>
      <c r="AL82" t="str">
        <f t="shared" si="68"/>
        <v>1,99603358374614-0,125897207656132i</v>
      </c>
      <c r="AM82" t="str">
        <f t="shared" si="69"/>
        <v>0,0000131417205583949-0,000208355022888275i</v>
      </c>
      <c r="AN82">
        <f t="shared" si="70"/>
        <v>2.0876905992509652E-4</v>
      </c>
      <c r="AO82">
        <f t="shared" si="71"/>
        <v>-73.606677287672952</v>
      </c>
      <c r="AP82">
        <f t="shared" si="72"/>
        <v>-86.390924561999228</v>
      </c>
      <c r="AR82" t="str">
        <f t="shared" si="73"/>
        <v>0,998016748374991+0,0629486010844816i</v>
      </c>
      <c r="AS82">
        <f t="shared" si="74"/>
        <v>0.99999997820774134</v>
      </c>
      <c r="AT82">
        <f t="shared" si="75"/>
        <v>-1.8928515578455339E-7</v>
      </c>
      <c r="AU82">
        <f t="shared" si="76"/>
        <v>3.6090754380007652</v>
      </c>
      <c r="AW82">
        <f t="shared" si="77"/>
        <v>95.040060607708881</v>
      </c>
    </row>
    <row r="83" spans="3:49" x14ac:dyDescent="0.25">
      <c r="C83">
        <f>C82+('Single bit with plots'!D$16-'Single bit with plots'!D$15)/100</f>
        <v>1.1230000000000013</v>
      </c>
      <c r="D83" s="4">
        <f t="shared" si="52"/>
        <v>7056017099.9626837</v>
      </c>
      <c r="E83" s="1"/>
      <c r="F83" s="1">
        <f>$D83*'Single bit with plots'!B$25*0.000000001</f>
        <v>808.38740657128869</v>
      </c>
      <c r="G83" s="1">
        <f>1/($D83*'Single bit with plots'!C$25*0.000000000001)</f>
        <v>1.5581240164901895</v>
      </c>
      <c r="H83" s="1">
        <f>$D83*'Single bit with plots'!D$25*0.000000001</f>
        <v>37.613367887518883</v>
      </c>
      <c r="I83" s="1">
        <f>1/($D83*'Single bit with plots'!E$25*0.000000000001)</f>
        <v>35.6188780053428</v>
      </c>
      <c r="L83" t="str">
        <f t="shared" si="53"/>
        <v>-0,0559953034420935</v>
      </c>
      <c r="M83" t="str">
        <f>COMPLEX(0,2*$H83/'Single bit with plots'!$D$13-$H83^2/$I83/'Single bit with plots'!$D$13)</f>
        <v>0,710143918783563i</v>
      </c>
      <c r="N83" t="str">
        <f>COMPLEX(0,'Single bit with plots'!$D$13/$I83)</f>
        <v>1,40375i</v>
      </c>
      <c r="O83" t="str">
        <f t="shared" si="54"/>
        <v>-0,0559953034420935</v>
      </c>
      <c r="R83" t="str">
        <f t="shared" si="55"/>
        <v>-0,693606081216437i</v>
      </c>
      <c r="S83" t="str">
        <f t="shared" si="56"/>
        <v>-0,111990606884187+2,11389391878356i</v>
      </c>
      <c r="T83" t="str">
        <f t="shared" si="57"/>
        <v>-0,327199381127301+0,0173344825579815i</v>
      </c>
      <c r="U83">
        <f t="shared" si="58"/>
        <v>0.3276582355071237</v>
      </c>
      <c r="V83">
        <f t="shared" si="59"/>
        <v>-9.6915782364183638</v>
      </c>
      <c r="W83">
        <f t="shared" si="60"/>
        <v>176.96739936021558</v>
      </c>
      <c r="Y83" t="str">
        <f t="shared" si="61"/>
        <v>-0,0499836521836156-0,943473219131709i</v>
      </c>
      <c r="Z83">
        <f t="shared" si="62"/>
        <v>0.94479631704635814</v>
      </c>
      <c r="AA83">
        <f t="shared" si="63"/>
        <v>-0.49323616668764175</v>
      </c>
      <c r="AB83">
        <f t="shared" si="64"/>
        <v>-93.032600639784391</v>
      </c>
      <c r="AE83" t="str">
        <f t="shared" si="65"/>
        <v>0,998072552833178</v>
      </c>
      <c r="AF83" t="str">
        <f>COMPLEX(0,-2*$G83/'Single bit with plots'!$D$13+$G83^2/$F83/'Single bit with plots'!$D$13)</f>
        <v>-0,0622648966251848i</v>
      </c>
      <c r="AG83" t="str">
        <f>COMPLEX(0,-'Single bit with plots'!$D$13/$F83)</f>
        <v>-0,0618515325616848i</v>
      </c>
      <c r="AH83" t="str">
        <f t="shared" si="66"/>
        <v>0,998072552833178</v>
      </c>
      <c r="AK83" t="str">
        <f t="shared" si="67"/>
        <v>-0,000413364063500003i</v>
      </c>
      <c r="AL83" t="str">
        <f t="shared" si="68"/>
        <v>1,99614510566636-0,12411642918687i</v>
      </c>
      <c r="AM83" t="str">
        <f t="shared" si="69"/>
        <v>0,000012826317331041-0,000206283654241557i</v>
      </c>
      <c r="AN83">
        <f t="shared" si="70"/>
        <v>2.0668202733553493E-4</v>
      </c>
      <c r="AO83">
        <f t="shared" si="71"/>
        <v>-73.693945742574201</v>
      </c>
      <c r="AP83">
        <f t="shared" si="72"/>
        <v>-86.442040049857908</v>
      </c>
      <c r="AR83" t="str">
        <f t="shared" si="73"/>
        <v>0,998072510198052+0,0620582119424655i</v>
      </c>
      <c r="AS83">
        <f t="shared" si="74"/>
        <v>0.99999997864126799</v>
      </c>
      <c r="AT83">
        <f t="shared" si="75"/>
        <v>-1.8551959098793675E-7</v>
      </c>
      <c r="AU83">
        <f t="shared" si="76"/>
        <v>3.5579599501420822</v>
      </c>
      <c r="AW83">
        <f t="shared" si="77"/>
        <v>96.590560589926469</v>
      </c>
    </row>
    <row r="84" spans="3:49" x14ac:dyDescent="0.25">
      <c r="C84">
        <f>C83+('Single bit with plots'!D$16-'Single bit with plots'!D$15)/100</f>
        <v>1.1389000000000014</v>
      </c>
      <c r="D84" s="4">
        <f t="shared" si="52"/>
        <v>7155919746.346839</v>
      </c>
      <c r="E84" s="1"/>
      <c r="F84" s="1">
        <f>$D84*'Single bit with plots'!B$25*0.000000001</f>
        <v>819.83296290653664</v>
      </c>
      <c r="G84" s="1">
        <f>1/($D84*'Single bit with plots'!C$25*0.000000000001)</f>
        <v>1.5363712973206454</v>
      </c>
      <c r="H84" s="1">
        <f>$D84*'Single bit with plots'!D$25*0.000000001</f>
        <v>38.145916907475744</v>
      </c>
      <c r="I84" s="1">
        <f>1/($D84*'Single bit with plots'!E$25*0.000000000001)</f>
        <v>35.12160856967246</v>
      </c>
      <c r="L84" t="str">
        <f t="shared" si="53"/>
        <v>-0,0861096191481041</v>
      </c>
      <c r="M84" t="str">
        <f>COMPLEX(0,2*$H84/'Single bit with plots'!$D$13-$H84^2/$I84/'Single bit with plots'!$D$13)</f>
        <v>0,697223730610356i</v>
      </c>
      <c r="N84" t="str">
        <f>COMPLEX(0,'Single bit with plots'!$D$13/$I84)</f>
        <v>1,423625i</v>
      </c>
      <c r="O84" t="str">
        <f t="shared" si="54"/>
        <v>-0,0861096191481041</v>
      </c>
      <c r="R84" t="str">
        <f t="shared" si="55"/>
        <v>-0,726401269389644i</v>
      </c>
      <c r="S84" t="str">
        <f t="shared" si="56"/>
        <v>-0,172219238296208+2,12084873061036i</v>
      </c>
      <c r="T84" t="str">
        <f t="shared" si="57"/>
        <v>-0,340261330796301+0,0276302342385959i</v>
      </c>
      <c r="U84">
        <f t="shared" si="58"/>
        <v>0.34138131624233548</v>
      </c>
      <c r="V84">
        <f t="shared" si="59"/>
        <v>-9.3352050290945314</v>
      </c>
      <c r="W84">
        <f t="shared" si="60"/>
        <v>175.35759793021373</v>
      </c>
      <c r="Y84" t="str">
        <f t="shared" si="61"/>
        <v>-0,0760743005358791-0,936841233997855i</v>
      </c>
      <c r="Z84">
        <f t="shared" si="62"/>
        <v>0.93992488897818161</v>
      </c>
      <c r="AA84">
        <f t="shared" si="63"/>
        <v>-0.53813700472184567</v>
      </c>
      <c r="AB84">
        <f t="shared" si="64"/>
        <v>-94.642402069786243</v>
      </c>
      <c r="AE84" t="str">
        <f t="shared" si="65"/>
        <v>0,998125994724738</v>
      </c>
      <c r="AF84" t="str">
        <f>COMPLEX(0,-2*$G84/'Single bit with plots'!$D$13+$G84^2/$F84/'Single bit with plots'!$D$13)</f>
        <v>-0,061397268534507i</v>
      </c>
      <c r="AG84" t="str">
        <f>COMPLEX(0,-'Single bit with plots'!$D$13/$F84)</f>
        <v>-0,0609880332485486i</v>
      </c>
      <c r="AH84" t="str">
        <f t="shared" si="66"/>
        <v>0,998125994724738</v>
      </c>
      <c r="AK84" t="str">
        <f t="shared" si="67"/>
        <v>-0,000409235285958397i</v>
      </c>
      <c r="AL84" t="str">
        <f t="shared" si="68"/>
        <v>1,99625198944948-0,122385301783056i</v>
      </c>
      <c r="AM84" t="str">
        <f t="shared" si="69"/>
        <v>0,0000125210954688354-0,000204234179885889i</v>
      </c>
      <c r="AN84">
        <f t="shared" si="70"/>
        <v>2.0461763869569348E-4</v>
      </c>
      <c r="AO84">
        <f t="shared" si="71"/>
        <v>-73.781138628701683</v>
      </c>
      <c r="AP84">
        <f t="shared" si="72"/>
        <v>-86.49172763476534</v>
      </c>
      <c r="AR84" t="str">
        <f t="shared" si="73"/>
        <v>0,998125952934819+0,0611926483294907i</v>
      </c>
      <c r="AS84">
        <f t="shared" si="74"/>
        <v>0.9999999790658084</v>
      </c>
      <c r="AT84">
        <f t="shared" si="75"/>
        <v>-1.818320798240565E-7</v>
      </c>
      <c r="AU84">
        <f t="shared" si="76"/>
        <v>3.5082723652346703</v>
      </c>
      <c r="AW84">
        <f t="shared" si="77"/>
        <v>98.150674435020917</v>
      </c>
    </row>
    <row r="85" spans="3:49" x14ac:dyDescent="0.25">
      <c r="C85">
        <f>C84+('Single bit with plots'!D$16-'Single bit with plots'!D$15)/100</f>
        <v>1.1548000000000014</v>
      </c>
      <c r="D85" s="4">
        <f t="shared" si="52"/>
        <v>7255822392.7309942</v>
      </c>
      <c r="E85" s="1"/>
      <c r="F85" s="1">
        <f>$D85*'Single bit with plots'!B$25*0.000000001</f>
        <v>831.27851924178469</v>
      </c>
      <c r="G85" s="1">
        <f>1/($D85*'Single bit with plots'!C$25*0.000000000001)</f>
        <v>1.5152175879100129</v>
      </c>
      <c r="H85" s="1">
        <f>$D85*'Single bit with plots'!D$25*0.000000001</f>
        <v>38.678465927432597</v>
      </c>
      <c r="I85" s="1">
        <f>1/($D85*'Single bit with plots'!E$25*0.000000000001)</f>
        <v>34.63803255975057</v>
      </c>
      <c r="L85" t="str">
        <f t="shared" si="53"/>
        <v>-0,11664731132498</v>
      </c>
      <c r="M85" t="str">
        <f>COMPLEX(0,2*$H85/'Single bit with plots'!$D$13-$H85^2/$I85/'Single bit with plots'!$D$13)</f>
        <v>0,683334537416455i</v>
      </c>
      <c r="N85" t="str">
        <f>COMPLEX(0,'Single bit with plots'!$D$13/$I85)</f>
        <v>1,4435i</v>
      </c>
      <c r="O85" t="str">
        <f t="shared" si="54"/>
        <v>-0,11664731132498</v>
      </c>
      <c r="R85" t="str">
        <f t="shared" si="55"/>
        <v>-0,760165462583545i</v>
      </c>
      <c r="S85" t="str">
        <f t="shared" si="56"/>
        <v>-0,23329462264996+2,12683453741646i</v>
      </c>
      <c r="T85" t="str">
        <f t="shared" si="57"/>
        <v>-0,353167014963357+0,0387392455965915i</v>
      </c>
      <c r="U85">
        <f t="shared" si="58"/>
        <v>0.3552853354805417</v>
      </c>
      <c r="V85">
        <f t="shared" si="59"/>
        <v>-8.9884543557757386</v>
      </c>
      <c r="W85">
        <f t="shared" si="60"/>
        <v>173.74019442103824</v>
      </c>
      <c r="Y85" t="str">
        <f t="shared" si="61"/>
        <v>-0,101923193050444-0,92918458505879i</v>
      </c>
      <c r="Z85">
        <f t="shared" si="62"/>
        <v>0.93475789934745868</v>
      </c>
      <c r="AA85">
        <f t="shared" si="63"/>
        <v>-0.58601712142048257</v>
      </c>
      <c r="AB85">
        <f t="shared" si="64"/>
        <v>-96.259805578961718</v>
      </c>
      <c r="AE85" t="str">
        <f t="shared" si="65"/>
        <v>0,998177244385802</v>
      </c>
      <c r="AF85" t="str">
        <f>COMPLEX(0,-2*$G85/'Single bit with plots'!$D$13+$G85^2/$F85/'Single bit with plots'!$D$13)</f>
        <v>-0,0605534660890986i</v>
      </c>
      <c r="AG85" t="str">
        <f>COMPLEX(0,-'Single bit with plots'!$D$13/$F85)</f>
        <v>-0,0601483123196848i</v>
      </c>
      <c r="AH85" t="str">
        <f t="shared" si="66"/>
        <v>0,998177244385802</v>
      </c>
      <c r="AK85" t="str">
        <f t="shared" si="67"/>
        <v>-0,000405153769413795i</v>
      </c>
      <c r="AL85" t="str">
        <f t="shared" si="68"/>
        <v>1,9963544887716-0,120701778408783i</v>
      </c>
      <c r="AM85" t="str">
        <f t="shared" si="69"/>
        <v>0,0000122256946226062-0,000202207628254918i</v>
      </c>
      <c r="AN85">
        <f t="shared" si="70"/>
        <v>2.0257688055028473E-4</v>
      </c>
      <c r="AO85">
        <f t="shared" si="71"/>
        <v>-73.868202415681367</v>
      </c>
      <c r="AP85">
        <f t="shared" si="72"/>
        <v>-86.540046333827419</v>
      </c>
      <c r="AR85" t="str">
        <f t="shared" si="73"/>
        <v>0,998177203423213+0,0603508867277486i</v>
      </c>
      <c r="AS85">
        <f t="shared" si="74"/>
        <v>0.99999997948130581</v>
      </c>
      <c r="AT85">
        <f t="shared" si="75"/>
        <v>-1.7822311506415871E-7</v>
      </c>
      <c r="AU85">
        <f t="shared" si="76"/>
        <v>3.4599536661725714</v>
      </c>
      <c r="AW85">
        <f t="shared" si="77"/>
        <v>99.719759245134284</v>
      </c>
    </row>
    <row r="86" spans="3:49" x14ac:dyDescent="0.25">
      <c r="C86">
        <f>C85+('Single bit with plots'!D$16-'Single bit with plots'!D$15)/100</f>
        <v>1.1707000000000014</v>
      </c>
      <c r="D86" s="4">
        <f t="shared" si="52"/>
        <v>7355725039.1151505</v>
      </c>
      <c r="E86" s="1"/>
      <c r="F86" s="1">
        <f>$D86*'Single bit with plots'!B$25*0.000000001</f>
        <v>842.72407557703275</v>
      </c>
      <c r="G86" s="1">
        <f>1/($D86*'Single bit with plots'!C$25*0.000000000001)</f>
        <v>1.4946384816934164</v>
      </c>
      <c r="H86" s="1">
        <f>$D86*'Single bit with plots'!D$25*0.000000001</f>
        <v>39.211014947389458</v>
      </c>
      <c r="I86" s="1">
        <f>1/($D86*'Single bit with plots'!E$25*0.000000000001)</f>
        <v>34.167592038951021</v>
      </c>
      <c r="L86" t="str">
        <f t="shared" si="53"/>
        <v>-0,147608379972722</v>
      </c>
      <c r="M86" t="str">
        <f>COMPLEX(0,2*$H86/'Single bit with plots'!$D$13-$H86^2/$I86/'Single bit with plots'!$D$13)</f>
        <v>0,668462811078382i</v>
      </c>
      <c r="N86" t="str">
        <f>COMPLEX(0,'Single bit with plots'!$D$13/$I86)</f>
        <v>1,463375i</v>
      </c>
      <c r="O86" t="str">
        <f t="shared" si="54"/>
        <v>-0,147608379972722</v>
      </c>
      <c r="R86" t="str">
        <f t="shared" si="55"/>
        <v>-0,794912188921618i</v>
      </c>
      <c r="S86" t="str">
        <f t="shared" si="56"/>
        <v>-0,295216759945444+2,13183781107838i</v>
      </c>
      <c r="T86" t="str">
        <f t="shared" si="57"/>
        <v>-0,36586049067305+0,0506643366991942i</v>
      </c>
      <c r="U86">
        <f t="shared" si="58"/>
        <v>0.36935182908535086</v>
      </c>
      <c r="V86">
        <f t="shared" si="59"/>
        <v>-8.6511949189322923</v>
      </c>
      <c r="W86">
        <f t="shared" si="60"/>
        <v>172.11582651064822</v>
      </c>
      <c r="Y86" t="str">
        <f t="shared" si="61"/>
        <v>-0,127471530579813-0,920505423798767i</v>
      </c>
      <c r="Z86">
        <f t="shared" si="62"/>
        <v>0.92928963534051523</v>
      </c>
      <c r="AA86">
        <f t="shared" si="63"/>
        <v>-0.6369781329184474</v>
      </c>
      <c r="AB86">
        <f t="shared" si="64"/>
        <v>-97.884173489351738</v>
      </c>
      <c r="AE86" t="str">
        <f t="shared" si="65"/>
        <v>0,998226420099995</v>
      </c>
      <c r="AF86" t="str">
        <f>COMPLEX(0,-2*$G86/'Single bit with plots'!$D$13+$G86^2/$F86/'Single bit with plots'!$D$13)</f>
        <v>-0,0597325220523586i</v>
      </c>
      <c r="AG86" t="str">
        <f>COMPLEX(0,-'Single bit with plots'!$D$13/$F86)</f>
        <v>-0,0593314009283096i</v>
      </c>
      <c r="AH86" t="str">
        <f t="shared" si="66"/>
        <v>0,998226420099995</v>
      </c>
      <c r="AK86" t="str">
        <f t="shared" si="67"/>
        <v>-0,000401121124048998i</v>
      </c>
      <c r="AL86" t="str">
        <f t="shared" si="68"/>
        <v>1,99645284019999-0,119063922980668i</v>
      </c>
      <c r="AM86" t="str">
        <f t="shared" si="69"/>
        <v>0,0000119397631746508-0,000200204843789811i</v>
      </c>
      <c r="AN86">
        <f t="shared" si="70"/>
        <v>2.0056055799077088E-4</v>
      </c>
      <c r="AO86">
        <f t="shared" si="71"/>
        <v>-73.955089415462737</v>
      </c>
      <c r="AP86">
        <f t="shared" si="72"/>
        <v>-86.587051955535017</v>
      </c>
      <c r="AR86" t="str">
        <f t="shared" si="73"/>
        <v>0,9982263799468+0,0595319590956884i</v>
      </c>
      <c r="AS86">
        <f t="shared" si="74"/>
        <v>0.9999999798877317</v>
      </c>
      <c r="AT86">
        <f t="shared" si="75"/>
        <v>-1.7469294454030945E-7</v>
      </c>
      <c r="AU86">
        <f t="shared" si="76"/>
        <v>3.4129480444649776</v>
      </c>
      <c r="AW86">
        <f t="shared" si="77"/>
        <v>101.29712153381672</v>
      </c>
    </row>
    <row r="87" spans="3:49" x14ac:dyDescent="0.25">
      <c r="C87">
        <f>C86+('Single bit with plots'!D$16-'Single bit with plots'!D$15)/100</f>
        <v>1.1866000000000014</v>
      </c>
      <c r="D87" s="4">
        <f t="shared" si="52"/>
        <v>7455627685.4993057</v>
      </c>
      <c r="E87" s="1"/>
      <c r="F87" s="1">
        <f>$D87*'Single bit with plots'!B$25*0.000000001</f>
        <v>854.16963191228069</v>
      </c>
      <c r="G87" s="1">
        <f>1/($D87*'Single bit with plots'!C$25*0.000000000001)</f>
        <v>1.4746108802616575</v>
      </c>
      <c r="H87" s="1">
        <f>$D87*'Single bit with plots'!D$25*0.000000001</f>
        <v>39.743563967346319</v>
      </c>
      <c r="I87" s="1">
        <f>1/($D87*'Single bit with plots'!E$25*0.000000000001)</f>
        <v>33.709758975223288</v>
      </c>
      <c r="L87" t="str">
        <f t="shared" si="53"/>
        <v>-0,17899282509133</v>
      </c>
      <c r="M87" t="str">
        <f>COMPLEX(0,2*$H87/'Single bit with plots'!$D$13-$H87^2/$I87/'Single bit with plots'!$D$13)</f>
        <v>0,65259502347266i</v>
      </c>
      <c r="N87" t="str">
        <f>COMPLEX(0,'Single bit with plots'!$D$13/$I87)</f>
        <v>1,48325i</v>
      </c>
      <c r="O87" t="str">
        <f t="shared" si="54"/>
        <v>-0,17899282509133</v>
      </c>
      <c r="R87" t="str">
        <f t="shared" si="55"/>
        <v>-0,83065497652734i</v>
      </c>
      <c r="S87" t="str">
        <f t="shared" si="56"/>
        <v>-0,35798565018266+2,13584502347266i</v>
      </c>
      <c r="T87" t="str">
        <f t="shared" si="57"/>
        <v>-0,378284638488574+0,0634036977286231i</v>
      </c>
      <c r="U87">
        <f t="shared" si="58"/>
        <v>0.38356133355969779</v>
      </c>
      <c r="V87">
        <f t="shared" si="59"/>
        <v>-8.3233036018759403</v>
      </c>
      <c r="W87">
        <f t="shared" si="60"/>
        <v>170.48518461432693</v>
      </c>
      <c r="Y87" t="str">
        <f t="shared" si="61"/>
        <v>-0,152659526567072-0,910810502984142i</v>
      </c>
      <c r="Z87">
        <f t="shared" si="62"/>
        <v>0.9235154050679979</v>
      </c>
      <c r="AA87">
        <f t="shared" si="63"/>
        <v>-0.69111711481103599</v>
      </c>
      <c r="AB87">
        <f t="shared" si="64"/>
        <v>-99.514815385673089</v>
      </c>
      <c r="AE87" t="str">
        <f t="shared" si="65"/>
        <v>0,998273632279621</v>
      </c>
      <c r="AF87" t="str">
        <f>COMPLEX(0,-2*$G87/'Single bit with plots'!$D$13+$G87^2/$F87/'Single bit with plots'!$D$13)</f>
        <v>-0,0589335207979902i</v>
      </c>
      <c r="AG87" t="str">
        <f>COMPLEX(0,-'Single bit with plots'!$D$13/$F87)</f>
        <v>-0,0585363821563897i</v>
      </c>
      <c r="AH87" t="str">
        <f t="shared" si="66"/>
        <v>0,998273632279621</v>
      </c>
      <c r="AK87" t="str">
        <f t="shared" si="67"/>
        <v>-0,0003971386416005i</v>
      </c>
      <c r="AL87" t="str">
        <f t="shared" si="68"/>
        <v>1,99654726455924-0,11746990295438i</v>
      </c>
      <c r="AM87" t="str">
        <f t="shared" si="69"/>
        <v>0,0000116629589621934-0,000198226509318536i</v>
      </c>
      <c r="AN87">
        <f t="shared" si="70"/>
        <v>1.9856931688547815E-4</v>
      </c>
      <c r="AO87">
        <f t="shared" si="71"/>
        <v>-74.041757164829505</v>
      </c>
      <c r="AP87">
        <f t="shared" si="72"/>
        <v>-86.632797314926549</v>
      </c>
      <c r="AR87" t="str">
        <f t="shared" si="73"/>
        <v>0,998273592917918+0,0587349491612842i</v>
      </c>
      <c r="AS87">
        <f t="shared" si="74"/>
        <v>0.99999998028511361</v>
      </c>
      <c r="AT87">
        <f t="shared" si="75"/>
        <v>-1.7124132909919618E-7</v>
      </c>
      <c r="AU87">
        <f t="shared" si="76"/>
        <v>3.3672026850734524</v>
      </c>
      <c r="AW87">
        <f t="shared" si="77"/>
        <v>102.88201807074654</v>
      </c>
    </row>
    <row r="88" spans="3:49" x14ac:dyDescent="0.25">
      <c r="C88">
        <f>C87+('Single bit with plots'!D$16-'Single bit with plots'!D$15)/100</f>
        <v>1.2025000000000015</v>
      </c>
      <c r="D88" s="4">
        <f t="shared" si="52"/>
        <v>7555530331.883461</v>
      </c>
      <c r="E88" s="1"/>
      <c r="F88" s="1">
        <f>$D88*'Single bit with plots'!B$25*0.000000001</f>
        <v>865.61518824752864</v>
      </c>
      <c r="G88" s="1">
        <f>1/($D88*'Single bit with plots'!C$25*0.000000000001)</f>
        <v>1.4551129068760773</v>
      </c>
      <c r="H88" s="1">
        <f>$D88*'Single bit with plots'!D$25*0.000000001</f>
        <v>40.276112987303172</v>
      </c>
      <c r="I88" s="1">
        <f>1/($D88*'Single bit with plots'!E$25*0.000000000001)</f>
        <v>33.26403326403323</v>
      </c>
      <c r="L88" t="str">
        <f t="shared" si="53"/>
        <v>-0,210800646680803</v>
      </c>
      <c r="M88" t="str">
        <f>COMPLEX(0,2*$H88/'Single bit with plots'!$D$13-$H88^2/$I88/'Single bit with plots'!$D$13)</f>
        <v>0,635717646475812i</v>
      </c>
      <c r="N88" t="str">
        <f>COMPLEX(0,'Single bit with plots'!$D$13/$I88)</f>
        <v>1,503125i</v>
      </c>
      <c r="O88" t="str">
        <f t="shared" si="54"/>
        <v>-0,210800646680803</v>
      </c>
      <c r="R88" t="str">
        <f t="shared" si="55"/>
        <v>-0,867407353524188i</v>
      </c>
      <c r="S88" t="str">
        <f t="shared" si="56"/>
        <v>-0,421601293361606+2,13884264647581i</v>
      </c>
      <c r="T88" t="str">
        <f t="shared" si="57"/>
        <v>-0,39038161553855+0,0769506790444984i</v>
      </c>
      <c r="U88">
        <f t="shared" si="58"/>
        <v>0.39789346910435419</v>
      </c>
      <c r="V88">
        <f t="shared" si="59"/>
        <v>-8.0046637833058636</v>
      </c>
      <c r="W88">
        <f t="shared" si="60"/>
        <v>168.84901030206609</v>
      </c>
      <c r="Y88" t="str">
        <f t="shared" si="61"/>
        <v>-0,177426854249865-0,900111381238512i</v>
      </c>
      <c r="Z88">
        <f t="shared" si="62"/>
        <v>0.91743162537821021</v>
      </c>
      <c r="AA88">
        <f t="shared" si="63"/>
        <v>-0.74852586200719651</v>
      </c>
      <c r="AB88">
        <f t="shared" si="64"/>
        <v>-101.15098969793398</v>
      </c>
      <c r="AE88" t="str">
        <f t="shared" si="65"/>
        <v>0,998318984085963</v>
      </c>
      <c r="AF88" t="str">
        <f>COMPLEX(0,-2*$G88/'Single bit with plots'!$D$13+$G88^2/$F88/'Single bit with plots'!$D$13)</f>
        <v>-0,0581555949159795i</v>
      </c>
      <c r="AG88" t="str">
        <f>COMPLEX(0,-'Single bit with plots'!$D$13/$F88)</f>
        <v>-0,0577623875815152i</v>
      </c>
      <c r="AH88" t="str">
        <f t="shared" si="66"/>
        <v>0,998318984085963</v>
      </c>
      <c r="AK88" t="str">
        <f t="shared" si="67"/>
        <v>-0,000393207334464296i</v>
      </c>
      <c r="AL88" t="str">
        <f t="shared" si="68"/>
        <v>1,99663796817193-0,115917982497495i</v>
      </c>
      <c r="AM88" t="str">
        <f t="shared" si="69"/>
        <v>0,0000113949497881307-0,000196273165752225i</v>
      </c>
      <c r="AN88">
        <f t="shared" si="70"/>
        <v>1.9660366343248644E-4</v>
      </c>
      <c r="AO88">
        <f t="shared" si="71"/>
        <v>-74.128167879244444</v>
      </c>
      <c r="AP88">
        <f t="shared" si="72"/>
        <v>-86.677332431663473</v>
      </c>
      <c r="AR88" t="str">
        <f t="shared" si="73"/>
        <v>0,998318945497937+0,0579589890084584i</v>
      </c>
      <c r="AS88">
        <f t="shared" si="74"/>
        <v>0.9999999806734976</v>
      </c>
      <c r="AT88">
        <f t="shared" si="75"/>
        <v>-1.6786786854481895E-7</v>
      </c>
      <c r="AU88">
        <f t="shared" si="76"/>
        <v>3.3226675683365285</v>
      </c>
      <c r="AW88">
        <f t="shared" si="77"/>
        <v>104.47365726627051</v>
      </c>
    </row>
    <row r="89" spans="3:49" x14ac:dyDescent="0.25">
      <c r="C89">
        <f>C88+('Single bit with plots'!D$16-'Single bit with plots'!D$15)/100</f>
        <v>1.2184000000000015</v>
      </c>
      <c r="D89" s="4">
        <f t="shared" si="52"/>
        <v>7655432978.2676172</v>
      </c>
      <c r="E89" s="1"/>
      <c r="F89" s="1">
        <f>$D89*'Single bit with plots'!B$25*0.000000001</f>
        <v>877.06074458277669</v>
      </c>
      <c r="G89" s="1">
        <f>1/($D89*'Single bit with plots'!C$25*0.000000000001)</f>
        <v>1.4361238267551566</v>
      </c>
      <c r="H89" s="1">
        <f>$D89*'Single bit with plots'!D$25*0.000000001</f>
        <v>40.808662007260033</v>
      </c>
      <c r="I89" s="1">
        <f>1/($D89*'Single bit with plots'!E$25*0.000000000001)</f>
        <v>32.829940906106337</v>
      </c>
      <c r="L89" t="str">
        <f t="shared" si="53"/>
        <v>-0,243031844741142</v>
      </c>
      <c r="M89" t="str">
        <f>COMPLEX(0,2*$H89/'Single bit with plots'!$D$13-$H89^2/$I89/'Single bit with plots'!$D$13)</f>
        <v>0,617817151964358i</v>
      </c>
      <c r="N89" t="str">
        <f>COMPLEX(0,'Single bit with plots'!$D$13/$I89)</f>
        <v>1,523i</v>
      </c>
      <c r="O89" t="str">
        <f t="shared" si="54"/>
        <v>-0,243031844741142</v>
      </c>
      <c r="R89" t="str">
        <f t="shared" si="55"/>
        <v>-0,905182848035642i</v>
      </c>
      <c r="S89" t="str">
        <f t="shared" si="56"/>
        <v>-0,486063689482284+2,14081715196436i</v>
      </c>
      <c r="T89" t="str">
        <f t="shared" si="57"/>
        <v>-0,402093344299904+0,0912936325586463i</v>
      </c>
      <c r="U89">
        <f t="shared" si="58"/>
        <v>0.41232703631466405</v>
      </c>
      <c r="V89">
        <f t="shared" si="59"/>
        <v>-7.6951637508654631</v>
      </c>
      <c r="W89">
        <f t="shared" si="60"/>
        <v>167.20809418177961</v>
      </c>
      <c r="Y89" t="str">
        <f t="shared" si="61"/>
        <v>-0,201713129577664-0,888424576697396i</v>
      </c>
      <c r="Z89">
        <f t="shared" si="62"/>
        <v>0.91103590221459596</v>
      </c>
      <c r="AA89">
        <f t="shared" si="63"/>
        <v>-0.80929015919086411</v>
      </c>
      <c r="AB89">
        <f t="shared" si="64"/>
        <v>-102.79190581822039</v>
      </c>
      <c r="AE89" t="str">
        <f t="shared" si="65"/>
        <v>0,998362571993302</v>
      </c>
      <c r="AF89" t="str">
        <f>COMPLEX(0,-2*$G89/'Single bit with plots'!$D$13+$G89^2/$F89/'Single bit with plots'!$D$13)</f>
        <v>-0,057397922082706i</v>
      </c>
      <c r="AG89" t="str">
        <f>COMPLEX(0,-'Single bit with plots'!$D$13/$F89)</f>
        <v>-0,0570085941125837i</v>
      </c>
      <c r="AH89" t="str">
        <f t="shared" si="66"/>
        <v>0,998362571993302</v>
      </c>
      <c r="AK89" t="str">
        <f t="shared" si="67"/>
        <v>-0,000389327970122297i</v>
      </c>
      <c r="AL89" t="str">
        <f t="shared" si="68"/>
        <v>1,9967251439866-0,11440651619529i</v>
      </c>
      <c r="AM89" t="str">
        <f t="shared" si="69"/>
        <v>0,0000111354137578029-0,000194345229435583i</v>
      </c>
      <c r="AN89">
        <f t="shared" si="70"/>
        <v>1.9466398137284378E-4</v>
      </c>
      <c r="AO89">
        <f t="shared" si="71"/>
        <v>-74.214287968891824</v>
      </c>
      <c r="AP89">
        <f t="shared" si="72"/>
        <v>-86.72070471258111</v>
      </c>
      <c r="AR89" t="str">
        <f t="shared" si="73"/>
        <v>0,998362534161287+0,0572032559299812i</v>
      </c>
      <c r="AS89">
        <f t="shared" si="74"/>
        <v>0.99999998105296872</v>
      </c>
      <c r="AT89">
        <f t="shared" si="75"/>
        <v>-1.6457182420223324E-7</v>
      </c>
      <c r="AU89">
        <f t="shared" si="76"/>
        <v>3.2792952874189032</v>
      </c>
      <c r="AW89">
        <f t="shared" si="77"/>
        <v>106.07120110563929</v>
      </c>
    </row>
    <row r="90" spans="3:49" x14ac:dyDescent="0.25">
      <c r="C90">
        <f>C89+('Single bit with plots'!D$16-'Single bit with plots'!D$15)/100</f>
        <v>1.2343000000000015</v>
      </c>
      <c r="D90" s="4">
        <f t="shared" si="52"/>
        <v>7755335624.6517725</v>
      </c>
      <c r="E90" s="1"/>
      <c r="F90" s="1">
        <f>$D90*'Single bit with plots'!B$25*0.000000001</f>
        <v>888.50630091802475</v>
      </c>
      <c r="G90" s="1">
        <f>1/($D90*'Single bit with plots'!C$25*0.000000000001)</f>
        <v>1.4176239735222254</v>
      </c>
      <c r="H90" s="1">
        <f>$D90*'Single bit with plots'!D$25*0.000000001</f>
        <v>41.341211027216893</v>
      </c>
      <c r="I90" s="1">
        <f>1/($D90*'Single bit with plots'!E$25*0.000000000001)</f>
        <v>32.407032326014715</v>
      </c>
      <c r="L90" t="str">
        <f t="shared" si="53"/>
        <v>-0,275686419272346</v>
      </c>
      <c r="M90" t="str">
        <f>COMPLEX(0,2*$H90/'Single bit with plots'!$D$13-$H90^2/$I90/'Single bit with plots'!$D$13)</f>
        <v>0,598880011814821i</v>
      </c>
      <c r="N90" t="str">
        <f>COMPLEX(0,'Single bit with plots'!$D$13/$I90)</f>
        <v>1,542875i</v>
      </c>
      <c r="O90" t="str">
        <f t="shared" si="54"/>
        <v>-0,275686419272346</v>
      </c>
      <c r="R90" t="str">
        <f t="shared" si="55"/>
        <v>-0,943994988185179i</v>
      </c>
      <c r="S90" t="str">
        <f t="shared" si="56"/>
        <v>-0,551372838544692+2,14175501181482i</v>
      </c>
      <c r="T90" t="str">
        <f t="shared" si="57"/>
        <v>-0,41336203050201+0,106415810794048i</v>
      </c>
      <c r="U90">
        <f t="shared" si="58"/>
        <v>0.42684012586412168</v>
      </c>
      <c r="V90">
        <f t="shared" si="59"/>
        <v>-7.3946952140871467</v>
      </c>
      <c r="W90">
        <f t="shared" si="60"/>
        <v>165.5632732459656</v>
      </c>
      <c r="Y90" t="str">
        <f t="shared" si="61"/>
        <v>-0,225458423245724-0,875771663357438i</v>
      </c>
      <c r="Z90">
        <f t="shared" si="62"/>
        <v>0.90432710174598974</v>
      </c>
      <c r="AA90">
        <f t="shared" si="63"/>
        <v>-0.8734890721651154</v>
      </c>
      <c r="AB90">
        <f t="shared" si="64"/>
        <v>-104.43672675403441</v>
      </c>
      <c r="AE90" t="str">
        <f t="shared" si="65"/>
        <v>0,998404486302396</v>
      </c>
      <c r="AF90" t="str">
        <f>COMPLEX(0,-2*$G90/'Single bit with plots'!$D$13+$G90^2/$F90/'Single bit with plots'!$D$13)</f>
        <v>-0,0566597221715329i</v>
      </c>
      <c r="AG90" t="str">
        <f>COMPLEX(0,-'Single bit with plots'!$D$13/$F90)</f>
        <v>-0,0562742210700575i</v>
      </c>
      <c r="AH90" t="str">
        <f t="shared" si="66"/>
        <v>0,998404486302396</v>
      </c>
      <c r="AK90" t="str">
        <f t="shared" si="67"/>
        <v>-0,000385501101475401i</v>
      </c>
      <c r="AL90" t="str">
        <f t="shared" si="68"/>
        <v>1,99680897260479-0,11293394324159i</v>
      </c>
      <c r="AM90" t="str">
        <f t="shared" si="69"/>
        <v>0,0000108840394740261-0,000192443007443986i</v>
      </c>
      <c r="AN90">
        <f t="shared" si="70"/>
        <v>1.9275054715709166E-4</v>
      </c>
      <c r="AO90">
        <f t="shared" si="71"/>
        <v>-74.300087609045335</v>
      </c>
      <c r="AP90">
        <f t="shared" si="72"/>
        <v>-86.762959120116335</v>
      </c>
      <c r="AR90" t="str">
        <f t="shared" si="73"/>
        <v>0,998404449208901+0,0564669695228905i</v>
      </c>
      <c r="AS90">
        <f t="shared" si="74"/>
        <v>0.99999998142361379</v>
      </c>
      <c r="AT90">
        <f t="shared" si="75"/>
        <v>-1.6135244196725812E-7</v>
      </c>
      <c r="AU90">
        <f t="shared" si="76"/>
        <v>3.2370408798836552</v>
      </c>
      <c r="AW90">
        <f t="shared" si="77"/>
        <v>107.67376763391806</v>
      </c>
    </row>
    <row r="91" spans="3:49" x14ac:dyDescent="0.25">
      <c r="C91">
        <f>C90+('Single bit with plots'!D$16-'Single bit with plots'!D$15)/100</f>
        <v>1.2502000000000015</v>
      </c>
      <c r="D91" s="4">
        <f t="shared" si="52"/>
        <v>7855238271.0359287</v>
      </c>
      <c r="E91" s="1"/>
      <c r="F91" s="1">
        <f>$D91*'Single bit with plots'!B$25*0.000000001</f>
        <v>899.95185725327281</v>
      </c>
      <c r="G91" s="1">
        <f>1/($D91*'Single bit with plots'!C$25*0.000000000001)</f>
        <v>1.3995946812657836</v>
      </c>
      <c r="H91" s="1">
        <f>$D91*'Single bit with plots'!D$25*0.000000001</f>
        <v>41.873760047173747</v>
      </c>
      <c r="I91" s="1">
        <f>1/($D91*'Single bit with plots'!E$25*0.000000000001)</f>
        <v>31.994880819068914</v>
      </c>
      <c r="L91" t="str">
        <f t="shared" si="53"/>
        <v>-0,308764370274417</v>
      </c>
      <c r="M91" t="str">
        <f>COMPLEX(0,2*$H91/'Single bit with plots'!$D$13-$H91^2/$I91/'Single bit with plots'!$D$13)</f>
        <v>0,578892697903722i</v>
      </c>
      <c r="N91" t="str">
        <f>COMPLEX(0,'Single bit with plots'!$D$13/$I91)</f>
        <v>1,56275i</v>
      </c>
      <c r="O91" t="str">
        <f t="shared" si="54"/>
        <v>-0,308764370274417</v>
      </c>
      <c r="R91" t="str">
        <f t="shared" si="55"/>
        <v>-0,983857302096278i</v>
      </c>
      <c r="S91" t="str">
        <f t="shared" si="56"/>
        <v>-0,617528740548834+2,14164269790372i</v>
      </c>
      <c r="T91" t="str">
        <f t="shared" si="57"/>
        <v>-0,424130702318796+0,122295329042227i</v>
      </c>
      <c r="U91">
        <f t="shared" si="58"/>
        <v>0.44141024020176711</v>
      </c>
      <c r="V91">
        <f t="shared" si="59"/>
        <v>-7.1031519186601351</v>
      </c>
      <c r="W91">
        <f t="shared" si="60"/>
        <v>163.91542768926053</v>
      </c>
      <c r="Y91" t="str">
        <f t="shared" si="61"/>
        <v>-0,248603794029187-0,862179304692077i</v>
      </c>
      <c r="Z91">
        <f t="shared" si="62"/>
        <v>0.89730541057380231</v>
      </c>
      <c r="AA91">
        <f t="shared" si="63"/>
        <v>-0.94119427062929262</v>
      </c>
      <c r="AB91">
        <f t="shared" si="64"/>
        <v>-106.0845723107395</v>
      </c>
      <c r="AE91" t="str">
        <f t="shared" si="65"/>
        <v>0,998444811608548</v>
      </c>
      <c r="AF91" t="str">
        <f>COMPLEX(0,-2*$G91/'Single bit with plots'!$D$13+$G91^2/$F91/'Single bit with plots'!$D$13)</f>
        <v>-0,0559402545826105i</v>
      </c>
      <c r="AG91" t="str">
        <f>COMPLEX(0,-'Single bit with plots'!$D$13/$F91)</f>
        <v>-0,0555585274890194i</v>
      </c>
      <c r="AH91" t="str">
        <f t="shared" si="66"/>
        <v>0,998444811608548</v>
      </c>
      <c r="AK91" t="str">
        <f t="shared" si="67"/>
        <v>-0,000381727093591105i</v>
      </c>
      <c r="AL91" t="str">
        <f t="shared" si="68"/>
        <v>1,9968896232171-0,11149878207163i</v>
      </c>
      <c r="AM91" t="str">
        <f t="shared" si="69"/>
        <v>0,0000106405261171652-0,00019056671108109i</v>
      </c>
      <c r="AN91">
        <f t="shared" si="70"/>
        <v>1.9086354331907836E-4</v>
      </c>
      <c r="AO91">
        <f t="shared" si="71"/>
        <v>-74.385540357990905</v>
      </c>
      <c r="AP91">
        <f t="shared" si="72"/>
        <v>-86.804138327870845</v>
      </c>
      <c r="AR91" t="str">
        <f t="shared" si="73"/>
        <v>0,998444775236308+0,0557493890049262i</v>
      </c>
      <c r="AS91">
        <f t="shared" si="74"/>
        <v>0.99999998178555194</v>
      </c>
      <c r="AT91">
        <f t="shared" si="75"/>
        <v>-1.5820868711641786E-7</v>
      </c>
      <c r="AU91">
        <f t="shared" si="76"/>
        <v>3.1958616721291593</v>
      </c>
      <c r="AW91">
        <f t="shared" si="77"/>
        <v>109.28043398286866</v>
      </c>
    </row>
    <row r="92" spans="3:49" x14ac:dyDescent="0.25">
      <c r="C92">
        <f>C91+('Single bit with plots'!D$16-'Single bit with plots'!D$15)/100</f>
        <v>1.2661000000000016</v>
      </c>
      <c r="D92" s="4">
        <f t="shared" si="52"/>
        <v>7955140917.420084</v>
      </c>
      <c r="E92" s="1"/>
      <c r="F92" s="1">
        <f>$D92*'Single bit with plots'!B$25*0.000000001</f>
        <v>911.39741358852064</v>
      </c>
      <c r="G92" s="1">
        <f>1/($D92*'Single bit with plots'!C$25*0.000000000001)</f>
        <v>1.3820182217190449</v>
      </c>
      <c r="H92" s="1">
        <f>$D92*'Single bit with plots'!D$25*0.000000001</f>
        <v>42.4063090671306</v>
      </c>
      <c r="I92" s="1">
        <f>1/($D92*'Single bit with plots'!E$25*0.000000000001)</f>
        <v>31.59308111523573</v>
      </c>
      <c r="L92" t="str">
        <f t="shared" si="53"/>
        <v>-0,342265697747353</v>
      </c>
      <c r="M92" t="str">
        <f>COMPLEX(0,2*$H92/'Single bit with plots'!$D$13-$H92^2/$I92/'Single bit with plots'!$D$13)</f>
        <v>0,557841682107585i</v>
      </c>
      <c r="N92" t="str">
        <f>COMPLEX(0,'Single bit with plots'!$D$13/$I92)</f>
        <v>1,582625i</v>
      </c>
      <c r="O92" t="str">
        <f t="shared" si="54"/>
        <v>-0,342265697747353</v>
      </c>
      <c r="R92" t="str">
        <f t="shared" si="55"/>
        <v>-1,02478331789241i</v>
      </c>
      <c r="S92" t="str">
        <f t="shared" si="56"/>
        <v>-0,684531395494706+2,14046668210759i</v>
      </c>
      <c r="T92" t="str">
        <f t="shared" si="57"/>
        <v>-0,43434376195125+0,138905194824221i</v>
      </c>
      <c r="U92">
        <f t="shared" si="58"/>
        <v>0.45601442597259895</v>
      </c>
      <c r="V92">
        <f t="shared" si="59"/>
        <v>-6.8204283650798736</v>
      </c>
      <c r="W92">
        <f t="shared" si="60"/>
        <v>162.26547721466724</v>
      </c>
      <c r="Y92" t="str">
        <f t="shared" si="61"/>
        <v>-0,271091834535122-0,847679220314652i</v>
      </c>
      <c r="Z92">
        <f t="shared" si="62"/>
        <v>0.88997238345067442</v>
      </c>
      <c r="AA92">
        <f t="shared" si="63"/>
        <v>-1.0124693929684101</v>
      </c>
      <c r="AB92">
        <f t="shared" si="64"/>
        <v>-107.73452278533277</v>
      </c>
      <c r="AE92" t="str">
        <f t="shared" si="65"/>
        <v>0,998483627228788</v>
      </c>
      <c r="AF92" t="str">
        <f>COMPLEX(0,-2*$G92/'Single bit with plots'!$D$13+$G92^2/$F92/'Single bit with plots'!$D$13)</f>
        <v>-0,0552388157727471i</v>
      </c>
      <c r="AG92" t="str">
        <f>COMPLEX(0,-'Single bit with plots'!$D$13/$F92)</f>
        <v>-0,0548608096254419i</v>
      </c>
      <c r="AH92" t="str">
        <f t="shared" si="66"/>
        <v>0,998483627228788</v>
      </c>
      <c r="AK92" t="str">
        <f t="shared" si="67"/>
        <v>-0,000378006147305196i</v>
      </c>
      <c r="AL92" t="str">
        <f t="shared" si="68"/>
        <v>1,99696725445758-0,110099625398189i</v>
      </c>
      <c r="AM92" t="str">
        <f t="shared" si="69"/>
        <v>0,0000104045834324544-0,000188716467796675i</v>
      </c>
      <c r="AN92">
        <f t="shared" si="70"/>
        <v>1.8900307027679836E-4</v>
      </c>
      <c r="AO92">
        <f t="shared" si="71"/>
        <v>-74.470622816700086</v>
      </c>
      <c r="AP92">
        <f t="shared" si="72"/>
        <v>-86.844282864441993</v>
      </c>
      <c r="AR92" t="str">
        <f t="shared" si="73"/>
        <v>0,998483591560793+0,055049810732596i</v>
      </c>
      <c r="AS92">
        <f t="shared" si="74"/>
        <v>0.9999999821389175</v>
      </c>
      <c r="AT92">
        <f t="shared" si="75"/>
        <v>-1.5513939281337497E-7</v>
      </c>
      <c r="AU92">
        <f t="shared" si="76"/>
        <v>3.1557171355580009</v>
      </c>
      <c r="AW92">
        <f t="shared" si="77"/>
        <v>110.89023992089078</v>
      </c>
    </row>
    <row r="93" spans="3:49" x14ac:dyDescent="0.25">
      <c r="C93">
        <f>C92+('Single bit with plots'!D$16-'Single bit with plots'!D$15)/100</f>
        <v>1.2820000000000016</v>
      </c>
      <c r="D93" s="4">
        <f t="shared" si="52"/>
        <v>8055043563.8042402</v>
      </c>
      <c r="E93" s="1"/>
      <c r="F93" s="1">
        <f>$D93*'Single bit with plots'!B$25*0.000000001</f>
        <v>922.84296992376869</v>
      </c>
      <c r="G93" s="1">
        <f>1/($D93*'Single bit with plots'!C$25*0.000000000001)</f>
        <v>1.3648777461142609</v>
      </c>
      <c r="H93" s="1">
        <f>$D93*'Single bit with plots'!D$25*0.000000001</f>
        <v>42.938858087087468</v>
      </c>
      <c r="I93" s="1">
        <f>1/($D93*'Single bit with plots'!E$25*0.000000000001)</f>
        <v>31.201248049921961</v>
      </c>
      <c r="L93" t="str">
        <f t="shared" si="53"/>
        <v>-0,376190401691155</v>
      </c>
      <c r="M93" t="str">
        <f>COMPLEX(0,2*$H93/'Single bit with plots'!$D$13-$H93^2/$I93/'Single bit with plots'!$D$13)</f>
        <v>0,535713436302931i</v>
      </c>
      <c r="N93" t="str">
        <f>COMPLEX(0,'Single bit with plots'!$D$13/$I93)</f>
        <v>1,6025i</v>
      </c>
      <c r="O93" t="str">
        <f t="shared" si="54"/>
        <v>-0,376190401691155</v>
      </c>
      <c r="R93" t="str">
        <f t="shared" si="55"/>
        <v>-1,06678656369707i</v>
      </c>
      <c r="S93" t="str">
        <f t="shared" si="56"/>
        <v>-0,75238080338231+2,13821343630293i</v>
      </c>
      <c r="T93" t="str">
        <f t="shared" si="57"/>
        <v>-0,443947539848689+0,156213407426945i</v>
      </c>
      <c r="U93">
        <f t="shared" si="58"/>
        <v>0.47062941556774801</v>
      </c>
      <c r="V93">
        <f t="shared" si="59"/>
        <v>-6.546418635443441</v>
      </c>
      <c r="W93">
        <f t="shared" si="60"/>
        <v>160.61437685678968</v>
      </c>
      <c r="Y93" t="str">
        <f t="shared" si="61"/>
        <v>-0,292867219634955-0,832308082902991i</v>
      </c>
      <c r="Z93">
        <f t="shared" si="62"/>
        <v>0.88233097712953557</v>
      </c>
      <c r="AA93">
        <f t="shared" si="63"/>
        <v>-1.0873694634023385</v>
      </c>
      <c r="AB93">
        <f t="shared" si="64"/>
        <v>-109.38562314321027</v>
      </c>
      <c r="AE93" t="str">
        <f t="shared" si="65"/>
        <v>0,998521007592194</v>
      </c>
      <c r="AF93" t="str">
        <f>COMPLEX(0,-2*$G93/'Single bit with plots'!$D$13+$G93^2/$F93/'Single bit with plots'!$D$13)</f>
        <v>-0,0545547369680887i</v>
      </c>
      <c r="AG93" t="str">
        <f>COMPLEX(0,-'Single bit with plots'!$D$13/$F93)</f>
        <v>-0,0541803986480281i</v>
      </c>
      <c r="AH93" t="str">
        <f t="shared" si="66"/>
        <v>0,998521007592194</v>
      </c>
      <c r="AK93" t="str">
        <f t="shared" si="67"/>
        <v>-0,000374338320060598i</v>
      </c>
      <c r="AL93" t="str">
        <f t="shared" si="68"/>
        <v>1,99704201518439-0,108735135616117i</v>
      </c>
      <c r="AM93" t="str">
        <f t="shared" si="69"/>
        <v>0,0000101759316430384-0,000186892331716371i</v>
      </c>
      <c r="AN93">
        <f t="shared" si="70"/>
        <v>1.8716915675181595E-4</v>
      </c>
      <c r="AO93">
        <f t="shared" si="71"/>
        <v>-74.555314325217068</v>
      </c>
      <c r="AP93">
        <f t="shared" si="72"/>
        <v>-86.883431246541008</v>
      </c>
      <c r="AR93" t="str">
        <f t="shared" si="73"/>
        <v>0,998520972611713+0,0543675659034378i</v>
      </c>
      <c r="AS93">
        <f t="shared" si="74"/>
        <v>0.99999998248385291</v>
      </c>
      <c r="AT93">
        <f t="shared" si="75"/>
        <v>-1.521433218258893E-7</v>
      </c>
      <c r="AU93">
        <f t="shared" si="76"/>
        <v>3.1165687534589934</v>
      </c>
      <c r="AW93">
        <f t="shared" si="77"/>
        <v>112.50219189666926</v>
      </c>
    </row>
    <row r="94" spans="3:49" x14ac:dyDescent="0.25">
      <c r="C94">
        <f>C93+('Single bit with plots'!D$16-'Single bit with plots'!D$15)/100</f>
        <v>1.2979000000000016</v>
      </c>
      <c r="D94" s="4">
        <f t="shared" si="52"/>
        <v>8154946210.1883955</v>
      </c>
      <c r="E94" s="1"/>
      <c r="F94" s="1">
        <f>$D94*'Single bit with plots'!B$25*0.000000001</f>
        <v>934.28852625901675</v>
      </c>
      <c r="G94" s="1">
        <f>1/($D94*'Single bit with plots'!C$25*0.000000000001)</f>
        <v>1.3481572313109504</v>
      </c>
      <c r="H94" s="1">
        <f>$D94*'Single bit with plots'!D$25*0.000000001</f>
        <v>43.471407107044321</v>
      </c>
      <c r="I94" s="1">
        <f>1/($D94*'Single bit with plots'!E$25*0.000000000001)</f>
        <v>30.81901533246009</v>
      </c>
      <c r="L94" t="str">
        <f t="shared" si="53"/>
        <v>-0,410538482105822</v>
      </c>
      <c r="M94" t="str">
        <f>COMPLEX(0,2*$H94/'Single bit with plots'!$D$13-$H94^2/$I94/'Single bit with plots'!$D$13)</f>
        <v>0,512494432366282i</v>
      </c>
      <c r="N94" t="str">
        <f>COMPLEX(0,'Single bit with plots'!$D$13/$I94)</f>
        <v>1,622375i</v>
      </c>
      <c r="O94" t="str">
        <f t="shared" si="54"/>
        <v>-0,410538482105822</v>
      </c>
      <c r="R94" t="str">
        <f t="shared" si="55"/>
        <v>-1,10988056763372i</v>
      </c>
      <c r="S94" t="str">
        <f t="shared" si="56"/>
        <v>-0,821076964211644+2,13486943236628i</v>
      </c>
      <c r="T94" t="str">
        <f t="shared" si="57"/>
        <v>-0,452890841224294+0,174183128670091i</v>
      </c>
      <c r="U94">
        <f t="shared" si="58"/>
        <v>0.48523177593615008</v>
      </c>
      <c r="V94">
        <f t="shared" si="59"/>
        <v>-6.281015332454734</v>
      </c>
      <c r="W94">
        <f t="shared" si="60"/>
        <v>158.96311236086137</v>
      </c>
      <c r="Y94" t="str">
        <f t="shared" si="61"/>
        <v>-0,313877247245534-0,816107344216077i</v>
      </c>
      <c r="Z94">
        <f t="shared" si="62"/>
        <v>0.87438556919808119</v>
      </c>
      <c r="AA94">
        <f t="shared" si="63"/>
        <v>-1.165940371335402</v>
      </c>
      <c r="AB94">
        <f t="shared" si="64"/>
        <v>-111.03688763913868</v>
      </c>
      <c r="AE94" t="str">
        <f t="shared" si="65"/>
        <v>0,99855702259696</v>
      </c>
      <c r="AF94" t="str">
        <f>COMPLEX(0,-2*$G94/'Single bit with plots'!$D$13+$G94^2/$F94/'Single bit with plots'!$D$13)</f>
        <v>-0,0538873820440275i</v>
      </c>
      <c r="AG94" t="str">
        <f>COMPLEX(0,-'Single bit with plots'!$D$13/$F94)</f>
        <v>-0,0535166584997088i</v>
      </c>
      <c r="AH94" t="str">
        <f t="shared" si="66"/>
        <v>0,99855702259696</v>
      </c>
      <c r="AK94" t="str">
        <f t="shared" si="67"/>
        <v>-0,000370723544318705i</v>
      </c>
      <c r="AL94" t="str">
        <f t="shared" si="68"/>
        <v>1,99711404519392-0,107404040543736i</v>
      </c>
      <c r="AM94" t="str">
        <f t="shared" si="69"/>
        <v>9,95430130411123E-06-0,000185094292951087i</v>
      </c>
      <c r="AN94">
        <f t="shared" si="70"/>
        <v>1.8536176897493144E-4</v>
      </c>
      <c r="AO94">
        <f t="shared" si="71"/>
        <v>-74.639596691354981</v>
      </c>
      <c r="AP94">
        <f t="shared" si="72"/>
        <v>-86.921620102317917</v>
      </c>
      <c r="AR94" t="str">
        <f t="shared" si="73"/>
        <v>0,998556988287555+0,0537020184267211i</v>
      </c>
      <c r="AS94">
        <f t="shared" si="74"/>
        <v>0.99999998282050795</v>
      </c>
      <c r="AT94">
        <f t="shared" si="75"/>
        <v>-1.4921917327611029E-7</v>
      </c>
      <c r="AU94">
        <f t="shared" si="76"/>
        <v>3.0783798976820957</v>
      </c>
      <c r="AW94">
        <f t="shared" si="77"/>
        <v>114.11526753682078</v>
      </c>
    </row>
    <row r="95" spans="3:49" x14ac:dyDescent="0.25">
      <c r="C95">
        <f>C94+('Single bit with plots'!D$16-'Single bit with plots'!D$15)/100</f>
        <v>1.3138000000000016</v>
      </c>
      <c r="D95" s="4">
        <f t="shared" si="52"/>
        <v>8254848856.5725508</v>
      </c>
      <c r="E95" s="1"/>
      <c r="F95" s="1">
        <f>$D95*'Single bit with plots'!B$25*0.000000001</f>
        <v>945.73408259426469</v>
      </c>
      <c r="G95" s="1">
        <f>1/($D95*'Single bit with plots'!C$25*0.000000000001)</f>
        <v>1.3318414298359587</v>
      </c>
      <c r="H95" s="1">
        <f>$D95*'Single bit with plots'!D$25*0.000000001</f>
        <v>44.003956127001175</v>
      </c>
      <c r="I95" s="1">
        <f>1/($D95*'Single bit with plots'!E$25*0.000000000001)</f>
        <v>30.446034404018846</v>
      </c>
      <c r="L95" t="str">
        <f t="shared" si="53"/>
        <v>-0,445309938991355</v>
      </c>
      <c r="M95" t="str">
        <f>COMPLEX(0,2*$H95/'Single bit with plots'!$D$13-$H95^2/$I95/'Single bit with plots'!$D$13)</f>
        <v>0,48817114217416i</v>
      </c>
      <c r="N95" t="str">
        <f>COMPLEX(0,'Single bit with plots'!$D$13/$I95)</f>
        <v>1,64225i</v>
      </c>
      <c r="O95" t="str">
        <f t="shared" si="54"/>
        <v>-0,445309938991355</v>
      </c>
      <c r="R95" t="str">
        <f t="shared" si="55"/>
        <v>-1,15407885782584i</v>
      </c>
      <c r="S95" t="str">
        <f t="shared" si="56"/>
        <v>-0,89061987798271+2,13042114217416i</v>
      </c>
      <c r="T95" t="str">
        <f t="shared" si="57"/>
        <v>-0,461125474230745+0,192772924312508i</v>
      </c>
      <c r="U95">
        <f t="shared" si="58"/>
        <v>0.49979806255379328</v>
      </c>
      <c r="V95">
        <f t="shared" si="59"/>
        <v>-6.0241086346126416</v>
      </c>
      <c r="W95">
        <f t="shared" si="60"/>
        <v>157.31269516633739</v>
      </c>
      <c r="Y95" t="str">
        <f t="shared" si="61"/>
        <v>-0,334072360836193-0,799122990779773i</v>
      </c>
      <c r="Z95">
        <f t="shared" si="62"/>
        <v>0.86614196103610908</v>
      </c>
      <c r="AA95">
        <f t="shared" si="63"/>
        <v>-1.2482184219652255</v>
      </c>
      <c r="AB95">
        <f t="shared" si="64"/>
        <v>-112.68730483366259</v>
      </c>
      <c r="AE95" t="str">
        <f t="shared" si="65"/>
        <v>0,998591737937389</v>
      </c>
      <c r="AF95" t="str">
        <f>COMPLEX(0,-2*$G95/'Single bit with plots'!$D$13+$G95^2/$F95/'Single bit with plots'!$D$13)</f>
        <v>-0,0532361455582573i</v>
      </c>
      <c r="AG95" t="str">
        <f>COMPLEX(0,-'Single bit with plots'!$D$13/$F95)</f>
        <v>-0,0528689839144254i</v>
      </c>
      <c r="AH95" t="str">
        <f t="shared" si="66"/>
        <v>0,998591737937389</v>
      </c>
      <c r="AK95" t="str">
        <f t="shared" si="67"/>
        <v>-0,000367161643831902i</v>
      </c>
      <c r="AL95" t="str">
        <f t="shared" si="68"/>
        <v>1,99718347587478-0,106105129472683i</v>
      </c>
      <c r="AM95" t="str">
        <f t="shared" si="69"/>
        <v>9,73943311080917E-06-0,000183322285830711i</v>
      </c>
      <c r="AN95">
        <f t="shared" si="70"/>
        <v>1.8358081882243808E-4</v>
      </c>
      <c r="AO95">
        <f t="shared" si="71"/>
        <v>-74.723453947961872</v>
      </c>
      <c r="AP95">
        <f t="shared" si="72"/>
        <v>-86.958884285723741</v>
      </c>
      <c r="AR95" t="str">
        <f t="shared" si="73"/>
        <v>0,998591704282932+0,0530525629483682i</v>
      </c>
      <c r="AS95">
        <f t="shared" si="74"/>
        <v>0.99999998314904048</v>
      </c>
      <c r="AT95">
        <f t="shared" si="75"/>
        <v>-1.4636557589028477E-7</v>
      </c>
      <c r="AU95">
        <f t="shared" si="76"/>
        <v>3.0411157142762582</v>
      </c>
      <c r="AW95">
        <f t="shared" si="77"/>
        <v>115.72842054793885</v>
      </c>
    </row>
    <row r="96" spans="3:49" x14ac:dyDescent="0.25">
      <c r="C96">
        <f>C95+('Single bit with plots'!D$16-'Single bit with plots'!D$15)/100</f>
        <v>1.3297000000000017</v>
      </c>
      <c r="D96" s="4">
        <f t="shared" si="52"/>
        <v>8354751502.956706</v>
      </c>
      <c r="E96" s="1"/>
      <c r="F96" s="1">
        <f>$D96*'Single bit with plots'!B$25*0.000000001</f>
        <v>957.17963892951263</v>
      </c>
      <c r="G96" s="1">
        <f>1/($D96*'Single bit with plots'!C$25*0.000000000001)</f>
        <v>1.3159158235079211</v>
      </c>
      <c r="H96" s="1">
        <f>$D96*'Single bit with plots'!D$25*0.000000001</f>
        <v>44.536505146958035</v>
      </c>
      <c r="I96" s="1">
        <f>1/($D96*'Single bit with plots'!E$25*0.000000000001)</f>
        <v>30.081973377453529</v>
      </c>
      <c r="L96" t="str">
        <f t="shared" si="53"/>
        <v>-0,480504772347754</v>
      </c>
      <c r="M96" t="str">
        <f>COMPLEX(0,2*$H96/'Single bit with plots'!$D$13-$H96^2/$I96/'Single bit with plots'!$D$13)</f>
        <v>0,462730037603088i</v>
      </c>
      <c r="N96" t="str">
        <f>COMPLEX(0,'Single bit with plots'!$D$13/$I96)</f>
        <v>1,662125i</v>
      </c>
      <c r="O96" t="str">
        <f t="shared" si="54"/>
        <v>-0,480504772347754</v>
      </c>
      <c r="R96" t="str">
        <f t="shared" si="55"/>
        <v>-1,19939496239691i</v>
      </c>
      <c r="S96" t="str">
        <f t="shared" si="56"/>
        <v>-0,961009544695508+2,12485503760309i</v>
      </c>
      <c r="T96" t="str">
        <f t="shared" si="57"/>
        <v>-0,468606749204434+0,211937073694302i</v>
      </c>
      <c r="U96">
        <f t="shared" si="58"/>
        <v>0.51430497626024518</v>
      </c>
      <c r="V96">
        <f t="shared" si="59"/>
        <v>-5.7755854711162264</v>
      </c>
      <c r="W96">
        <f t="shared" si="60"/>
        <v>155.66415705302032</v>
      </c>
      <c r="Y96" t="str">
        <f t="shared" si="61"/>
        <v>-0,353406643080709-0,781405231631047i</v>
      </c>
      <c r="Z96">
        <f t="shared" si="62"/>
        <v>0.85760736435384344</v>
      </c>
      <c r="AA96">
        <f t="shared" si="63"/>
        <v>-1.334229966167314</v>
      </c>
      <c r="AB96">
        <f t="shared" si="64"/>
        <v>-114.33584294697974</v>
      </c>
      <c r="AE96" t="str">
        <f t="shared" si="65"/>
        <v>0,998625215403684</v>
      </c>
      <c r="AF96" t="str">
        <f>COMPLEX(0,-2*$G96/'Single bit with plots'!$D$13+$G96^2/$F96/'Single bit with plots'!$D$13)</f>
        <v>-0,0526004509242327i</v>
      </c>
      <c r="AG96" t="str">
        <f>COMPLEX(0,-'Single bit with plots'!$D$13/$F96)</f>
        <v>-0,0522367985761992i</v>
      </c>
      <c r="AH96" t="str">
        <f t="shared" si="66"/>
        <v>0,998625215403684</v>
      </c>
      <c r="AK96" t="str">
        <f t="shared" si="67"/>
        <v>-0,000363652348033497i</v>
      </c>
      <c r="AL96" t="str">
        <f t="shared" si="68"/>
        <v>1,99725043080737-0,104837249500432i</v>
      </c>
      <c r="AM96" t="str">
        <f t="shared" si="69"/>
        <v>9,53107767044674E-06-0,000181576196190456i</v>
      </c>
      <c r="AN96">
        <f t="shared" si="70"/>
        <v>1.818261710110925E-4</v>
      </c>
      <c r="AO96">
        <f t="shared" si="71"/>
        <v>-74.806872135406323</v>
      </c>
      <c r="AP96">
        <f t="shared" si="72"/>
        <v>-86.995256982661189</v>
      </c>
      <c r="AR96" t="str">
        <f t="shared" si="73"/>
        <v>0,998625182388377+0,0524186230172165i</v>
      </c>
      <c r="AS96">
        <f t="shared" si="74"/>
        <v>0.99999998346962005</v>
      </c>
      <c r="AT96">
        <f t="shared" si="75"/>
        <v>-1.4358105714027749E-7</v>
      </c>
      <c r="AU96">
        <f t="shared" si="76"/>
        <v>3.0047430173388068</v>
      </c>
      <c r="AW96">
        <f t="shared" si="77"/>
        <v>117.34058596431855</v>
      </c>
    </row>
    <row r="97" spans="3:49" x14ac:dyDescent="0.25">
      <c r="C97">
        <f>C96+('Single bit with plots'!D$16-'Single bit with plots'!D$15)/100</f>
        <v>1.3456000000000017</v>
      </c>
      <c r="D97" s="4">
        <f t="shared" si="52"/>
        <v>8454654149.3408613</v>
      </c>
      <c r="E97" s="1"/>
      <c r="F97" s="1">
        <f>$D97*'Single bit with plots'!B$25*0.000000001</f>
        <v>968.62519526476058</v>
      </c>
      <c r="G97" s="1">
        <f>1/($D97*'Single bit with plots'!C$25*0.000000000001)</f>
        <v>1.3003665803496454</v>
      </c>
      <c r="H97" s="1">
        <f>$D97*'Single bit with plots'!D$25*0.000000001</f>
        <v>45.069054166914889</v>
      </c>
      <c r="I97" s="1">
        <f>1/($D97*'Single bit with plots'!E$25*0.000000000001)</f>
        <v>29.72651605231864</v>
      </c>
      <c r="L97" t="str">
        <f t="shared" si="53"/>
        <v>-0,516122982175018</v>
      </c>
      <c r="M97" t="str">
        <f>COMPLEX(0,2*$H97/'Single bit with plots'!$D$13-$H97^2/$I97/'Single bit with plots'!$D$13)</f>
        <v>0,436157590529587i</v>
      </c>
      <c r="N97" t="str">
        <f>COMPLEX(0,'Single bit with plots'!$D$13/$I97)</f>
        <v>1,682i</v>
      </c>
      <c r="O97" t="str">
        <f t="shared" si="54"/>
        <v>-0,516122982175018</v>
      </c>
      <c r="R97" t="str">
        <f t="shared" si="55"/>
        <v>-1,24584240947041i</v>
      </c>
      <c r="S97" t="str">
        <f t="shared" si="56"/>
        <v>-1,03224596435004+2,11815759052959i</v>
      </c>
      <c r="T97" t="str">
        <f t="shared" si="57"/>
        <v>-0,47529393877727+0,231625943403109i</v>
      </c>
      <c r="U97">
        <f t="shared" si="58"/>
        <v>0.52872952054504341</v>
      </c>
      <c r="V97">
        <f t="shared" si="59"/>
        <v>-5.5353288192515819</v>
      </c>
      <c r="W97">
        <f t="shared" si="60"/>
        <v>154.01854451572757</v>
      </c>
      <c r="Y97" t="str">
        <f t="shared" si="61"/>
        <v>-0,371838270462425-0,763008122318312i</v>
      </c>
      <c r="Z97">
        <f t="shared" si="62"/>
        <v>0.84879037111892575</v>
      </c>
      <c r="AA97">
        <f t="shared" si="63"/>
        <v>-1.4239911163858903</v>
      </c>
      <c r="AB97">
        <f t="shared" si="64"/>
        <v>-115.9814554842724</v>
      </c>
      <c r="AE97" t="str">
        <f t="shared" si="65"/>
        <v>0,998657513157095</v>
      </c>
      <c r="AF97" t="str">
        <f>COMPLEX(0,-2*$G97/'Single bit with plots'!$D$13+$G97^2/$F97/'Single bit with plots'!$D$13)</f>
        <v>-0,0519797487134844i</v>
      </c>
      <c r="AG97" t="str">
        <f>COMPLEX(0,-'Single bit with plots'!$D$13/$F97)</f>
        <v>-0,0516195534087188i</v>
      </c>
      <c r="AH97" t="str">
        <f t="shared" si="66"/>
        <v>0,998657513157095</v>
      </c>
      <c r="AK97" t="str">
        <f t="shared" si="67"/>
        <v>-0,000360195304765602i</v>
      </c>
      <c r="AL97" t="str">
        <f t="shared" si="68"/>
        <v>1,99731502631419-0,103599302122203i</v>
      </c>
      <c r="AM97" t="str">
        <f t="shared" si="69"/>
        <v>9,32899524776515E-06-0,000179855867820384i</v>
      </c>
      <c r="AN97">
        <f t="shared" si="70"/>
        <v>1.8009764946205227E-4</v>
      </c>
      <c r="AO97">
        <f t="shared" si="71"/>
        <v>-74.889839106443517</v>
      </c>
      <c r="AP97">
        <f t="shared" si="72"/>
        <v>-87.030769809603015</v>
      </c>
      <c r="AR97" t="str">
        <f t="shared" si="73"/>
        <v>0,998657480765475+0,0517996493809713i</v>
      </c>
      <c r="AS97">
        <f t="shared" si="74"/>
        <v>0.99999998378241817</v>
      </c>
      <c r="AT97">
        <f t="shared" si="75"/>
        <v>-1.4086412714006197E-7</v>
      </c>
      <c r="AU97">
        <f t="shared" si="76"/>
        <v>2.969230190396984</v>
      </c>
      <c r="AW97">
        <f t="shared" si="77"/>
        <v>118.95068567466939</v>
      </c>
    </row>
    <row r="98" spans="3:49" x14ac:dyDescent="0.25">
      <c r="C98">
        <f>C97+('Single bit with plots'!D$16-'Single bit with plots'!D$15)/100</f>
        <v>1.3615000000000017</v>
      </c>
      <c r="D98" s="4">
        <f t="shared" si="52"/>
        <v>8554556795.7250185</v>
      </c>
      <c r="E98" s="1"/>
      <c r="F98" s="1">
        <f>$D98*'Single bit with plots'!B$25*0.000000001</f>
        <v>980.07075160000875</v>
      </c>
      <c r="G98" s="1">
        <f>1/($D98*'Single bit with plots'!C$25*0.000000000001)</f>
        <v>1.2851805145196344</v>
      </c>
      <c r="H98" s="1">
        <f>$D98*'Single bit with plots'!D$25*0.000000001</f>
        <v>45.601603186871756</v>
      </c>
      <c r="I98" s="1">
        <f>1/($D98*'Single bit with plots'!E$25*0.000000000001)</f>
        <v>29.379360998898239</v>
      </c>
      <c r="L98" t="str">
        <f t="shared" si="53"/>
        <v>-0,552164568473149</v>
      </c>
      <c r="M98" t="str">
        <f>COMPLEX(0,2*$H98/'Single bit with plots'!$D$13-$H98^2/$I98/'Single bit with plots'!$D$13)</f>
        <v>0,408440272830179i</v>
      </c>
      <c r="N98" t="str">
        <f>COMPLEX(0,'Single bit with plots'!$D$13/$I98)</f>
        <v>1,701875i</v>
      </c>
      <c r="O98" t="str">
        <f t="shared" si="54"/>
        <v>-0,552164568473149</v>
      </c>
      <c r="R98" t="str">
        <f t="shared" si="55"/>
        <v>-1,29343472716982i</v>
      </c>
      <c r="S98" t="str">
        <f t="shared" si="56"/>
        <v>-1,1043291369463+2,11031527283018i</v>
      </c>
      <c r="T98" t="str">
        <f t="shared" si="57"/>
        <v>-0,48115068939112+0,251786419023453i</v>
      </c>
      <c r="U98">
        <f t="shared" si="58"/>
        <v>0.54304915680461552</v>
      </c>
      <c r="V98">
        <f t="shared" si="59"/>
        <v>-5.3032171259862633</v>
      </c>
      <c r="W98">
        <f t="shared" si="60"/>
        <v>152.37691294012441</v>
      </c>
      <c r="Y98" t="str">
        <f t="shared" si="61"/>
        <v>-0,389329919375816-0,743989131085001i</v>
      </c>
      <c r="Z98">
        <f t="shared" si="62"/>
        <v>0.83970090704595168</v>
      </c>
      <c r="AA98">
        <f t="shared" si="63"/>
        <v>-1.5175075537697751</v>
      </c>
      <c r="AB98">
        <f t="shared" si="64"/>
        <v>-117.62308705987564</v>
      </c>
      <c r="AE98" t="str">
        <f t="shared" si="65"/>
        <v>0,998688685982699</v>
      </c>
      <c r="AF98" t="str">
        <f>COMPLEX(0,-2*$G98/'Single bit with plots'!$D$13+$G98^2/$F98/'Single bit with plots'!$D$13)</f>
        <v>-0,0513735150763163i</v>
      </c>
      <c r="AG98" t="str">
        <f>COMPLEX(0,-'Single bit with plots'!$D$13/$F98)</f>
        <v>-0,0510167249847756i</v>
      </c>
      <c r="AH98" t="str">
        <f t="shared" si="66"/>
        <v>0,998688685982699</v>
      </c>
      <c r="AK98" t="str">
        <f t="shared" si="67"/>
        <v>-0,000356790091540701i</v>
      </c>
      <c r="AL98" t="str">
        <f t="shared" si="68"/>
        <v>1,9973773719654-0,102390240061092i</v>
      </c>
      <c r="AM98" t="str">
        <f t="shared" si="69"/>
        <v>9,13295549041342E-06-0,000178161108176274i</v>
      </c>
      <c r="AN98">
        <f t="shared" si="70"/>
        <v>1.7839504293165739E-4</v>
      </c>
      <c r="AO98">
        <f t="shared" si="71"/>
        <v>-74.972344350917382</v>
      </c>
      <c r="AP98">
        <f t="shared" si="72"/>
        <v>-87.065452905294975</v>
      </c>
      <c r="AR98" t="str">
        <f t="shared" si="73"/>
        <v>0,998688654199639+0,0511951184012719i</v>
      </c>
      <c r="AS98">
        <f t="shared" si="74"/>
        <v>0.99999998408760304</v>
      </c>
      <c r="AT98">
        <f t="shared" si="75"/>
        <v>-1.3821332493343974E-7</v>
      </c>
      <c r="AU98">
        <f t="shared" si="76"/>
        <v>2.9345470947050178</v>
      </c>
      <c r="AW98">
        <f t="shared" si="77"/>
        <v>120.55763415458067</v>
      </c>
    </row>
    <row r="99" spans="3:49" x14ac:dyDescent="0.25">
      <c r="C99">
        <f>C98+('Single bit with plots'!D$16-'Single bit with plots'!D$15)/100</f>
        <v>1.3774000000000017</v>
      </c>
      <c r="D99" s="4">
        <f t="shared" si="52"/>
        <v>8654459442.1091728</v>
      </c>
      <c r="E99" s="1"/>
      <c r="F99" s="1">
        <f>$D99*'Single bit with plots'!B$25*0.000000001</f>
        <v>991.51630793525669</v>
      </c>
      <c r="G99" s="1">
        <f>1/($D99*'Single bit with plots'!C$25*0.000000000001)</f>
        <v>1.2703450490187909</v>
      </c>
      <c r="H99" s="1">
        <f>$D99*'Single bit with plots'!D$25*0.000000001</f>
        <v>46.134152206828603</v>
      </c>
      <c r="I99" s="1">
        <f>1/($D99*'Single bit with plots'!E$25*0.000000000001)</f>
        <v>29.040220705677335</v>
      </c>
      <c r="L99" t="str">
        <f t="shared" si="53"/>
        <v>-0,588629531242145</v>
      </c>
      <c r="M99" t="str">
        <f>COMPLEX(0,2*$H99/'Single bit with plots'!$D$13-$H99^2/$I99/'Single bit with plots'!$D$13)</f>
        <v>0,379564556381387i</v>
      </c>
      <c r="N99" t="str">
        <f>COMPLEX(0,'Single bit with plots'!$D$13/$I99)</f>
        <v>1,72175i</v>
      </c>
      <c r="O99" t="str">
        <f t="shared" si="54"/>
        <v>-0,588629531242145</v>
      </c>
      <c r="R99" t="str">
        <f t="shared" si="55"/>
        <v>-1,34218544361861i</v>
      </c>
      <c r="S99" t="str">
        <f t="shared" si="56"/>
        <v>-1,17725906248429+2,10131455638139i</v>
      </c>
      <c r="T99" t="str">
        <f t="shared" si="57"/>
        <v>-0,486145375812711+0,272362387450415i</v>
      </c>
      <c r="U99">
        <f t="shared" si="58"/>
        <v>0.55724195509829655</v>
      </c>
      <c r="V99">
        <f t="shared" si="59"/>
        <v>-5.0791238542317494</v>
      </c>
      <c r="W99">
        <f t="shared" si="60"/>
        <v>150.74032065724145</v>
      </c>
      <c r="Y99" t="str">
        <f t="shared" si="61"/>
        <v>-0,405849115329563-0,724408654741531i</v>
      </c>
      <c r="Z99">
        <f t="shared" si="62"/>
        <v>0.83035016919262672</v>
      </c>
      <c r="AA99">
        <f t="shared" si="63"/>
        <v>-1.614774430134482</v>
      </c>
      <c r="AB99">
        <f t="shared" si="64"/>
        <v>-119.25967934275852</v>
      </c>
      <c r="AE99" t="str">
        <f t="shared" si="65"/>
        <v>0,99871878552188</v>
      </c>
      <c r="AF99" t="str">
        <f>COMPLEX(0,-2*$G99/'Single bit with plots'!$D$13+$G99^2/$F99/'Single bit with plots'!$D$13)</f>
        <v>-0,0507812502713714i</v>
      </c>
      <c r="AG99" t="str">
        <f>COMPLEX(0,-'Single bit with plots'!$D$13/$F99)</f>
        <v>-0,0504278140458632i</v>
      </c>
      <c r="AH99" t="str">
        <f t="shared" si="66"/>
        <v>0,99871878552188</v>
      </c>
      <c r="AK99" t="str">
        <f t="shared" si="67"/>
        <v>-0,000353436225508201i</v>
      </c>
      <c r="AL99" t="str">
        <f t="shared" si="68"/>
        <v>1,99743757104376-0,101209064317235i</v>
      </c>
      <c r="AM99" t="str">
        <f t="shared" si="69"/>
        <v>8,94273714059973E-06-0,000176491693437783i</v>
      </c>
      <c r="AN99">
        <f t="shared" si="70"/>
        <v>1.7671810999470946E-4</v>
      </c>
      <c r="AO99">
        <f t="shared" si="71"/>
        <v>-75.054378838076218</v>
      </c>
      <c r="AP99">
        <f t="shared" si="72"/>
        <v>-87.099335016102529</v>
      </c>
      <c r="AR99" t="str">
        <f t="shared" si="73"/>
        <v>0,998718754332601+0,0506045305782739i</v>
      </c>
      <c r="AS99">
        <f t="shared" si="74"/>
        <v>0.99999998438535476</v>
      </c>
      <c r="AT99">
        <f t="shared" si="75"/>
        <v>-1.3562708638117504E-7</v>
      </c>
      <c r="AU99">
        <f t="shared" si="76"/>
        <v>2.9006649838974727</v>
      </c>
      <c r="AW99">
        <f t="shared" si="77"/>
        <v>122.16034432665599</v>
      </c>
    </row>
    <row r="100" spans="3:49" x14ac:dyDescent="0.25">
      <c r="C100">
        <f>C99+('Single bit with plots'!D$16-'Single bit with plots'!D$15)/100</f>
        <v>1.3933000000000018</v>
      </c>
      <c r="D100" s="4">
        <f t="shared" si="52"/>
        <v>8754362088.4933281</v>
      </c>
      <c r="E100" s="1"/>
      <c r="F100" s="1">
        <f>$D100*'Single bit with plots'!B$25*0.000000001</f>
        <v>1002.9618642705046</v>
      </c>
      <c r="G100" s="1">
        <f>1/($D100*'Single bit with plots'!C$25*0.000000000001)</f>
        <v>1.2558481809506084</v>
      </c>
      <c r="H100" s="1">
        <f>$D100*'Single bit with plots'!D$25*0.000000001</f>
        <v>46.666701226785456</v>
      </c>
      <c r="I100" s="1">
        <f>1/($D100*'Single bit with plots'!E$25*0.000000000001)</f>
        <v>28.708820785186219</v>
      </c>
      <c r="L100" t="str">
        <f t="shared" si="53"/>
        <v>-0,625517870482006</v>
      </c>
      <c r="M100" t="str">
        <f>COMPLEX(0,2*$H100/'Single bit with plots'!$D$13-$H100^2/$I100/'Single bit with plots'!$D$13)</f>
        <v>0,349516913059732i</v>
      </c>
      <c r="N100" t="str">
        <f>COMPLEX(0,'Single bit with plots'!$D$13/$I100)</f>
        <v>1,741625i</v>
      </c>
      <c r="O100" t="str">
        <f t="shared" si="54"/>
        <v>-0,625517870482006</v>
      </c>
      <c r="R100" t="str">
        <f t="shared" si="55"/>
        <v>-1,39210808694027i</v>
      </c>
      <c r="S100" t="str">
        <f t="shared" si="56"/>
        <v>-1,25103574096401+2,09114191305973i</v>
      </c>
      <c r="T100" t="str">
        <f t="shared" si="57"/>
        <v>-0,4902513916003+0,293295260890216i</v>
      </c>
      <c r="U100">
        <f t="shared" si="58"/>
        <v>0.57128673801051133</v>
      </c>
      <c r="V100">
        <f t="shared" si="59"/>
        <v>-4.8629171528063821</v>
      </c>
      <c r="W100">
        <f t="shared" si="60"/>
        <v>149.10982295721584</v>
      </c>
      <c r="Y100" t="str">
        <f t="shared" si="61"/>
        <v>-0,421368518208744-0,704329493089619i</v>
      </c>
      <c r="Z100">
        <f t="shared" si="62"/>
        <v>0.82075054856717111</v>
      </c>
      <c r="AA100">
        <f t="shared" si="63"/>
        <v>-1.715776366559939</v>
      </c>
      <c r="AB100">
        <f t="shared" si="64"/>
        <v>-120.89017704278413</v>
      </c>
      <c r="AE100" t="str">
        <f t="shared" si="65"/>
        <v>0,998747860486337</v>
      </c>
      <c r="AF100" t="str">
        <f>COMPLEX(0,-2*$G100/'Single bit with plots'!$D$13+$G100^2/$F100/'Single bit with plots'!$D$13)</f>
        <v>-0,0502024772954137i</v>
      </c>
      <c r="AG100" t="str">
        <f>COMPLEX(0,-'Single bit with plots'!$D$13/$F100)</f>
        <v>-0,0498523441231408i</v>
      </c>
      <c r="AH100" t="str">
        <f t="shared" si="66"/>
        <v>0,998747860486337</v>
      </c>
      <c r="AK100" t="str">
        <f t="shared" si="67"/>
        <v>-0,0003501331722729i</v>
      </c>
      <c r="AL100" t="str">
        <f t="shared" si="68"/>
        <v>1,99749572097267-0,100054821418555i</v>
      </c>
      <c r="AM100" t="str">
        <f t="shared" si="69"/>
        <v>8,75812773769751E-06-0,00017484737298765i</v>
      </c>
      <c r="AN100">
        <f t="shared" si="70"/>
        <v>1.7506658345370262E-4</v>
      </c>
      <c r="AO100">
        <f t="shared" si="71"/>
        <v>-75.135934874636149</v>
      </c>
      <c r="AP100">
        <f t="shared" si="72"/>
        <v>-87.132443575509186</v>
      </c>
      <c r="AR100" t="str">
        <f t="shared" si="73"/>
        <v>0,998747829876406+0,0500274091760221i</v>
      </c>
      <c r="AS100">
        <f t="shared" si="74"/>
        <v>0.99999998467584761</v>
      </c>
      <c r="AT100">
        <f t="shared" si="75"/>
        <v>-1.3310389748906454E-7</v>
      </c>
      <c r="AU100">
        <f t="shared" si="76"/>
        <v>2.8675564244908225</v>
      </c>
      <c r="AW100">
        <f t="shared" si="77"/>
        <v>123.75773346727496</v>
      </c>
    </row>
    <row r="101" spans="3:49" x14ac:dyDescent="0.25">
      <c r="C101">
        <f>C100+('Single bit with plots'!D$16-'Single bit with plots'!D$15)/100</f>
        <v>1.4092000000000018</v>
      </c>
      <c r="D101" s="4">
        <f t="shared" si="52"/>
        <v>8854264734.8774834</v>
      </c>
      <c r="E101" s="1"/>
      <c r="F101" s="1">
        <f>$D101*'Single bit with plots'!B$25*0.000000001</f>
        <v>1014.4074206057525</v>
      </c>
      <c r="G101" s="1">
        <f>1/($D101*'Single bit with plots'!C$25*0.000000000001)</f>
        <v>1.2416784491331838</v>
      </c>
      <c r="H101" s="1">
        <f>$D101*'Single bit with plots'!D$25*0.000000001</f>
        <v>47.199250246742309</v>
      </c>
      <c r="I101" s="1">
        <f>1/($D101*'Single bit with plots'!E$25*0.000000000001)</f>
        <v>28.38489923360769</v>
      </c>
      <c r="L101" t="str">
        <f t="shared" si="53"/>
        <v>-0,662829586192733</v>
      </c>
      <c r="M101" t="str">
        <f>COMPLEX(0,2*$H101/'Single bit with plots'!$D$13-$H101^2/$I101/'Single bit with plots'!$D$13)</f>
        <v>0,318283814741737i</v>
      </c>
      <c r="N101" t="str">
        <f>COMPLEX(0,'Single bit with plots'!$D$13/$I101)</f>
        <v>1,7615i</v>
      </c>
      <c r="O101" t="str">
        <f t="shared" si="54"/>
        <v>-0,662829586192733</v>
      </c>
      <c r="R101" t="str">
        <f t="shared" si="55"/>
        <v>-1,44321618525826i</v>
      </c>
      <c r="S101" t="str">
        <f t="shared" si="56"/>
        <v>-1,32565917238547+2,07978381474174i</v>
      </c>
      <c r="T101" t="str">
        <f t="shared" si="57"/>
        <v>-0,493447370066502+0,31452453258916i</v>
      </c>
      <c r="U101">
        <f t="shared" si="58"/>
        <v>0.58516321537326399</v>
      </c>
      <c r="V101">
        <f t="shared" si="59"/>
        <v>-4.6544596476031161</v>
      </c>
      <c r="W101">
        <f t="shared" si="60"/>
        <v>147.48646614378279</v>
      </c>
      <c r="Y101" t="str">
        <f t="shared" si="61"/>
        <v>-0,435866138146-0,683816291844316i</v>
      </c>
      <c r="Z101">
        <f t="shared" si="62"/>
        <v>0.81091553898912239</v>
      </c>
      <c r="AA101">
        <f t="shared" si="63"/>
        <v>-1.8204875486042125</v>
      </c>
      <c r="AB101">
        <f t="shared" si="64"/>
        <v>-122.51353385621722</v>
      </c>
      <c r="AE101" t="str">
        <f t="shared" si="65"/>
        <v>0,998775956855292</v>
      </c>
      <c r="AF101" t="str">
        <f>COMPLEX(0,-2*$G101/'Single bit with plots'!$D$13+$G101^2/$F101/'Single bit with plots'!$D$13)</f>
        <v>-0,0496367406054555i</v>
      </c>
      <c r="AG101" t="str">
        <f>COMPLEX(0,-'Single bit with plots'!$D$13/$F101)</f>
        <v>-0,0492898602517542i</v>
      </c>
      <c r="AH101" t="str">
        <f t="shared" si="66"/>
        <v>0,998775956855292</v>
      </c>
      <c r="AK101" t="str">
        <f t="shared" si="67"/>
        <v>-0,000346880353701298i</v>
      </c>
      <c r="AL101" t="str">
        <f t="shared" si="68"/>
        <v>1,99755191371058-0,0989266008572097i</v>
      </c>
      <c r="AM101" t="str">
        <f t="shared" si="69"/>
        <v>8,57892331588721E-06-0,000173227873380205i</v>
      </c>
      <c r="AN101">
        <f t="shared" si="70"/>
        <v>1.7344017424197948E-4</v>
      </c>
      <c r="AO101">
        <f t="shared" si="71"/>
        <v>-75.217005976785686</v>
      </c>
      <c r="AP101">
        <f t="shared" si="72"/>
        <v>-87.16480477822914</v>
      </c>
      <c r="AR101" t="str">
        <f t="shared" si="73"/>
        <v>0,998775926810621+0,0494632989406751i</v>
      </c>
      <c r="AS101">
        <f t="shared" si="74"/>
        <v>0.99999998495925457</v>
      </c>
      <c r="AT101">
        <f t="shared" si="75"/>
        <v>-1.3064225583483783E-7</v>
      </c>
      <c r="AU101">
        <f t="shared" si="76"/>
        <v>2.8351952217708538</v>
      </c>
      <c r="AW101">
        <f t="shared" si="77"/>
        <v>125.34872907798808</v>
      </c>
    </row>
    <row r="102" spans="3:49" x14ac:dyDescent="0.25">
      <c r="C102">
        <f>C101+('Single bit with plots'!D$16-'Single bit with plots'!D$15)/100</f>
        <v>1.4251000000000018</v>
      </c>
      <c r="D102" s="4">
        <f t="shared" si="52"/>
        <v>8954167381.2616386</v>
      </c>
      <c r="E102" s="1"/>
      <c r="F102" s="1">
        <f>$D102*'Single bit with plots'!B$25*0.000000001</f>
        <v>1025.8529769410006</v>
      </c>
      <c r="G102" s="1">
        <f>1/($D102*'Single bit with plots'!C$25*0.000000000001)</f>
        <v>1.2278249038793647</v>
      </c>
      <c r="H102" s="1">
        <f>$D102*'Single bit with plots'!D$25*0.000000001</f>
        <v>47.73179926669917</v>
      </c>
      <c r="I102" s="1">
        <f>1/($D102*'Single bit with plots'!E$25*0.000000000001)</f>
        <v>28.068205739948048</v>
      </c>
      <c r="L102" t="str">
        <f t="shared" si="53"/>
        <v>-0,700564678374326</v>
      </c>
      <c r="M102" t="str">
        <f>COMPLEX(0,2*$H102/'Single bit with plots'!$D$13-$H102^2/$I102/'Single bit with plots'!$D$13)</f>
        <v>0,285851733303923i</v>
      </c>
      <c r="N102" t="str">
        <f>COMPLEX(0,'Single bit with plots'!$D$13/$I102)</f>
        <v>1,781375i</v>
      </c>
      <c r="O102" t="str">
        <f t="shared" si="54"/>
        <v>-0,700564678374326</v>
      </c>
      <c r="R102" t="str">
        <f t="shared" si="55"/>
        <v>-1,49552326669608i</v>
      </c>
      <c r="S102" t="str">
        <f t="shared" si="56"/>
        <v>-1,40112935674865+2,06722673330392i</v>
      </c>
      <c r="T102" t="str">
        <f t="shared" si="57"/>
        <v>-0,495717332051256+0,335988353573608i</v>
      </c>
      <c r="U102">
        <f t="shared" si="58"/>
        <v>0.59885210781387332</v>
      </c>
      <c r="V102">
        <f t="shared" si="59"/>
        <v>-4.4536083498981878</v>
      </c>
      <c r="W102">
        <f t="shared" si="60"/>
        <v>145.87128170999011</v>
      </c>
      <c r="Y102" t="str">
        <f t="shared" si="61"/>
        <v>-0,449325478320208-0,662934964758386i</v>
      </c>
      <c r="Z102">
        <f t="shared" si="62"/>
        <v>0.800859633747941</v>
      </c>
      <c r="AA102">
        <f t="shared" si="63"/>
        <v>-1.9288719162838275</v>
      </c>
      <c r="AB102">
        <f t="shared" si="64"/>
        <v>-124.12871829000989</v>
      </c>
      <c r="AE102" t="str">
        <f t="shared" si="65"/>
        <v>0,998803118057384</v>
      </c>
      <c r="AF102" t="str">
        <f>COMPLEX(0,-2*$G102/'Single bit with plots'!$D$13+$G102^2/$F102/'Single bit with plots'!$D$13)</f>
        <v>-0,0490836049260516i</v>
      </c>
      <c r="AG102" t="str">
        <f>COMPLEX(0,-'Single bit with plots'!$D$13/$F102)</f>
        <v>-0,0487399277712245i</v>
      </c>
      <c r="AH102" t="str">
        <f t="shared" si="66"/>
        <v>0,998803118057384</v>
      </c>
      <c r="AK102" t="str">
        <f t="shared" si="67"/>
        <v>-0,000343677154827096i</v>
      </c>
      <c r="AL102" t="str">
        <f t="shared" si="68"/>
        <v>1,99760623611477-0,0978235326972761i</v>
      </c>
      <c r="AM102" t="str">
        <f t="shared" si="69"/>
        <v>8,40492809994891E-06-0,000171632901855135i</v>
      </c>
      <c r="AN102">
        <f t="shared" si="70"/>
        <v>1.7183857487648027E-4</v>
      </c>
      <c r="AO102">
        <f t="shared" si="71"/>
        <v>-75.297586754741957</v>
      </c>
      <c r="AP102">
        <f t="shared" si="72"/>
        <v>-87.196443649355075</v>
      </c>
      <c r="AR102" t="str">
        <f t="shared" si="73"/>
        <v>0,99880308856423+0,0489117649043471i</v>
      </c>
      <c r="AS102">
        <f t="shared" si="74"/>
        <v>0.9999999852357514</v>
      </c>
      <c r="AT102">
        <f t="shared" si="75"/>
        <v>-1.2824063488804045E-7</v>
      </c>
      <c r="AU102">
        <f t="shared" si="76"/>
        <v>2.8035563506449246</v>
      </c>
      <c r="AW102">
        <f t="shared" si="77"/>
        <v>126.93227464065481</v>
      </c>
    </row>
    <row r="103" spans="3:49" x14ac:dyDescent="0.25">
      <c r="C103">
        <f>C102+('Single bit with plots'!D$16-'Single bit with plots'!D$15)/100</f>
        <v>1.4410000000000018</v>
      </c>
      <c r="D103" s="4">
        <f t="shared" si="52"/>
        <v>9054070027.6457958</v>
      </c>
      <c r="E103" s="1"/>
      <c r="F103" s="1">
        <f>$D103*'Single bit with plots'!B$25*0.000000001</f>
        <v>1037.2985332762487</v>
      </c>
      <c r="G103" s="1">
        <f>1/($D103*'Single bit with plots'!C$25*0.000000000001)</f>
        <v>1.2142770787775727</v>
      </c>
      <c r="H103" s="1">
        <f>$D103*'Single bit with plots'!D$25*0.000000001</f>
        <v>48.26434828665603</v>
      </c>
      <c r="I103" s="1">
        <f>1/($D103*'Single bit with plots'!E$25*0.000000000001)</f>
        <v>27.758501040943756</v>
      </c>
      <c r="L103" t="str">
        <f t="shared" si="53"/>
        <v>-0,738723147026786</v>
      </c>
      <c r="M103" t="str">
        <f>COMPLEX(0,2*$H103/'Single bit with plots'!$D$13-$H103^2/$I103/'Single bit with plots'!$D$13)</f>
        <v>0,252207140622813i</v>
      </c>
      <c r="N103" t="str">
        <f>COMPLEX(0,'Single bit with plots'!$D$13/$I103)</f>
        <v>1,80125i</v>
      </c>
      <c r="O103" t="str">
        <f t="shared" si="54"/>
        <v>-0,738723147026786</v>
      </c>
      <c r="R103" t="str">
        <f t="shared" si="55"/>
        <v>-1,54904285937719i</v>
      </c>
      <c r="S103" t="str">
        <f t="shared" si="56"/>
        <v>-1,47744629405357+2,05345714062281i</v>
      </c>
      <c r="T103" t="str">
        <f t="shared" si="57"/>
        <v>-0,497050758692253+0,357624119276068i</v>
      </c>
      <c r="U103">
        <f t="shared" si="58"/>
        <v>0.61233525735868555</v>
      </c>
      <c r="V103">
        <f t="shared" si="59"/>
        <v>-4.2602146762047663</v>
      </c>
      <c r="W103">
        <f t="shared" si="60"/>
        <v>144.26528071253225</v>
      </c>
      <c r="Y103" t="str">
        <f t="shared" si="61"/>
        <v>-0,461735602873963-0,641752106061285i</v>
      </c>
      <c r="Z103">
        <f t="shared" si="62"/>
        <v>0.79059821185952395</v>
      </c>
      <c r="AA103">
        <f t="shared" si="63"/>
        <v>-2.0408834452042428</v>
      </c>
      <c r="AB103">
        <f t="shared" si="64"/>
        <v>-125.73471928746766</v>
      </c>
      <c r="AE103" t="str">
        <f t="shared" si="65"/>
        <v>0,998829385138585</v>
      </c>
      <c r="AF103" t="str">
        <f>COMPLEX(0,-2*$G103/'Single bit with plots'!$D$13+$G103^2/$F103/'Single bit with plots'!$D$13)</f>
        <v>-0,048542654135217i</v>
      </c>
      <c r="AG103" t="str">
        <f>COMPLEX(0,-'Single bit with plots'!$D$13/$F103)</f>
        <v>-0,0482021312052547i</v>
      </c>
      <c r="AH103" t="str">
        <f t="shared" si="66"/>
        <v>0,998829385138585</v>
      </c>
      <c r="AK103" t="str">
        <f t="shared" si="67"/>
        <v>-0,000340522929962304i</v>
      </c>
      <c r="AL103" t="str">
        <f t="shared" si="68"/>
        <v>1,99765877027717-0,0967447853404717i</v>
      </c>
      <c r="AM103" t="str">
        <f t="shared" si="69"/>
        <v>8,23595420192609E-06-0,000170062149449993i</v>
      </c>
      <c r="AN103">
        <f t="shared" si="70"/>
        <v>1.7026146251330034E-4</v>
      </c>
      <c r="AO103">
        <f t="shared" si="71"/>
        <v>-75.377672808426809</v>
      </c>
      <c r="AP103">
        <f t="shared" si="72"/>
        <v>-87.22738410892471</v>
      </c>
      <c r="AR103" t="str">
        <f t="shared" si="73"/>
        <v>0,998829356183554+0,0483723912679702i</v>
      </c>
      <c r="AS103">
        <f t="shared" si="74"/>
        <v>0.99999998550551716</v>
      </c>
      <c r="AT103">
        <f t="shared" si="75"/>
        <v>-1.2589747918839653E-7</v>
      </c>
      <c r="AU103">
        <f t="shared" si="76"/>
        <v>2.7726158910752905</v>
      </c>
      <c r="AW103">
        <f t="shared" si="77"/>
        <v>128.50733517854295</v>
      </c>
    </row>
    <row r="104" spans="3:49" x14ac:dyDescent="0.25">
      <c r="C104">
        <f>C103+('Single bit with plots'!D$16-'Single bit with plots'!D$15)/100</f>
        <v>1.4569000000000019</v>
      </c>
      <c r="D104" s="4">
        <f t="shared" si="52"/>
        <v>9153972674.0299511</v>
      </c>
      <c r="E104" s="1"/>
      <c r="F104" s="1">
        <f>$D104*'Single bit with plots'!B$25*0.000000001</f>
        <v>1048.7440896114967</v>
      </c>
      <c r="G104" s="1">
        <f>1/($D104*'Single bit with plots'!C$25*0.000000000001)</f>
        <v>1.2010249643204629</v>
      </c>
      <c r="H104" s="1">
        <f>$D104*'Single bit with plots'!D$25*0.000000001</f>
        <v>48.796897306612891</v>
      </c>
      <c r="I104" s="1">
        <f>1/($D104*'Single bit with plots'!E$25*0.000000000001)</f>
        <v>27.455556318209869</v>
      </c>
      <c r="L104" t="str">
        <f t="shared" si="53"/>
        <v>-0,77730499215011</v>
      </c>
      <c r="M104" t="str">
        <f>COMPLEX(0,2*$H104/'Single bit with plots'!$D$13-$H104^2/$I104/'Single bit with plots'!$D$13)</f>
        <v>0,217336508574929i</v>
      </c>
      <c r="N104" t="str">
        <f>COMPLEX(0,'Single bit with plots'!$D$13/$I104)</f>
        <v>1,821125i</v>
      </c>
      <c r="O104" t="str">
        <f t="shared" si="54"/>
        <v>-0,77730499215011</v>
      </c>
      <c r="R104" t="str">
        <f t="shared" si="55"/>
        <v>-1,60378849142507i</v>
      </c>
      <c r="S104" t="str">
        <f t="shared" si="56"/>
        <v>-1,55460998430022+2,03846150857493i</v>
      </c>
      <c r="T104" t="str">
        <f t="shared" si="57"/>
        <v>-0,497442589281831+0,379369054878214i</v>
      </c>
      <c r="U104">
        <f t="shared" si="58"/>
        <v>0.6255957236351618</v>
      </c>
      <c r="V104">
        <f t="shared" si="59"/>
        <v>-4.0741245726214386</v>
      </c>
      <c r="W104">
        <f t="shared" si="60"/>
        <v>142.66944841714493</v>
      </c>
      <c r="Y104" t="str">
        <f t="shared" si="61"/>
        <v>-0,473091130041867-0,620334404370019i</v>
      </c>
      <c r="Z104">
        <f t="shared" si="62"/>
        <v>0.78014741592175829</v>
      </c>
      <c r="AA104">
        <f t="shared" si="63"/>
        <v>-2.156466513569308</v>
      </c>
      <c r="AB104">
        <f t="shared" si="64"/>
        <v>-127.33055158285505</v>
      </c>
      <c r="AE104" t="str">
        <f t="shared" si="65"/>
        <v>0,998854796917363</v>
      </c>
      <c r="AF104" t="str">
        <f>COMPLEX(0,-2*$G104/'Single bit with plots'!$D$13+$G104^2/$F104/'Single bit with plots'!$D$13)</f>
        <v>-0,0480134902229892i</v>
      </c>
      <c r="AG104" t="str">
        <f>COMPLEX(0,-'Single bit with plots'!$D$13/$F104)</f>
        <v>-0,0476760732148892i</v>
      </c>
      <c r="AH104" t="str">
        <f t="shared" si="66"/>
        <v>0,998854796917363</v>
      </c>
      <c r="AK104" t="str">
        <f t="shared" si="67"/>
        <v>-0,000337417008099999i</v>
      </c>
      <c r="AL104" t="str">
        <f t="shared" si="68"/>
        <v>1,99770959383473-0,0956895634378784i</v>
      </c>
      <c r="AM104" t="str">
        <f t="shared" si="69"/>
        <v>8,07182132065627E-06-0,000168515293754717i</v>
      </c>
      <c r="AN104">
        <f t="shared" si="70"/>
        <v>1.6870850164906083E-4</v>
      </c>
      <c r="AO104">
        <f t="shared" si="71"/>
        <v>-75.457260633191709</v>
      </c>
      <c r="AP104">
        <f t="shared" si="72"/>
        <v>-87.257649032256765</v>
      </c>
      <c r="AR104" t="str">
        <f t="shared" si="73"/>
        <v>0,998854768487398+0,0478447803571541i</v>
      </c>
      <c r="AS104">
        <f t="shared" si="74"/>
        <v>0.99999998576871874</v>
      </c>
      <c r="AT104">
        <f t="shared" si="75"/>
        <v>-1.2361133935165589E-7</v>
      </c>
      <c r="AU104">
        <f t="shared" si="76"/>
        <v>2.7423509677432332</v>
      </c>
      <c r="AW104">
        <f t="shared" si="77"/>
        <v>130.07290255059829</v>
      </c>
    </row>
    <row r="105" spans="3:49" x14ac:dyDescent="0.25">
      <c r="C105">
        <f>C104+('Single bit with plots'!D$16-'Single bit with plots'!D$15)/100</f>
        <v>1.4728000000000019</v>
      </c>
      <c r="D105" s="4">
        <f t="shared" si="52"/>
        <v>9253875320.4141064</v>
      </c>
      <c r="E105" s="1"/>
      <c r="F105" s="1">
        <f>$D105*'Single bit with plots'!B$25*0.000000001</f>
        <v>1060.1896459467446</v>
      </c>
      <c r="G105" s="1">
        <f>1/($D105*'Single bit with plots'!C$25*0.000000000001)</f>
        <v>1.1880589832417725</v>
      </c>
      <c r="H105" s="1">
        <f>$D105*'Single bit with plots'!D$25*0.000000001</f>
        <v>49.329446326569744</v>
      </c>
      <c r="I105" s="1">
        <f>1/($D105*'Single bit with plots'!E$25*0.000000000001)</f>
        <v>27.159152634437778</v>
      </c>
      <c r="L105" t="str">
        <f t="shared" si="53"/>
        <v>-0,8163102137443</v>
      </c>
      <c r="M105" t="str">
        <f>COMPLEX(0,2*$H105/'Single bit with plots'!$D$13-$H105^2/$I105/'Single bit with plots'!$D$13)</f>
        <v>0,181226309036792i</v>
      </c>
      <c r="N105" t="str">
        <f>COMPLEX(0,'Single bit with plots'!$D$13/$I105)</f>
        <v>1,841i</v>
      </c>
      <c r="O105" t="str">
        <f t="shared" si="54"/>
        <v>-0,8163102137443</v>
      </c>
      <c r="R105" t="str">
        <f t="shared" si="55"/>
        <v>-1,65977369096321i</v>
      </c>
      <c r="S105" t="str">
        <f t="shared" si="56"/>
        <v>-1,6326204274886+2,02222630903679i</v>
      </c>
      <c r="T105" t="str">
        <f t="shared" si="57"/>
        <v>-0,496893146151784+0,401160788513766i</v>
      </c>
      <c r="U105">
        <f t="shared" si="58"/>
        <v>0.6386178645587709</v>
      </c>
      <c r="V105">
        <f t="shared" si="59"/>
        <v>-3.8951787353245941</v>
      </c>
      <c r="W105">
        <f t="shared" si="60"/>
        <v>141.0847392808397</v>
      </c>
      <c r="Y105" t="str">
        <f t="shared" si="61"/>
        <v>-0,4833921524337-0,598748068917063i</v>
      </c>
      <c r="Z105">
        <f t="shared" si="62"/>
        <v>0.76952402370971984</v>
      </c>
      <c r="AA105">
        <f t="shared" si="63"/>
        <v>-2.2755563483146295</v>
      </c>
      <c r="AB105">
        <f t="shared" si="64"/>
        <v>-128.91526071916033</v>
      </c>
      <c r="AE105" t="str">
        <f t="shared" si="65"/>
        <v>0,998879390128187</v>
      </c>
      <c r="AF105" t="str">
        <f>COMPLEX(0,-2*$G105/'Single bit with plots'!$D$13+$G105^2/$F105/'Single bit with plots'!$D$13)</f>
        <v>-0,0474957323171726i</v>
      </c>
      <c r="AG105" t="str">
        <f>COMPLEX(0,-'Single bit with plots'!$D$13/$F105)</f>
        <v>-0,0471613736194813i</v>
      </c>
      <c r="AH105" t="str">
        <f t="shared" si="66"/>
        <v>0,998879390128187</v>
      </c>
      <c r="AK105" t="str">
        <f t="shared" si="67"/>
        <v>-0,0003343586976913i</v>
      </c>
      <c r="AL105" t="str">
        <f t="shared" si="68"/>
        <v>1,99775878025637-0,0946571059366539i</v>
      </c>
      <c r="AM105" t="str">
        <f t="shared" si="69"/>
        <v>7,91235644590985E-06-0,000166992001349722i</v>
      </c>
      <c r="AN105">
        <f t="shared" si="70"/>
        <v>1.6717934650940791E-4</v>
      </c>
      <c r="AO105">
        <f t="shared" si="71"/>
        <v>-75.536347534475411</v>
      </c>
      <c r="AP105">
        <f t="shared" si="72"/>
        <v>-87.287260306375856</v>
      </c>
      <c r="AR105" t="str">
        <f t="shared" si="73"/>
        <v>0,998879362210575+0,0473285516455445i</v>
      </c>
      <c r="AS105">
        <f t="shared" si="74"/>
        <v>0.99999998602553497</v>
      </c>
      <c r="AT105">
        <f t="shared" si="75"/>
        <v>-1.2138066184620321E-7</v>
      </c>
      <c r="AU105">
        <f t="shared" si="76"/>
        <v>2.712739693624147</v>
      </c>
      <c r="AW105">
        <f t="shared" si="77"/>
        <v>131.62800041278447</v>
      </c>
    </row>
    <row r="106" spans="3:49" x14ac:dyDescent="0.25">
      <c r="C106">
        <f>C105+('Single bit with plots'!D$16-'Single bit with plots'!D$15)/100</f>
        <v>1.4887000000000019</v>
      </c>
      <c r="D106" s="4">
        <f t="shared" si="52"/>
        <v>9353777966.7982616</v>
      </c>
      <c r="E106" s="1"/>
      <c r="F106" s="1">
        <f>$D106*'Single bit with plots'!B$25*0.000000001</f>
        <v>1071.6352022819924</v>
      </c>
      <c r="G106" s="1">
        <f>1/($D106*'Single bit with plots'!C$25*0.000000000001)</f>
        <v>1.1753699674336555</v>
      </c>
      <c r="H106" s="1">
        <f>$D106*'Single bit with plots'!D$25*0.000000001</f>
        <v>49.861995346526598</v>
      </c>
      <c r="I106" s="1">
        <f>1/($D106*'Single bit with plots'!E$25*0.000000000001)</f>
        <v>26.869080405723089</v>
      </c>
      <c r="L106" t="str">
        <f t="shared" si="53"/>
        <v>-0,855738811809355</v>
      </c>
      <c r="M106" t="str">
        <f>COMPLEX(0,2*$H106/'Single bit with plots'!$D$13-$H106^2/$I106/'Single bit with plots'!$D$13)</f>
        <v>0,143863013884927i</v>
      </c>
      <c r="N106" t="str">
        <f>COMPLEX(0,'Single bit with plots'!$D$13/$I106)</f>
        <v>1,860875i</v>
      </c>
      <c r="O106" t="str">
        <f t="shared" si="54"/>
        <v>-0,855738811809355</v>
      </c>
      <c r="R106" t="str">
        <f t="shared" si="55"/>
        <v>-1,71701198611507i</v>
      </c>
      <c r="S106" t="str">
        <f t="shared" si="56"/>
        <v>-1,71147762361871+2,00473801388493i</v>
      </c>
      <c r="T106" t="str">
        <f t="shared" si="57"/>
        <v>-0,495407990260167+0,422937902119742i</v>
      </c>
      <c r="U106">
        <f t="shared" si="58"/>
        <v>0.65138740075554591</v>
      </c>
      <c r="V106">
        <f t="shared" si="59"/>
        <v>-3.7232129177336382</v>
      </c>
      <c r="W106">
        <f t="shared" si="60"/>
        <v>139.51207232867921</v>
      </c>
      <c r="Y106" t="str">
        <f t="shared" si="61"/>
        <v>-0,492644088148372-0,57705827829552i</v>
      </c>
      <c r="Z106">
        <f t="shared" si="62"/>
        <v>0.75874531572651616</v>
      </c>
      <c r="AA106">
        <f t="shared" si="63"/>
        <v>-2.3980795423312293</v>
      </c>
      <c r="AB106">
        <f t="shared" si="64"/>
        <v>-130.48792767132079</v>
      </c>
      <c r="AE106" t="str">
        <f t="shared" si="65"/>
        <v>0,998903199554353</v>
      </c>
      <c r="AF106" t="str">
        <f>COMPLEX(0,-2*$G106/'Single bit with plots'!$D$13+$G106^2/$F106/'Single bit with plots'!$D$13)</f>
        <v>-0,0469890157712646i</v>
      </c>
      <c r="AG106" t="str">
        <f>COMPLEX(0,-'Single bit with plots'!$D$13/$F106)</f>
        <v>-0,0466576684804004i</v>
      </c>
      <c r="AH106" t="str">
        <f t="shared" si="66"/>
        <v>0,998903199554353</v>
      </c>
      <c r="AK106" t="str">
        <f t="shared" si="67"/>
        <v>-0,000331347290864203i</v>
      </c>
      <c r="AL106" t="str">
        <f t="shared" si="68"/>
        <v>1,99780639910871-0,093646684251665i</v>
      </c>
      <c r="AM106" t="str">
        <f t="shared" si="69"/>
        <v>7,75739356837807E-06-0,000165491929961577i</v>
      </c>
      <c r="AN106">
        <f t="shared" si="70"/>
        <v>1.6567364315841617E-4</v>
      </c>
      <c r="AO106">
        <f t="shared" si="71"/>
        <v>-75.614931550542423</v>
      </c>
      <c r="AP106">
        <f t="shared" si="72"/>
        <v>-87.316238882819277</v>
      </c>
      <c r="AR106" t="str">
        <f t="shared" si="73"/>
        <v>0,9989031721367+0,0468233408406367i</v>
      </c>
      <c r="AS106">
        <f t="shared" si="74"/>
        <v>0.99999998627611997</v>
      </c>
      <c r="AT106">
        <f t="shared" si="75"/>
        <v>-1.1920410818545377E-7</v>
      </c>
      <c r="AU106">
        <f t="shared" si="76"/>
        <v>2.6837611171807203</v>
      </c>
      <c r="AW106">
        <f t="shared" si="77"/>
        <v>133.17168878850151</v>
      </c>
    </row>
    <row r="107" spans="3:49" x14ac:dyDescent="0.25">
      <c r="C107">
        <f>C106+('Single bit with plots'!D$16-'Single bit with plots'!D$15)/100</f>
        <v>1.5046000000000019</v>
      </c>
      <c r="D107" s="4">
        <f t="shared" si="52"/>
        <v>9453680613.1824169</v>
      </c>
      <c r="E107" s="1"/>
      <c r="F107" s="1">
        <f>$D107*'Single bit with plots'!B$25*0.000000001</f>
        <v>1083.0807586172405</v>
      </c>
      <c r="G107" s="1">
        <f>1/($D107*'Single bit with plots'!C$25*0.000000000001)</f>
        <v>1.1629491363275839</v>
      </c>
      <c r="H107" s="1">
        <f>$D107*'Single bit with plots'!D$25*0.000000001</f>
        <v>50.394544366483458</v>
      </c>
      <c r="I107" s="1">
        <f>1/($D107*'Single bit with plots'!E$25*0.000000000001)</f>
        <v>26.585138907350764</v>
      </c>
      <c r="L107" t="str">
        <f t="shared" si="53"/>
        <v>-0,895590786345277</v>
      </c>
      <c r="M107" t="str">
        <f>COMPLEX(0,2*$H107/'Single bit with plots'!$D$13-$H107^2/$I107/'Single bit with plots'!$D$13)</f>
        <v>0,105233094995852i</v>
      </c>
      <c r="N107" t="str">
        <f>COMPLEX(0,'Single bit with plots'!$D$13/$I107)</f>
        <v>1,88075i</v>
      </c>
      <c r="O107" t="str">
        <f t="shared" si="54"/>
        <v>-0,895590786345277</v>
      </c>
      <c r="R107" t="str">
        <f t="shared" si="55"/>
        <v>-1,77551690500415i</v>
      </c>
      <c r="S107" t="str">
        <f t="shared" si="56"/>
        <v>-1,79118157269055+1,98598309499585i</v>
      </c>
      <c r="T107" t="str">
        <f t="shared" si="57"/>
        <v>-0,492997712703067+0,44464045066515i</v>
      </c>
      <c r="U107">
        <f t="shared" si="58"/>
        <v>0.66389146334183535</v>
      </c>
      <c r="V107">
        <f t="shared" si="59"/>
        <v>-3.5580583139834383</v>
      </c>
      <c r="W107">
        <f t="shared" si="60"/>
        <v>137.95232697356849</v>
      </c>
      <c r="Y107" t="str">
        <f t="shared" si="61"/>
        <v>-0,50085746794296-0,555328660981592i</v>
      </c>
      <c r="Z107">
        <f t="shared" si="62"/>
        <v>0.74782894093625518</v>
      </c>
      <c r="AA107">
        <f t="shared" si="63"/>
        <v>-2.5239546337107104</v>
      </c>
      <c r="AB107">
        <f t="shared" si="64"/>
        <v>-132.04767302643148</v>
      </c>
      <c r="AE107" t="str">
        <f t="shared" si="65"/>
        <v>0,998926258151043</v>
      </c>
      <c r="AF107" t="str">
        <f>COMPLEX(0,-2*$G107/'Single bit with plots'!$D$13+$G107^2/$F107/'Single bit with plots'!$D$13)</f>
        <v>-0,0464929913099857i</v>
      </c>
      <c r="AG107" t="str">
        <f>COMPLEX(0,-'Single bit with plots'!$D$13/$F107)</f>
        <v>-0,0461646092428367i</v>
      </c>
      <c r="AH107" t="str">
        <f t="shared" si="66"/>
        <v>0,998926258151043</v>
      </c>
      <c r="AK107" t="str">
        <f t="shared" si="67"/>
        <v>-0,000328382067149004i</v>
      </c>
      <c r="AL107" t="str">
        <f t="shared" si="68"/>
        <v>1,99785251630209-0,0926576005528224i</v>
      </c>
      <c r="AM107" t="str">
        <f t="shared" si="69"/>
        <v>7,60677339658191E-06-0,000164014730368906i</v>
      </c>
      <c r="AN107">
        <f t="shared" si="70"/>
        <v>1.6419103136131367E-4</v>
      </c>
      <c r="AO107">
        <f t="shared" si="71"/>
        <v>-75.693011382415506</v>
      </c>
      <c r="AP107">
        <f t="shared" si="72"/>
        <v>-87.344604827093292</v>
      </c>
      <c r="AR107" t="str">
        <f t="shared" si="73"/>
        <v>0,998926231221293+0,046328799027447i</v>
      </c>
      <c r="AS107">
        <f t="shared" si="74"/>
        <v>0.9999999865206507</v>
      </c>
      <c r="AT107">
        <f t="shared" si="75"/>
        <v>-1.170801412313645E-7</v>
      </c>
      <c r="AU107">
        <f t="shared" si="76"/>
        <v>2.6553951729067049</v>
      </c>
      <c r="AW107">
        <f t="shared" si="77"/>
        <v>134.70306819933819</v>
      </c>
    </row>
    <row r="108" spans="3:49" x14ac:dyDescent="0.25">
      <c r="C108">
        <f>C107+('Single bit with plots'!D$16-'Single bit with plots'!D$15)/100</f>
        <v>1.520500000000002</v>
      </c>
      <c r="D108" s="4">
        <f t="shared" si="52"/>
        <v>9553583259.5665722</v>
      </c>
      <c r="E108" s="1"/>
      <c r="F108" s="1">
        <f>$D108*'Single bit with plots'!B$25*0.000000001</f>
        <v>1094.5263149524885</v>
      </c>
      <c r="G108" s="1">
        <f>1/($D108*'Single bit with plots'!C$25*0.000000000001)</f>
        <v>1.1507880766316889</v>
      </c>
      <c r="H108" s="1">
        <f>$D108*'Single bit with plots'!D$25*0.000000001</f>
        <v>50.927093386440312</v>
      </c>
      <c r="I108" s="1">
        <f>1/($D108*'Single bit with plots'!E$25*0.000000000001)</f>
        <v>26.307135810588594</v>
      </c>
      <c r="L108" t="str">
        <f t="shared" si="53"/>
        <v>-0,935866137352064</v>
      </c>
      <c r="M108" t="str">
        <f>COMPLEX(0,2*$H108/'Single bit with plots'!$D$13-$H108^2/$I108/'Single bit with plots'!$D$13)</f>
        <v>0,0653230242460912i</v>
      </c>
      <c r="N108" t="str">
        <f>COMPLEX(0,'Single bit with plots'!$D$13/$I108)</f>
        <v>1,900625i</v>
      </c>
      <c r="O108" t="str">
        <f t="shared" si="54"/>
        <v>-0,935866137352064</v>
      </c>
      <c r="R108" t="str">
        <f t="shared" si="55"/>
        <v>-1,83530197575391i</v>
      </c>
      <c r="S108" t="str">
        <f t="shared" si="56"/>
        <v>-1,87173227470413+1,96594802424609i</v>
      </c>
      <c r="T108" t="str">
        <f t="shared" si="57"/>
        <v>-0,489677668688102+0,466210441670693i</v>
      </c>
      <c r="U108">
        <f t="shared" si="58"/>
        <v>0.67611862504637243</v>
      </c>
      <c r="V108">
        <f t="shared" si="59"/>
        <v>-3.3995420076952376</v>
      </c>
      <c r="W108">
        <f t="shared" si="60"/>
        <v>136.40633931753749</v>
      </c>
      <c r="Y108" t="str">
        <f t="shared" si="61"/>
        <v>-0,508047664994402-0,533620815710124i</v>
      </c>
      <c r="Z108">
        <f t="shared" si="62"/>
        <v>0.7367927828537697</v>
      </c>
      <c r="AA108">
        <f t="shared" si="63"/>
        <v>-2.6530927371724116</v>
      </c>
      <c r="AB108">
        <f t="shared" si="64"/>
        <v>-133.59366068246254</v>
      </c>
      <c r="AE108" t="str">
        <f t="shared" si="65"/>
        <v>0,998948597159419</v>
      </c>
      <c r="AF108" t="str">
        <f>COMPLEX(0,-2*$G108/'Single bit with plots'!$D$13+$G108^2/$F108/'Single bit with plots'!$D$13)</f>
        <v>-0,046007324228214i</v>
      </c>
      <c r="AG108" t="str">
        <f>COMPLEX(0,-'Single bit with plots'!$D$13/$F108)</f>
        <v>-0,0456818619314515i</v>
      </c>
      <c r="AH108" t="str">
        <f t="shared" si="66"/>
        <v>0,998948597159419</v>
      </c>
      <c r="AK108" t="str">
        <f t="shared" si="67"/>
        <v>-0,000325462296762495i</v>
      </c>
      <c r="AL108" t="str">
        <f t="shared" si="68"/>
        <v>1,99789719431884-0,0916891861596655i</v>
      </c>
      <c r="AM108" t="str">
        <f t="shared" si="69"/>
        <v>7,46034308139163E-06-0,000162560048084766i</v>
      </c>
      <c r="AN108">
        <f t="shared" si="70"/>
        <v>1.6273114622657062E-4</v>
      </c>
      <c r="AO108">
        <f t="shared" si="71"/>
        <v>-75.770586330350525</v>
      </c>
      <c r="AP108">
        <f t="shared" si="72"/>
        <v>-87.372377365024519</v>
      </c>
      <c r="AR108" t="str">
        <f t="shared" si="73"/>
        <v>0,998948570705835+0,0458445918658025i</v>
      </c>
      <c r="AS108">
        <f t="shared" si="74"/>
        <v>0.99999998675928614</v>
      </c>
      <c r="AT108">
        <f t="shared" si="75"/>
        <v>-1.1500738006694646E-7</v>
      </c>
      <c r="AU108">
        <f t="shared" si="76"/>
        <v>2.6276226349754852</v>
      </c>
      <c r="AW108">
        <f t="shared" si="77"/>
        <v>136.22128331743804</v>
      </c>
    </row>
    <row r="109" spans="3:49" x14ac:dyDescent="0.25">
      <c r="C109">
        <f>C108+('Single bit with plots'!D$16-'Single bit with plots'!D$15)/100</f>
        <v>1.536400000000002</v>
      </c>
      <c r="D109" s="4">
        <f>C109*2*PI()*1000000000</f>
        <v>9653485905.9507294</v>
      </c>
      <c r="E109" s="1"/>
      <c r="F109" s="1">
        <f>$D109*'Single bit with plots'!B$25*0.000000001</f>
        <v>1105.9718712877366</v>
      </c>
      <c r="G109" s="1">
        <f>1/($D109*'Single bit with plots'!C$25*0.000000000001)</f>
        <v>1.1388787233262707</v>
      </c>
      <c r="H109" s="1">
        <f>$D109*'Single bit with plots'!D$25*0.000000001</f>
        <v>51.459642406397172</v>
      </c>
      <c r="I109" s="1">
        <f>1/($D109*'Single bit with plots'!E$25*0.000000000001)</f>
        <v>26.034886748242613</v>
      </c>
      <c r="L109" t="str">
        <f t="shared" si="53"/>
        <v>-0,976564864829718</v>
      </c>
      <c r="M109" t="str">
        <f>COMPLEX(0,2*$H109/'Single bit with plots'!$D$13-$H109^2/$I109/'Single bit with plots'!$D$13)</f>
        <v>0,024119273512166i</v>
      </c>
      <c r="N109" t="str">
        <f>COMPLEX(0,'Single bit with plots'!$D$13/$I109)</f>
        <v>1,9205i</v>
      </c>
      <c r="O109" t="str">
        <f t="shared" si="54"/>
        <v>-0,976564864829718</v>
      </c>
      <c r="R109" t="str">
        <f t="shared" si="55"/>
        <v>-1,89638072648783i</v>
      </c>
      <c r="S109" t="str">
        <f t="shared" si="56"/>
        <v>-1,95312972965944+1,94461927351217i</v>
      </c>
      <c r="T109" t="str">
        <f t="shared" ref="T109:T113" si="78">IMDIV(R109,S109)</f>
        <v>-0,485467661547979+0,487592268303038i</v>
      </c>
      <c r="U109">
        <f t="shared" ref="U109:U113" si="79">(IMREAL(T109)^2+IMAGINARY(T109)^2)^0.5</f>
        <v>0.68805891500493244</v>
      </c>
      <c r="V109">
        <f>20*LOG(U109)</f>
        <v>-3.2474874746475484</v>
      </c>
      <c r="W109">
        <f t="shared" si="60"/>
        <v>134.87489896252958</v>
      </c>
      <c r="Y109" t="str">
        <f t="shared" si="61"/>
        <v>-0,514234574832532-0,511993878409726i</v>
      </c>
      <c r="Z109">
        <f t="shared" ref="Z109:Z113" si="80">(IMREAL(Y109)^2+IMAGINARY(Y109)^2)^0.5</f>
        <v>0.72565482805685799</v>
      </c>
      <c r="AA109">
        <f>20*LOG(Z109)</f>
        <v>-2.7853982173339569</v>
      </c>
      <c r="AB109">
        <f t="shared" si="64"/>
        <v>-135.12510103747047</v>
      </c>
      <c r="AE109" t="str">
        <f t="shared" si="65"/>
        <v>0,998970246212501</v>
      </c>
      <c r="AF109" t="str">
        <f>COMPLEX(0,-2*$G109/'Single bit with plots'!$D$13+$G109^2/$F109/'Single bit with plots'!$D$13)</f>
        <v>-0,0455316936394739i</v>
      </c>
      <c r="AG109" t="str">
        <f>COMPLEX(0,-'Single bit with plots'!$D$13/$F109)</f>
        <v>-0,0452091063959724i</v>
      </c>
      <c r="AH109" t="str">
        <f t="shared" si="66"/>
        <v>0,998970246212501</v>
      </c>
      <c r="AK109" t="str">
        <f t="shared" si="67"/>
        <v>-0,000322587243501503i</v>
      </c>
      <c r="AL109" t="str">
        <f t="shared" si="68"/>
        <v>1,997940492425-0,0907408000354463i</v>
      </c>
      <c r="AM109" t="str">
        <f t="shared" ref="AM109:AM113" si="81">IMDIV(AK109,AL109)</f>
        <v>7,31795594875768E-06-0,00016112752484102i</v>
      </c>
      <c r="AN109">
        <f t="shared" ref="AN109:AN113" si="82">(IMREAL(AM109)^2+IMAGINARY(AM109)^2)^0.5</f>
        <v>1.6129361965267402E-4</v>
      </c>
      <c r="AO109">
        <f>20*LOG(AN109)</f>
        <v>-75.847656236156453</v>
      </c>
      <c r="AP109">
        <f t="shared" si="72"/>
        <v>-87.399574926231409</v>
      </c>
      <c r="AR109" t="str">
        <f t="shared" si="73"/>
        <v>0,998970220223659+0,0453703988373836i</v>
      </c>
      <c r="AS109">
        <f t="shared" ref="AS109:AS113" si="83">(IMREAL(AR109)^2+IMAGINARY(AR109)^2)^0.5</f>
        <v>0.9999999869921844</v>
      </c>
      <c r="AT109">
        <f>20*LOG(AS109)</f>
        <v>-1.1298445148983273E-7</v>
      </c>
      <c r="AU109">
        <f t="shared" si="76"/>
        <v>2.6004250737685903</v>
      </c>
      <c r="AW109">
        <f t="shared" si="77"/>
        <v>137.72552611123905</v>
      </c>
    </row>
    <row r="110" spans="3:49" x14ac:dyDescent="0.25">
      <c r="C110">
        <f>C109+('Single bit with plots'!D$16-'Single bit with plots'!D$15)/100</f>
        <v>1.552300000000002</v>
      </c>
      <c r="D110" s="4">
        <f>C110*2*PI()*1000000000</f>
        <v>9753388552.3348846</v>
      </c>
      <c r="E110" s="1"/>
      <c r="F110" s="1">
        <f>$D110*'Single bit with plots'!B$25*0.000000001</f>
        <v>1117.4174276229846</v>
      </c>
      <c r="G110" s="1">
        <f>1/($D110*'Single bit with plots'!C$25*0.000000000001)</f>
        <v>1.1272133418272774</v>
      </c>
      <c r="H110" s="1">
        <f>$D110*'Single bit with plots'!D$25*0.000000001</f>
        <v>51.992191426354033</v>
      </c>
      <c r="I110" s="1">
        <f>1/($D110*'Single bit with plots'!E$25*0.000000000001)</f>
        <v>25.768214906912295</v>
      </c>
      <c r="L110" t="str">
        <f t="shared" si="53"/>
        <v>-1,01768696877824</v>
      </c>
      <c r="M110" t="str">
        <f>COMPLEX(0,2*$H110/'Single bit with plots'!$D$13-$H110^2/$I110/'Single bit with plots'!$D$13)</f>
        <v>-0,0183916853294006i</v>
      </c>
      <c r="N110" t="str">
        <f>COMPLEX(0,'Single bit with plots'!$D$13/$I110)</f>
        <v>1,940375i</v>
      </c>
      <c r="O110" t="str">
        <f t="shared" si="54"/>
        <v>-1,01768696877824</v>
      </c>
      <c r="R110" t="str">
        <f t="shared" si="55"/>
        <v>-1,9587666853294i</v>
      </c>
      <c r="S110" t="str">
        <f t="shared" si="56"/>
        <v>-2,03537393755648+1,9219833146706i</v>
      </c>
      <c r="T110" t="str">
        <f t="shared" si="78"/>
        <v>-0,480391585118846+0,508733090817659i</v>
      </c>
      <c r="U110">
        <f t="shared" si="79"/>
        <v>0.69970381787288116</v>
      </c>
      <c r="V110">
        <f>20*LOG(U110)</f>
        <v>-3.1017151278283239</v>
      </c>
      <c r="W110">
        <f t="shared" si="60"/>
        <v>133.35874634817065</v>
      </c>
      <c r="Y110" t="str">
        <f t="shared" si="61"/>
        <v>-0,519442253769092-0,490504140913607i</v>
      </c>
      <c r="Z110">
        <f t="shared" si="80"/>
        <v>0.71443303902752808</v>
      </c>
      <c r="AA110">
        <f>20*LOG(Z110)</f>
        <v>-2.9207693932647798</v>
      </c>
      <c r="AB110">
        <f t="shared" si="64"/>
        <v>-136.64125365182937</v>
      </c>
      <c r="AE110" t="str">
        <f t="shared" si="65"/>
        <v>0,998991233433485</v>
      </c>
      <c r="AF110" t="str">
        <f>COMPLEX(0,-2*$G110/'Single bit with plots'!$D$13+$G110^2/$F110/'Single bit with plots'!$D$13)</f>
        <v>-0,0450657917704398i</v>
      </c>
      <c r="AG110" t="str">
        <f>COMPLEX(0,-'Single bit with plots'!$D$13/$F110)</f>
        <v>-0,0447460356031515i</v>
      </c>
      <c r="AH110" t="str">
        <f t="shared" si="66"/>
        <v>0,998991233433485</v>
      </c>
      <c r="AK110" t="str">
        <f t="shared" si="67"/>
        <v>-0,000319756167288306i</v>
      </c>
      <c r="AL110" t="str">
        <f t="shared" si="68"/>
        <v>1,99798246686697-0,0898118273735913i</v>
      </c>
      <c r="AM110" t="str">
        <f t="shared" si="81"/>
        <v>7,17947124102015E-06-0,000159716799896133i</v>
      </c>
      <c r="AN110">
        <f t="shared" si="82"/>
        <v>1.5987808160083114E-4</v>
      </c>
      <c r="AO110">
        <f>20*LOG(AN110)</f>
        <v>-75.924221430802035</v>
      </c>
      <c r="AP110">
        <f t="shared" si="72"/>
        <v>-87.42621518492254</v>
      </c>
      <c r="AR110" t="str">
        <f t="shared" si="73"/>
        <v>0,998991207898269+0,0449059125389556i</v>
      </c>
      <c r="AS110">
        <f t="shared" si="83"/>
        <v>0.99999998721949934</v>
      </c>
      <c r="AT110">
        <f>20*LOG(AS110)</f>
        <v>-1.1101001894210276E-7</v>
      </c>
      <c r="AU110">
        <f t="shared" si="76"/>
        <v>2.5737848150774814</v>
      </c>
      <c r="AW110">
        <f t="shared" si="77"/>
        <v>139.21503846690686</v>
      </c>
    </row>
    <row r="111" spans="3:49" x14ac:dyDescent="0.25">
      <c r="C111">
        <f>C110+('Single bit with plots'!D$16-'Single bit with plots'!D$15)/100</f>
        <v>1.568200000000002</v>
      </c>
      <c r="D111" s="4">
        <f>C111*2*PI()*1000000000</f>
        <v>9853291198.7190399</v>
      </c>
      <c r="E111" s="1"/>
      <c r="F111" s="1">
        <f>$D111*'Single bit with plots'!B$25*0.000000001</f>
        <v>1128.8629839582325</v>
      </c>
      <c r="G111" s="1">
        <f>1/($D111*'Single bit with plots'!C$25*0.000000000001)</f>
        <v>1.1157845112348441</v>
      </c>
      <c r="H111" s="1">
        <f>$D111*'Single bit with plots'!D$25*0.000000001</f>
        <v>52.524740446310886</v>
      </c>
      <c r="I111" s="1">
        <f>1/($D111*'Single bit with plots'!E$25*0.000000000001)</f>
        <v>25.506950644050473</v>
      </c>
      <c r="L111" t="str">
        <f t="shared" si="53"/>
        <v>-1,05923244919762</v>
      </c>
      <c r="M111" t="str">
        <f>COMPLEX(0,2*$H111/'Single bit with plots'!$D$13-$H111^2/$I111/'Single bit with plots'!$D$13)</f>
        <v>-0,0622233804020862i</v>
      </c>
      <c r="N111" t="str">
        <f>COMPLEX(0,'Single bit with plots'!$D$13/$I111)</f>
        <v>1,96025i</v>
      </c>
      <c r="O111" t="str">
        <f t="shared" si="54"/>
        <v>-1,05923244919762</v>
      </c>
      <c r="R111" t="str">
        <f t="shared" si="55"/>
        <v>-2,02247338040209i</v>
      </c>
      <c r="S111" t="str">
        <f t="shared" si="56"/>
        <v>-2,11846489839524+1,89802661959791i</v>
      </c>
      <c r="T111" t="str">
        <f t="shared" si="78"/>
        <v>-0,47447703325289+0,529583162671289i</v>
      </c>
      <c r="U111">
        <f t="shared" si="79"/>
        <v>0.71104625817831923</v>
      </c>
      <c r="V111">
        <f>20*LOG(U111)</f>
        <v>-2.9620428934752523</v>
      </c>
      <c r="W111">
        <f t="shared" si="60"/>
        <v>131.8585706236706</v>
      </c>
      <c r="Y111" t="str">
        <f t="shared" si="61"/>
        <v>-0,523698524591708-0,469204725115896i</v>
      </c>
      <c r="Z111">
        <f t="shared" si="80"/>
        <v>0.70314523302843723</v>
      </c>
      <c r="AA111">
        <f>20*LOG(Z111)</f>
        <v>-3.0590992637996179</v>
      </c>
      <c r="AB111">
        <f t="shared" si="64"/>
        <v>-138.14142937632943</v>
      </c>
      <c r="AE111" t="str">
        <f t="shared" si="65"/>
        <v>0,999011585527127</v>
      </c>
      <c r="AF111" t="str">
        <f>COMPLEX(0,-2*$G111/'Single bit with plots'!$D$13+$G111^2/$F111/'Single bit with plots'!$D$13)</f>
        <v>-0,0446093232982035i</v>
      </c>
      <c r="AG111" t="str">
        <f>COMPLEX(0,-'Single bit with plots'!$D$13/$F111)</f>
        <v>-0,044292354971797i</v>
      </c>
      <c r="AH111" t="str">
        <f t="shared" si="66"/>
        <v>0,999011585527127</v>
      </c>
      <c r="AK111" t="str">
        <f t="shared" si="67"/>
        <v>-0,0003169683264065i</v>
      </c>
      <c r="AL111" t="str">
        <f t="shared" si="68"/>
        <v>1,99802317105425-0,0889016782700005i</v>
      </c>
      <c r="AM111" t="str">
        <f t="shared" si="81"/>
        <v>7,04475386704812E-06-0,000158327511185871i</v>
      </c>
      <c r="AN111">
        <f t="shared" si="82"/>
        <v>1.584841612129092E-4</v>
      </c>
      <c r="AO111">
        <f>20*LOG(AN111)</f>
        <v>-76.000282686785553</v>
      </c>
      <c r="AP111">
        <f t="shared" si="72"/>
        <v>-87.452315098211301</v>
      </c>
      <c r="AR111" t="str">
        <f t="shared" si="73"/>
        <v>0,999011560434726+0,0444508380185185i</v>
      </c>
      <c r="AS111">
        <f t="shared" si="83"/>
        <v>0.99999998744138741</v>
      </c>
      <c r="AT111">
        <f>20*LOG(AS111)</f>
        <v>-1.0908272368630605E-7</v>
      </c>
      <c r="AU111">
        <f t="shared" si="76"/>
        <v>2.5476849017887004</v>
      </c>
      <c r="AW111">
        <f t="shared" si="77"/>
        <v>140.68911427811813</v>
      </c>
    </row>
    <row r="112" spans="3:49" x14ac:dyDescent="0.25">
      <c r="C112">
        <f>C111+('Single bit with plots'!D$16-'Single bit with plots'!D$15)/100</f>
        <v>1.5841000000000021</v>
      </c>
      <c r="D112" s="4">
        <f>C112*2*PI()*1000000000</f>
        <v>9953193845.1031952</v>
      </c>
      <c r="E112" s="1"/>
      <c r="F112" s="1">
        <f>$D112*'Single bit with plots'!B$25*0.000000001</f>
        <v>1140.3085402934805</v>
      </c>
      <c r="G112" s="1">
        <f>1/($D112*'Single bit with plots'!C$25*0.000000000001)</f>
        <v>1.1045851085906715</v>
      </c>
      <c r="H112" s="1">
        <f>$D112*'Single bit with plots'!D$25*0.000000001</f>
        <v>53.05728946626774</v>
      </c>
      <c r="I112" s="1">
        <f>1/($D112*'Single bit with plots'!E$25*0.000000000001)</f>
        <v>25.25093112808532</v>
      </c>
      <c r="L112" t="str">
        <f t="shared" si="53"/>
        <v>-1,10120130608787</v>
      </c>
      <c r="M112" t="str">
        <f>COMPLEX(0,2*$H112/'Single bit with plots'!$D$13-$H112^2/$I112/'Single bit with plots'!$D$13)</f>
        <v>-0,10738933982937i</v>
      </c>
      <c r="N112" t="str">
        <f>COMPLEX(0,'Single bit with plots'!$D$13/$I112)</f>
        <v>1,980125i</v>
      </c>
      <c r="O112" t="str">
        <f t="shared" si="54"/>
        <v>-1,10120130608787</v>
      </c>
      <c r="R112" t="str">
        <f t="shared" si="55"/>
        <v>-2,08751433982937i</v>
      </c>
      <c r="S112" t="str">
        <f t="shared" si="56"/>
        <v>-2,20240261217574+1,87273566017063i</v>
      </c>
      <c r="T112" t="str">
        <f t="shared" si="78"/>
        <v>-0,467754885384516+0,550096099165944i</v>
      </c>
      <c r="U112">
        <f t="shared" si="79"/>
        <v>0.72208057107131041</v>
      </c>
      <c r="V112">
        <f>20*LOG(U112)</f>
        <v>-2.828286807072959</v>
      </c>
      <c r="W112">
        <f t="shared" si="60"/>
        <v>130.37500805121212</v>
      </c>
      <c r="Y112" t="str">
        <f t="shared" si="61"/>
        <v>-0,527034558441316-0,448145314702604i</v>
      </c>
      <c r="Z112">
        <f t="shared" si="80"/>
        <v>0.69180896848864926</v>
      </c>
      <c r="AA112">
        <f>20*LOG(Z112)</f>
        <v>-3.2002762433720178</v>
      </c>
      <c r="AB112">
        <f t="shared" si="64"/>
        <v>-139.62499194878785</v>
      </c>
      <c r="AE112" t="str">
        <f t="shared" si="65"/>
        <v>0,999031327864732</v>
      </c>
      <c r="AF112" t="str">
        <f>COMPLEX(0,-2*$G112/'Single bit with plots'!$D$13+$G112^2/$F112/'Single bit with plots'!$D$13)</f>
        <v>-0,0441620047273124i</v>
      </c>
      <c r="AG112" t="str">
        <f>COMPLEX(0,-'Single bit with plots'!$D$13/$F112)</f>
        <v>-0,0438477817478518i</v>
      </c>
      <c r="AH112" t="str">
        <f t="shared" si="66"/>
        <v>0,999031327864732</v>
      </c>
      <c r="AK112" t="str">
        <f t="shared" si="67"/>
        <v>-0,000314222979460606i</v>
      </c>
      <c r="AL112" t="str">
        <f t="shared" si="68"/>
        <v>1,99806265572946-0,0880097864751642i</v>
      </c>
      <c r="AM112" t="str">
        <f t="shared" si="81"/>
        <v>6,91367416132221E-06-0,000156959296333685i</v>
      </c>
      <c r="AN112">
        <f t="shared" si="82"/>
        <v>1.5711148779123211E-4</v>
      </c>
      <c r="AO112">
        <f>20*LOG(AN112)</f>
        <v>-76.075841174828895</v>
      </c>
      <c r="AP112">
        <f t="shared" si="72"/>
        <v>-87.477890942122187</v>
      </c>
      <c r="AR112" t="str">
        <f t="shared" si="73"/>
        <v>0,999031303204625+0,0440048921513646i</v>
      </c>
      <c r="AS112">
        <f t="shared" si="83"/>
        <v>0.99999998765799214</v>
      </c>
      <c r="AT112">
        <f>20*LOG(AS112)</f>
        <v>-1.0720131884698158E-7</v>
      </c>
      <c r="AU112">
        <f t="shared" si="76"/>
        <v>2.5221090578778185</v>
      </c>
      <c r="AW112">
        <f t="shared" si="77"/>
        <v>142.14710100666568</v>
      </c>
    </row>
    <row r="113" spans="3:49" x14ac:dyDescent="0.25">
      <c r="C113">
        <f>C112+('Single bit with plots'!D$16-'Single bit with plots'!D$15)/100</f>
        <v>1.6000000000000021</v>
      </c>
      <c r="D113" s="4">
        <f>C113*2*PI()*1000000000</f>
        <v>10053096491.48735</v>
      </c>
      <c r="E113" s="1"/>
      <c r="F113" s="1">
        <f>$D113*'Single bit with plots'!B$25*0.000000001</f>
        <v>1151.7540966287286</v>
      </c>
      <c r="G113" s="1">
        <f>1/($D113*'Single bit with plots'!C$25*0.000000000001)</f>
        <v>1.0936082940740517</v>
      </c>
      <c r="H113" s="1">
        <f>$D113*'Single bit with plots'!D$25*0.000000001</f>
        <v>53.5898384862246</v>
      </c>
      <c r="I113" s="1">
        <f>1/($D113*'Single bit with plots'!E$25*0.000000000001)</f>
        <v>24.999999999999975</v>
      </c>
      <c r="L113" t="str">
        <f t="shared" si="53"/>
        <v>-1,14359353944899</v>
      </c>
      <c r="M113" t="str">
        <f>COMPLEX(0,2*$H113/'Single bit with plots'!$D$13-$H113^2/$I113/'Single bit with plots'!$D$13)</f>
        <v>-0,153903091734729i</v>
      </c>
      <c r="N113" t="str">
        <f>COMPLEX(0,'Single bit with plots'!$D$13/$I113)</f>
        <v>2i</v>
      </c>
      <c r="O113" t="str">
        <f t="shared" si="54"/>
        <v>-1,14359353944899</v>
      </c>
      <c r="R113" t="str">
        <f t="shared" si="55"/>
        <v>-2,15390309173473i</v>
      </c>
      <c r="S113" t="str">
        <f t="shared" si="56"/>
        <v>-2,28718707889798+1,84609690826527i</v>
      </c>
      <c r="T113" t="str">
        <f t="shared" si="78"/>
        <v>-0,460258876944492+0,570229087965232i</v>
      </c>
      <c r="U113">
        <f t="shared" si="79"/>
        <v>0.73280246080909506</v>
      </c>
      <c r="V113">
        <f>20*LOG(U113)</f>
        <v>-2.7002616188451527</v>
      </c>
      <c r="W113">
        <f t="shared" si="60"/>
        <v>128.90864092916075</v>
      </c>
      <c r="Y113" t="str">
        <f t="shared" si="61"/>
        <v>-0,529484441666292-0,427371945108083i</v>
      </c>
      <c r="Z113">
        <f t="shared" si="80"/>
        <v>0.68044144011967067</v>
      </c>
      <c r="AA113">
        <f>20*LOG(Z113)</f>
        <v>-3.3441848986244187</v>
      </c>
      <c r="AB113">
        <f t="shared" si="64"/>
        <v>-141.09135907083922</v>
      </c>
      <c r="AE113" t="str">
        <f t="shared" si="65"/>
        <v>0,999050484563263</v>
      </c>
      <c r="AF113" t="str">
        <f>COMPLEX(0,-2*$G113/'Single bit with plots'!$D$13+$G113^2/$F113/'Single bit with plots'!$D$13)</f>
        <v>-0,0437235638038227i</v>
      </c>
      <c r="AG113" t="str">
        <f>COMPLEX(0,-'Single bit with plots'!$D$13/$F113)</f>
        <v>-0,0434120444167325i</v>
      </c>
      <c r="AH113" t="str">
        <f t="shared" si="66"/>
        <v>0,999050484563263</v>
      </c>
      <c r="AK113" t="str">
        <f t="shared" si="67"/>
        <v>-0,000311519387090203i</v>
      </c>
      <c r="AL113" t="str">
        <f t="shared" si="68"/>
        <v>1,99810096912653-0,0871356082205552i</v>
      </c>
      <c r="AM113" t="str">
        <f t="shared" si="81"/>
        <v>6,78610765201151E-06-0,000155611793536348i</v>
      </c>
      <c r="AN113">
        <f t="shared" si="82"/>
        <v>1.5575969165565169E-4</v>
      </c>
      <c r="AO113">
        <f>20*LOG(AN113)</f>
        <v>-76.15089842446794</v>
      </c>
      <c r="AP113">
        <f t="shared" si="72"/>
        <v>-87.502958345448576</v>
      </c>
      <c r="AR113" t="str">
        <f t="shared" si="73"/>
        <v>0,999050460325216+0,0435678030532754i</v>
      </c>
      <c r="AS113">
        <f t="shared" si="83"/>
        <v>0.99999998786945743</v>
      </c>
      <c r="AT113">
        <f>20*LOG(AS113)</f>
        <v>-1.0536455465568772E-7</v>
      </c>
      <c r="AU113">
        <f t="shared" si="76"/>
        <v>2.4970416545514436</v>
      </c>
      <c r="AW113">
        <f t="shared" si="77"/>
        <v>143.58840072539067</v>
      </c>
    </row>
  </sheetData>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3</vt:i4>
      </vt:variant>
    </vt:vector>
  </HeadingPairs>
  <TitlesOfParts>
    <vt:vector size="7" baseType="lpstr">
      <vt:lpstr>Readme</vt:lpstr>
      <vt:lpstr>Single bit with plots</vt:lpstr>
      <vt:lpstr>Multibit</vt:lpstr>
      <vt:lpstr>Calcs</vt:lpstr>
      <vt:lpstr>Phases</vt:lpstr>
      <vt:lpstr>HPF S-pars</vt:lpstr>
      <vt:lpstr>LPF S-pars</vt:lpstr>
    </vt:vector>
  </TitlesOfParts>
  <Company>Microwaves101.com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HPLP_Phase_Shifter_101_Rev-</dc:title>
  <dc:creator>Unknown Editor</dc:creator>
  <cp:lastModifiedBy>Adriel  Dominguez Agostini</cp:lastModifiedBy>
  <cp:lastPrinted>2009-01-15T03:17:59Z</cp:lastPrinted>
  <dcterms:created xsi:type="dcterms:W3CDTF">2006-02-13T17:45:57Z</dcterms:created>
  <dcterms:modified xsi:type="dcterms:W3CDTF">2024-10-07T10:40:34Z</dcterms:modified>
</cp:coreProperties>
</file>