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am925/GrossNRates/"/>
    </mc:Choice>
  </mc:AlternateContent>
  <xr:revisionPtr revIDLastSave="0" documentId="8_{B2CEDC37-6E86-444B-997A-AF3A2FC0A01D}" xr6:coauthVersionLast="47" xr6:coauthVersionMax="47" xr10:uidLastSave="{00000000-0000-0000-0000-000000000000}"/>
  <bookViews>
    <workbookView xWindow="0" yWindow="760" windowWidth="30240" windowHeight="17300" activeTab="2" xr2:uid="{9061F479-289E-924D-9002-3A507DBAC1F1}"/>
  </bookViews>
  <sheets>
    <sheet name="Sheet1" sheetId="1" r:id="rId1"/>
    <sheet name="LongTerm" sheetId="5" r:id="rId2"/>
    <sheet name="MEM" sheetId="2" r:id="rId3"/>
    <sheet name="Rain" sheetId="3" r:id="rId4"/>
    <sheet name="Sheet4" sheetId="4" r:id="rId5"/>
    <sheet name="Pinyon EA" sheetId="6" r:id="rId6"/>
  </sheets>
  <externalReferences>
    <externalReference r:id="rId7"/>
  </externalReferenc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7" i="2" l="1"/>
  <c r="AB7" i="2"/>
  <c r="AC6" i="2"/>
  <c r="AB6" i="2"/>
  <c r="AC5" i="2"/>
  <c r="AB5" i="2"/>
  <c r="AC4" i="2"/>
  <c r="AB4" i="2"/>
  <c r="AC3" i="2"/>
  <c r="AB3" i="2"/>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2" i="1"/>
  <c r="AR9" i="2"/>
  <c r="AQ12" i="2" a="1"/>
  <c r="AQ12" i="2" s="1"/>
  <c r="AQ11" i="2" a="1"/>
  <c r="AQ11" i="2" s="1"/>
  <c r="AQ10" i="2" a="1"/>
  <c r="AQ10" i="2" s="1"/>
  <c r="AQ9" i="2"/>
  <c r="AQ6" i="2" a="1"/>
  <c r="AQ6" i="2" s="1"/>
  <c r="AQ5" i="2" a="1"/>
  <c r="AQ5" i="2" s="1"/>
  <c r="AQ4" i="2" a="1"/>
  <c r="AQ4" i="2" s="1"/>
  <c r="AQ3" i="2" a="1"/>
  <c r="AQ3" i="2" s="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2" i="1"/>
  <c r="S7" i="6"/>
  <c r="P7" i="6"/>
  <c r="Q7" i="6"/>
  <c r="R7" i="6"/>
  <c r="O7" i="6"/>
  <c r="I19" i="6" s="1"/>
  <c r="N7" i="6"/>
  <c r="S4" i="6"/>
  <c r="I144" i="6" s="1"/>
  <c r="S3" i="6"/>
  <c r="R4" i="6"/>
  <c r="I92" i="6" s="1"/>
  <c r="R3" i="6"/>
  <c r="I78" i="6" s="1"/>
  <c r="Q4" i="6"/>
  <c r="Q3" i="6"/>
  <c r="I49" i="6" s="1"/>
  <c r="P4" i="6"/>
  <c r="P3" i="6"/>
  <c r="I39" i="6" s="1"/>
  <c r="H98" i="3"/>
  <c r="O4" i="6"/>
  <c r="I26" i="6" s="1"/>
  <c r="O3" i="6"/>
  <c r="I2" i="6" s="1"/>
  <c r="U3" i="4"/>
  <c r="I153" i="6"/>
  <c r="I152" i="6"/>
  <c r="I151" i="6"/>
  <c r="I150" i="6"/>
  <c r="I149" i="6"/>
  <c r="I148" i="6"/>
  <c r="I147" i="6"/>
  <c r="I146" i="6"/>
  <c r="I142" i="6"/>
  <c r="I141" i="6"/>
  <c r="I140" i="6"/>
  <c r="I139" i="6"/>
  <c r="I107" i="6"/>
  <c r="I106" i="6"/>
  <c r="I105" i="6"/>
  <c r="I104" i="6"/>
  <c r="I103" i="6"/>
  <c r="I102" i="6"/>
  <c r="I100" i="6"/>
  <c r="I101" i="6"/>
  <c r="I99" i="6"/>
  <c r="I98" i="6"/>
  <c r="I96" i="6"/>
  <c r="I91" i="6"/>
  <c r="I90" i="6"/>
  <c r="I77" i="6"/>
  <c r="I76" i="6"/>
  <c r="I74" i="6"/>
  <c r="I75" i="6"/>
  <c r="I73" i="6"/>
  <c r="I71" i="6"/>
  <c r="I72" i="6"/>
  <c r="I70" i="6"/>
  <c r="I68" i="6"/>
  <c r="I69" i="6"/>
  <c r="I67" i="6"/>
  <c r="I64" i="6"/>
  <c r="I62" i="6"/>
  <c r="I63" i="6"/>
  <c r="I61" i="6"/>
  <c r="I48" i="6"/>
  <c r="I47" i="6"/>
  <c r="I46" i="6"/>
  <c r="I45" i="6"/>
  <c r="I44" i="6"/>
  <c r="I43" i="6"/>
  <c r="I42" i="6"/>
  <c r="I41" i="6"/>
  <c r="I40" i="6"/>
  <c r="I38" i="6"/>
  <c r="I37" i="6"/>
  <c r="I35" i="6"/>
  <c r="I34" i="6"/>
  <c r="I33" i="6"/>
  <c r="I32" i="6"/>
  <c r="I31" i="6"/>
  <c r="I30" i="6"/>
  <c r="I29" i="6"/>
  <c r="I28" i="6"/>
  <c r="C390" i="4"/>
  <c r="I127" i="6" l="1"/>
  <c r="I143" i="6"/>
  <c r="I130" i="6"/>
  <c r="I145" i="6"/>
  <c r="I128" i="6"/>
  <c r="I129" i="6"/>
  <c r="I97" i="6"/>
  <c r="I16" i="6"/>
  <c r="I18" i="6"/>
  <c r="I17" i="6"/>
  <c r="I25" i="6"/>
  <c r="I27" i="6"/>
  <c r="I22" i="6"/>
  <c r="I24" i="6"/>
  <c r="I7" i="6"/>
  <c r="I23" i="6"/>
  <c r="I13" i="6"/>
  <c r="J3" i="5"/>
  <c r="K3" i="5"/>
  <c r="J4" i="5"/>
  <c r="K4" i="5"/>
  <c r="J5" i="5"/>
  <c r="K5" i="5"/>
  <c r="J6" i="5"/>
  <c r="K6" i="5"/>
  <c r="J7" i="5"/>
  <c r="K7" i="5"/>
  <c r="J8" i="5"/>
  <c r="K8" i="5"/>
  <c r="J9" i="5"/>
  <c r="K9" i="5"/>
  <c r="J10" i="5"/>
  <c r="K10" i="5"/>
  <c r="J11" i="5"/>
  <c r="K11" i="5"/>
  <c r="J12" i="5"/>
  <c r="K12" i="5"/>
  <c r="J13" i="5"/>
  <c r="K13" i="5"/>
  <c r="J14" i="5"/>
  <c r="K14" i="5"/>
  <c r="J15" i="5"/>
  <c r="K15" i="5"/>
  <c r="J16" i="5"/>
  <c r="K16" i="5"/>
  <c r="J17" i="5"/>
  <c r="K17" i="5"/>
  <c r="J18" i="5"/>
  <c r="K18" i="5"/>
  <c r="J19" i="5"/>
  <c r="K19" i="5"/>
  <c r="J20" i="5"/>
  <c r="K20" i="5"/>
  <c r="J21" i="5"/>
  <c r="K21" i="5"/>
  <c r="J22" i="5"/>
  <c r="K22" i="5"/>
  <c r="J23" i="5"/>
  <c r="K23" i="5"/>
  <c r="J24" i="5"/>
  <c r="K24" i="5"/>
  <c r="J25" i="5"/>
  <c r="K25" i="5"/>
  <c r="J26" i="5"/>
  <c r="K26" i="5"/>
  <c r="J27" i="5"/>
  <c r="K27" i="5"/>
  <c r="J28" i="5"/>
  <c r="K28" i="5"/>
  <c r="J29" i="5"/>
  <c r="K29" i="5"/>
  <c r="J30" i="5"/>
  <c r="K30" i="5"/>
  <c r="J31" i="5"/>
  <c r="K31" i="5"/>
  <c r="J32" i="5"/>
  <c r="K32" i="5"/>
  <c r="J33" i="5"/>
  <c r="K33" i="5"/>
  <c r="J34" i="5"/>
  <c r="K34" i="5"/>
  <c r="J35" i="5"/>
  <c r="K35" i="5"/>
  <c r="J36" i="5"/>
  <c r="K36" i="5"/>
  <c r="J37" i="5"/>
  <c r="K37" i="5"/>
  <c r="J38" i="5"/>
  <c r="K38" i="5"/>
  <c r="J39" i="5"/>
  <c r="K39" i="5"/>
  <c r="J40" i="5"/>
  <c r="K40" i="5"/>
  <c r="J41" i="5"/>
  <c r="K41" i="5"/>
  <c r="J42" i="5"/>
  <c r="K42" i="5"/>
  <c r="J43" i="5"/>
  <c r="K43" i="5"/>
  <c r="J44" i="5"/>
  <c r="K44" i="5"/>
  <c r="J45" i="5"/>
  <c r="K45" i="5"/>
  <c r="J46" i="5"/>
  <c r="K46" i="5"/>
  <c r="J47" i="5"/>
  <c r="K47" i="5"/>
  <c r="J48" i="5"/>
  <c r="K48" i="5"/>
  <c r="J49" i="5"/>
  <c r="K49" i="5"/>
  <c r="J50" i="5"/>
  <c r="K50" i="5"/>
  <c r="J51" i="5"/>
  <c r="K51" i="5"/>
  <c r="J52" i="5"/>
  <c r="K52" i="5"/>
  <c r="J53" i="5"/>
  <c r="K53" i="5"/>
  <c r="J54" i="5"/>
  <c r="K54" i="5"/>
  <c r="J55" i="5"/>
  <c r="K55" i="5"/>
  <c r="J56" i="5"/>
  <c r="K56" i="5"/>
  <c r="J57" i="5"/>
  <c r="K57" i="5"/>
  <c r="J58" i="5"/>
  <c r="K58" i="5"/>
  <c r="J59" i="5"/>
  <c r="K59" i="5"/>
  <c r="J60" i="5"/>
  <c r="K60" i="5"/>
  <c r="J61" i="5"/>
  <c r="K61" i="5"/>
  <c r="J62" i="5"/>
  <c r="K62" i="5"/>
  <c r="J63" i="5"/>
  <c r="K63" i="5"/>
  <c r="J64" i="5"/>
  <c r="K64" i="5"/>
  <c r="J65" i="5"/>
  <c r="K65" i="5"/>
  <c r="J66" i="5"/>
  <c r="K66" i="5"/>
  <c r="J67" i="5"/>
  <c r="K67" i="5"/>
  <c r="J68" i="5"/>
  <c r="K68" i="5"/>
  <c r="J69" i="5"/>
  <c r="K69" i="5"/>
  <c r="J70" i="5"/>
  <c r="K70" i="5"/>
  <c r="J71" i="5"/>
  <c r="K71" i="5"/>
  <c r="J72" i="5"/>
  <c r="K72" i="5"/>
  <c r="J73" i="5"/>
  <c r="K73" i="5"/>
  <c r="J74" i="5"/>
  <c r="K74" i="5"/>
  <c r="J75" i="5"/>
  <c r="K75" i="5"/>
  <c r="J76" i="5"/>
  <c r="K76" i="5"/>
  <c r="J77" i="5"/>
  <c r="K77" i="5"/>
  <c r="J78" i="5"/>
  <c r="K78" i="5"/>
  <c r="J79" i="5"/>
  <c r="K79" i="5"/>
  <c r="J80" i="5"/>
  <c r="K80" i="5"/>
  <c r="J81" i="5"/>
  <c r="K81" i="5"/>
  <c r="J82" i="5"/>
  <c r="K82" i="5"/>
  <c r="J83" i="5"/>
  <c r="K83" i="5"/>
  <c r="J84" i="5"/>
  <c r="K84" i="5"/>
  <c r="J85" i="5"/>
  <c r="K85" i="5"/>
  <c r="J86" i="5"/>
  <c r="K86" i="5"/>
  <c r="J87" i="5"/>
  <c r="K87" i="5"/>
  <c r="J88" i="5"/>
  <c r="K88" i="5"/>
  <c r="J89" i="5"/>
  <c r="K89" i="5"/>
  <c r="J90" i="5"/>
  <c r="K90" i="5"/>
  <c r="J91" i="5"/>
  <c r="K91" i="5"/>
  <c r="J92" i="5"/>
  <c r="K92" i="5"/>
  <c r="J93" i="5"/>
  <c r="K93" i="5"/>
  <c r="J94" i="5"/>
  <c r="K94" i="5"/>
  <c r="J95" i="5"/>
  <c r="K95" i="5"/>
  <c r="J96" i="5"/>
  <c r="K96" i="5"/>
  <c r="J97" i="5"/>
  <c r="K97" i="5"/>
  <c r="J98" i="5"/>
  <c r="K98" i="5"/>
  <c r="J99" i="5"/>
  <c r="K99" i="5"/>
  <c r="J100" i="5"/>
  <c r="K100" i="5"/>
  <c r="J101" i="5"/>
  <c r="K101" i="5"/>
  <c r="J102" i="5"/>
  <c r="K102" i="5"/>
  <c r="J103" i="5"/>
  <c r="K103" i="5"/>
  <c r="J104" i="5"/>
  <c r="K104" i="5"/>
  <c r="J105" i="5"/>
  <c r="K105" i="5"/>
  <c r="J106" i="5"/>
  <c r="K106" i="5"/>
  <c r="J107" i="5"/>
  <c r="K107" i="5"/>
  <c r="J108" i="5"/>
  <c r="K108" i="5"/>
  <c r="J109" i="5"/>
  <c r="K109" i="5"/>
  <c r="J110" i="5"/>
  <c r="K110" i="5"/>
  <c r="J111" i="5"/>
  <c r="K111" i="5"/>
  <c r="J112" i="5"/>
  <c r="K112" i="5"/>
  <c r="J113" i="5"/>
  <c r="K113" i="5"/>
  <c r="J114" i="5"/>
  <c r="K114" i="5"/>
  <c r="J115" i="5"/>
  <c r="K115" i="5"/>
  <c r="J116" i="5"/>
  <c r="K116" i="5"/>
  <c r="J117" i="5"/>
  <c r="K117" i="5"/>
  <c r="J118" i="5"/>
  <c r="K118" i="5"/>
  <c r="J119" i="5"/>
  <c r="K119" i="5"/>
  <c r="J120" i="5"/>
  <c r="K120" i="5"/>
  <c r="J121" i="5"/>
  <c r="K121" i="5"/>
  <c r="J122" i="5"/>
  <c r="K122" i="5"/>
  <c r="J123" i="5"/>
  <c r="K123" i="5"/>
  <c r="J124" i="5"/>
  <c r="K124" i="5"/>
  <c r="J125" i="5"/>
  <c r="K125" i="5"/>
  <c r="J126" i="5"/>
  <c r="K126" i="5"/>
  <c r="J127" i="5"/>
  <c r="K127" i="5"/>
  <c r="J128" i="5"/>
  <c r="K128" i="5"/>
  <c r="J129" i="5"/>
  <c r="K129" i="5"/>
  <c r="J130" i="5"/>
  <c r="K130" i="5"/>
  <c r="J131" i="5"/>
  <c r="K131" i="5"/>
  <c r="J132" i="5"/>
  <c r="K132" i="5"/>
  <c r="J133" i="5"/>
  <c r="K133" i="5"/>
  <c r="J134" i="5"/>
  <c r="K134" i="5"/>
  <c r="J135" i="5"/>
  <c r="K135" i="5"/>
  <c r="J136" i="5"/>
  <c r="K136" i="5"/>
  <c r="J137" i="5"/>
  <c r="K137" i="5"/>
  <c r="J138" i="5"/>
  <c r="K138" i="5"/>
  <c r="J139" i="5"/>
  <c r="K139" i="5"/>
  <c r="J140" i="5"/>
  <c r="K140" i="5"/>
  <c r="J141" i="5"/>
  <c r="K141" i="5"/>
  <c r="J142" i="5"/>
  <c r="K142" i="5"/>
  <c r="J143" i="5"/>
  <c r="K143" i="5"/>
  <c r="J144" i="5"/>
  <c r="K144" i="5"/>
  <c r="J145" i="5"/>
  <c r="K145" i="5"/>
  <c r="J146" i="5"/>
  <c r="K146" i="5"/>
  <c r="J147" i="5"/>
  <c r="K147" i="5"/>
  <c r="J148" i="5"/>
  <c r="K148" i="5"/>
  <c r="J149" i="5"/>
  <c r="K149" i="5"/>
  <c r="J150" i="5"/>
  <c r="K150" i="5"/>
  <c r="J151" i="5"/>
  <c r="K151" i="5"/>
  <c r="J152" i="5"/>
  <c r="K152" i="5"/>
  <c r="J153" i="5"/>
  <c r="K153" i="5"/>
  <c r="J154" i="5"/>
  <c r="K154" i="5"/>
  <c r="J155" i="5"/>
  <c r="K155" i="5"/>
  <c r="J156" i="5"/>
  <c r="K156" i="5"/>
  <c r="J157" i="5"/>
  <c r="K157" i="5"/>
  <c r="J158" i="5"/>
  <c r="K158" i="5"/>
  <c r="J159" i="5"/>
  <c r="K159" i="5"/>
  <c r="J160" i="5"/>
  <c r="K160" i="5"/>
  <c r="J161" i="5"/>
  <c r="K161" i="5"/>
  <c r="J162" i="5"/>
  <c r="K162" i="5"/>
  <c r="J163" i="5"/>
  <c r="K163" i="5"/>
  <c r="J164" i="5"/>
  <c r="K164" i="5"/>
  <c r="J165" i="5"/>
  <c r="K165" i="5"/>
  <c r="J166" i="5"/>
  <c r="K166" i="5"/>
  <c r="J167" i="5"/>
  <c r="K167" i="5"/>
  <c r="J168" i="5"/>
  <c r="K168" i="5"/>
  <c r="J169" i="5"/>
  <c r="K169" i="5"/>
  <c r="J170" i="5"/>
  <c r="K170" i="5"/>
  <c r="J171" i="5"/>
  <c r="K171" i="5"/>
  <c r="J172" i="5"/>
  <c r="K172" i="5"/>
  <c r="J173" i="5"/>
  <c r="K173" i="5"/>
  <c r="J174" i="5"/>
  <c r="K174" i="5"/>
  <c r="J175" i="5"/>
  <c r="K175" i="5"/>
  <c r="J176" i="5"/>
  <c r="K176" i="5"/>
  <c r="J177" i="5"/>
  <c r="K177" i="5"/>
  <c r="J178" i="5"/>
  <c r="K178" i="5"/>
  <c r="J179" i="5"/>
  <c r="K179" i="5"/>
  <c r="J180" i="5"/>
  <c r="K180" i="5"/>
  <c r="J181" i="5"/>
  <c r="K181" i="5"/>
  <c r="J182" i="5"/>
  <c r="K182" i="5"/>
  <c r="J183" i="5"/>
  <c r="K183" i="5"/>
  <c r="J184" i="5"/>
  <c r="K184" i="5"/>
  <c r="J185" i="5"/>
  <c r="K185" i="5"/>
  <c r="J186" i="5"/>
  <c r="K186" i="5"/>
  <c r="J187" i="5"/>
  <c r="K187" i="5"/>
  <c r="J188" i="5"/>
  <c r="K188" i="5"/>
  <c r="J189" i="5"/>
  <c r="K189" i="5"/>
  <c r="J190" i="5"/>
  <c r="K190" i="5"/>
  <c r="J191" i="5"/>
  <c r="K191" i="5"/>
  <c r="J192" i="5"/>
  <c r="K192" i="5"/>
  <c r="J193" i="5"/>
  <c r="K193" i="5"/>
  <c r="J194" i="5"/>
  <c r="K194" i="5"/>
  <c r="J195" i="5"/>
  <c r="K195" i="5"/>
  <c r="J196" i="5"/>
  <c r="K196" i="5"/>
  <c r="J197" i="5"/>
  <c r="K197" i="5"/>
  <c r="J198" i="5"/>
  <c r="K198" i="5"/>
  <c r="J199" i="5"/>
  <c r="K199" i="5"/>
  <c r="J200" i="5"/>
  <c r="K200" i="5"/>
  <c r="J201" i="5"/>
  <c r="K201" i="5"/>
  <c r="J202" i="5"/>
  <c r="K202" i="5"/>
  <c r="J203" i="5"/>
  <c r="K203" i="5"/>
  <c r="J204" i="5"/>
  <c r="K204" i="5"/>
  <c r="J205" i="5"/>
  <c r="K205" i="5"/>
  <c r="J206" i="5"/>
  <c r="K206" i="5"/>
  <c r="J207" i="5"/>
  <c r="K207" i="5"/>
  <c r="J208" i="5"/>
  <c r="K208" i="5"/>
  <c r="J209" i="5"/>
  <c r="K209" i="5"/>
  <c r="J210" i="5"/>
  <c r="K210" i="5"/>
  <c r="J211" i="5"/>
  <c r="K211" i="5"/>
  <c r="J212" i="5"/>
  <c r="K212" i="5"/>
  <c r="J213" i="5"/>
  <c r="K213" i="5"/>
  <c r="J214" i="5"/>
  <c r="K214" i="5"/>
  <c r="J215" i="5"/>
  <c r="K215" i="5"/>
  <c r="J216" i="5"/>
  <c r="K216" i="5"/>
  <c r="J217" i="5"/>
  <c r="K217" i="5"/>
  <c r="J218" i="5"/>
  <c r="K218" i="5"/>
  <c r="J219" i="5"/>
  <c r="K219" i="5"/>
  <c r="J220" i="5"/>
  <c r="K220" i="5"/>
  <c r="J221" i="5"/>
  <c r="K221" i="5"/>
  <c r="J222" i="5"/>
  <c r="K222" i="5"/>
  <c r="J223" i="5"/>
  <c r="K223" i="5"/>
  <c r="J224" i="5"/>
  <c r="K224" i="5"/>
  <c r="J225" i="5"/>
  <c r="K225" i="5"/>
  <c r="J226" i="5"/>
  <c r="K226" i="5"/>
  <c r="J227" i="5"/>
  <c r="K227" i="5"/>
  <c r="J228" i="5"/>
  <c r="K228" i="5"/>
  <c r="J229" i="5"/>
  <c r="K229" i="5"/>
  <c r="J230" i="5"/>
  <c r="K230" i="5"/>
  <c r="J231" i="5"/>
  <c r="K231" i="5"/>
  <c r="J232" i="5"/>
  <c r="K232" i="5"/>
  <c r="J233" i="5"/>
  <c r="K233" i="5"/>
  <c r="J234" i="5"/>
  <c r="K234" i="5"/>
  <c r="J235" i="5"/>
  <c r="K235" i="5"/>
  <c r="J236" i="5"/>
  <c r="K236" i="5"/>
  <c r="J237" i="5"/>
  <c r="K237" i="5"/>
  <c r="J238" i="5"/>
  <c r="K238" i="5"/>
  <c r="J239" i="5"/>
  <c r="K239" i="5"/>
  <c r="J240" i="5"/>
  <c r="K240" i="5"/>
  <c r="J241" i="5"/>
  <c r="K241" i="5"/>
  <c r="J242" i="5"/>
  <c r="K242" i="5"/>
  <c r="J243" i="5"/>
  <c r="K243" i="5"/>
  <c r="J244" i="5"/>
  <c r="K244" i="5"/>
  <c r="J245" i="5"/>
  <c r="K245" i="5"/>
  <c r="J246" i="5"/>
  <c r="K246" i="5"/>
  <c r="J247" i="5"/>
  <c r="K247" i="5"/>
  <c r="J248" i="5"/>
  <c r="K248" i="5"/>
  <c r="J249" i="5"/>
  <c r="K249" i="5"/>
  <c r="J250" i="5"/>
  <c r="K250" i="5"/>
  <c r="J251" i="5"/>
  <c r="K251" i="5"/>
  <c r="J252" i="5"/>
  <c r="K252" i="5"/>
  <c r="J253" i="5"/>
  <c r="K253" i="5"/>
  <c r="J254" i="5"/>
  <c r="K254" i="5"/>
  <c r="J255" i="5"/>
  <c r="K255" i="5"/>
  <c r="J256" i="5"/>
  <c r="K256" i="5"/>
  <c r="J257" i="5"/>
  <c r="K257" i="5"/>
  <c r="J258" i="5"/>
  <c r="K258" i="5"/>
  <c r="J259" i="5"/>
  <c r="K259" i="5"/>
  <c r="J260" i="5"/>
  <c r="K260" i="5"/>
  <c r="J261" i="5"/>
  <c r="K261" i="5"/>
  <c r="J262" i="5"/>
  <c r="K262" i="5"/>
  <c r="J263" i="5"/>
  <c r="K263" i="5"/>
  <c r="J264" i="5"/>
  <c r="K264" i="5"/>
  <c r="J265" i="5"/>
  <c r="K265" i="5"/>
  <c r="J266" i="5"/>
  <c r="K266" i="5"/>
  <c r="J267" i="5"/>
  <c r="K267" i="5"/>
  <c r="J268" i="5"/>
  <c r="K268" i="5"/>
  <c r="J269" i="5"/>
  <c r="K269" i="5"/>
  <c r="J270" i="5"/>
  <c r="K270" i="5"/>
  <c r="J271" i="5"/>
  <c r="K271" i="5"/>
  <c r="J272" i="5"/>
  <c r="K272" i="5"/>
  <c r="J273" i="5"/>
  <c r="K273" i="5"/>
  <c r="J274" i="5"/>
  <c r="K274" i="5"/>
  <c r="J275" i="5"/>
  <c r="K275" i="5"/>
  <c r="J276" i="5"/>
  <c r="K276" i="5"/>
  <c r="J277" i="5"/>
  <c r="K277" i="5"/>
  <c r="J278" i="5"/>
  <c r="K278" i="5"/>
  <c r="J279" i="5"/>
  <c r="K279" i="5"/>
  <c r="J280" i="5"/>
  <c r="K280" i="5"/>
  <c r="J281" i="5"/>
  <c r="K281" i="5"/>
  <c r="J282" i="5"/>
  <c r="K282" i="5"/>
  <c r="J283" i="5"/>
  <c r="K283" i="5"/>
  <c r="J284" i="5"/>
  <c r="K284" i="5"/>
  <c r="J285" i="5"/>
  <c r="K285" i="5"/>
  <c r="J286" i="5"/>
  <c r="K286" i="5"/>
  <c r="J287" i="5"/>
  <c r="K287" i="5"/>
  <c r="J288" i="5"/>
  <c r="K288" i="5"/>
  <c r="J289" i="5"/>
  <c r="K289" i="5"/>
  <c r="J290" i="5"/>
  <c r="K290" i="5"/>
  <c r="J291" i="5"/>
  <c r="K291" i="5"/>
  <c r="J292" i="5"/>
  <c r="K292" i="5"/>
  <c r="J293" i="5"/>
  <c r="K293" i="5"/>
  <c r="J294" i="5"/>
  <c r="K294" i="5"/>
  <c r="J295" i="5"/>
  <c r="K295" i="5"/>
  <c r="J296" i="5"/>
  <c r="K296" i="5"/>
  <c r="J297" i="5"/>
  <c r="K297" i="5"/>
  <c r="J298" i="5"/>
  <c r="K298" i="5"/>
  <c r="J299" i="5"/>
  <c r="K299" i="5"/>
  <c r="J300" i="5"/>
  <c r="K300" i="5"/>
  <c r="J301" i="5"/>
  <c r="K301" i="5"/>
  <c r="J302" i="5"/>
  <c r="K302" i="5"/>
  <c r="J303" i="5"/>
  <c r="K303" i="5"/>
  <c r="J304" i="5"/>
  <c r="K304" i="5"/>
  <c r="J305" i="5"/>
  <c r="K305" i="5"/>
  <c r="J306" i="5"/>
  <c r="K306" i="5"/>
  <c r="J307" i="5"/>
  <c r="K307" i="5"/>
  <c r="J308" i="5"/>
  <c r="K308" i="5"/>
  <c r="J309" i="5"/>
  <c r="K309" i="5"/>
  <c r="J310" i="5"/>
  <c r="K310" i="5"/>
  <c r="J311" i="5"/>
  <c r="K311" i="5"/>
  <c r="J312" i="5"/>
  <c r="K312" i="5"/>
  <c r="J313" i="5"/>
  <c r="K313" i="5"/>
  <c r="J314" i="5"/>
  <c r="K314" i="5"/>
  <c r="J315" i="5"/>
  <c r="K315" i="5"/>
  <c r="K2" i="5"/>
  <c r="J2" i="5"/>
  <c r="H23" i="4" l="1"/>
  <c r="H65" i="4"/>
  <c r="H64" i="4"/>
  <c r="H63" i="4"/>
  <c r="H62" i="4"/>
  <c r="H61" i="4"/>
  <c r="H60" i="4"/>
  <c r="H59" i="4"/>
  <c r="H58" i="4"/>
  <c r="H57" i="4"/>
  <c r="H56" i="4"/>
  <c r="H55" i="4"/>
  <c r="H54" i="4"/>
  <c r="H53" i="4"/>
  <c r="H52" i="4"/>
  <c r="H51" i="4"/>
  <c r="H50" i="4"/>
  <c r="H49" i="4"/>
  <c r="H48" i="4"/>
  <c r="H47" i="4"/>
  <c r="H46" i="4"/>
  <c r="U7" i="4"/>
  <c r="S77" i="3"/>
  <c r="H45" i="4"/>
  <c r="H44" i="4"/>
  <c r="H43" i="4"/>
  <c r="H42" i="4"/>
  <c r="H41" i="4"/>
  <c r="H40" i="4"/>
  <c r="H39" i="4"/>
  <c r="H38" i="4"/>
  <c r="H37" i="4"/>
  <c r="H36" i="4"/>
  <c r="H35" i="4"/>
  <c r="H34" i="4"/>
  <c r="H33" i="4"/>
  <c r="H32" i="4"/>
  <c r="H31" i="4"/>
  <c r="H30" i="4"/>
  <c r="H29" i="4"/>
  <c r="H28" i="4"/>
  <c r="H27" i="4"/>
  <c r="H26" i="4"/>
  <c r="H25" i="4"/>
  <c r="H24" i="4"/>
  <c r="H22" i="4"/>
  <c r="H21" i="4"/>
  <c r="H20" i="4"/>
  <c r="H19" i="4"/>
  <c r="H18" i="4"/>
  <c r="H17" i="4"/>
  <c r="H16" i="4"/>
  <c r="H15" i="4"/>
  <c r="H14" i="4"/>
  <c r="H13" i="4"/>
  <c r="H12" i="4"/>
  <c r="U2" i="4"/>
  <c r="I132" i="6"/>
  <c r="I133" i="6"/>
  <c r="I134" i="6"/>
  <c r="I135" i="6"/>
  <c r="I136" i="6"/>
  <c r="I137" i="6"/>
  <c r="I138" i="6"/>
  <c r="I131" i="6"/>
  <c r="I109" i="6"/>
  <c r="I110" i="6"/>
  <c r="I111" i="6"/>
  <c r="I112" i="6"/>
  <c r="I113" i="6"/>
  <c r="I114" i="6"/>
  <c r="I115" i="6"/>
  <c r="I116" i="6"/>
  <c r="I117" i="6"/>
  <c r="I118" i="6"/>
  <c r="I119" i="6"/>
  <c r="I123" i="6"/>
  <c r="I124" i="6"/>
  <c r="I125" i="6"/>
  <c r="I126" i="6"/>
  <c r="I108" i="6"/>
  <c r="I94" i="6"/>
  <c r="I95" i="6"/>
  <c r="I93" i="6"/>
  <c r="I79" i="6"/>
  <c r="I80" i="6"/>
  <c r="I81" i="6"/>
  <c r="I82" i="6"/>
  <c r="I83" i="6"/>
  <c r="I87" i="6"/>
  <c r="I88" i="6"/>
  <c r="I89" i="6"/>
  <c r="I50" i="6"/>
  <c r="I51" i="6"/>
  <c r="I52" i="6"/>
  <c r="I53" i="6"/>
  <c r="I54" i="6"/>
  <c r="I58" i="6"/>
  <c r="I59" i="6"/>
  <c r="I60" i="6"/>
  <c r="I36" i="6"/>
  <c r="I3" i="6"/>
  <c r="I4" i="6"/>
  <c r="I5" i="6"/>
  <c r="I6" i="6"/>
  <c r="I8" i="6"/>
  <c r="I9" i="6"/>
  <c r="I14" i="6"/>
  <c r="I15" i="6"/>
  <c r="I65" i="6"/>
  <c r="I66" i="6"/>
  <c r="I20" i="6"/>
  <c r="I21" i="6"/>
  <c r="AL12" i="2" a="1"/>
  <c r="AL12" i="2" s="1"/>
  <c r="AL11" i="2" a="1"/>
  <c r="AL11" i="2" s="1"/>
  <c r="AL10" i="2" a="1"/>
  <c r="AL10" i="2" s="1"/>
  <c r="AM9" i="2"/>
  <c r="AL9" i="2"/>
  <c r="AL6" i="2" a="1"/>
  <c r="AL6" i="2" s="1"/>
  <c r="AL5" i="2" a="1"/>
  <c r="AL5" i="2" s="1"/>
  <c r="AL4" i="2" a="1"/>
  <c r="AL4" i="2" s="1"/>
  <c r="AL3" i="2" a="1"/>
  <c r="AL3" i="2" s="1"/>
  <c r="AG6" i="2" a="1"/>
  <c r="AG6" i="2" s="1"/>
  <c r="AG5" i="2" a="1"/>
  <c r="AG5" i="2" s="1"/>
  <c r="AG4" i="2" a="1"/>
  <c r="AG4" i="2" s="1"/>
  <c r="AG3" i="2" a="1"/>
  <c r="AG3" i="2" s="1"/>
  <c r="AG12" i="2" a="1"/>
  <c r="AG12" i="2" s="1"/>
  <c r="AG11" i="2" a="1"/>
  <c r="AG11" i="2" s="1"/>
  <c r="AG10" i="2" a="1"/>
  <c r="AG10" i="2" s="1"/>
  <c r="AH9" i="2"/>
  <c r="AG9" i="2"/>
  <c r="AB25" i="1" l="1"/>
  <c r="AB26" i="1"/>
  <c r="AB27" i="1"/>
  <c r="AB28" i="1"/>
  <c r="AB29" i="1"/>
  <c r="AB30" i="1"/>
  <c r="AB31" i="1"/>
  <c r="AB32" i="1"/>
  <c r="AB33" i="1"/>
  <c r="AB34" i="1"/>
  <c r="AB35" i="1"/>
  <c r="AB36" i="1"/>
  <c r="AB37" i="1"/>
  <c r="AB38" i="1"/>
  <c r="AB39" i="1"/>
  <c r="AB40" i="1"/>
  <c r="AB41" i="1"/>
  <c r="AB42" i="1"/>
  <c r="AB43" i="1"/>
  <c r="AB44" i="1"/>
  <c r="AB45" i="1"/>
  <c r="AB46" i="1"/>
  <c r="AB47" i="1"/>
  <c r="E2" i="1"/>
  <c r="AB2" i="1" s="1"/>
  <c r="W3" i="2" l="1"/>
  <c r="W1" i="2" l="1"/>
  <c r="AA33" i="1" l="1"/>
  <c r="AA34" i="1"/>
  <c r="AA35" i="1"/>
  <c r="AA36" i="1"/>
  <c r="AA37" i="1"/>
  <c r="AA38" i="1"/>
  <c r="AA39" i="1"/>
  <c r="AA40" i="1"/>
  <c r="AA41" i="1"/>
  <c r="AA42" i="1"/>
  <c r="AA43" i="1"/>
  <c r="AA44" i="1"/>
  <c r="AA45" i="1"/>
  <c r="AA46" i="1"/>
  <c r="AA47"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2" i="1"/>
  <c r="X7" i="2" l="1"/>
  <c r="W7" i="2"/>
  <c r="X6" i="2"/>
  <c r="W6" i="2"/>
  <c r="X5" i="2"/>
  <c r="W5" i="2"/>
  <c r="X4" i="2"/>
  <c r="W4" i="2"/>
  <c r="X3" i="2"/>
  <c r="K46" i="3"/>
  <c r="K45" i="3"/>
  <c r="K44" i="3"/>
  <c r="K43" i="3"/>
  <c r="K39" i="3"/>
  <c r="K42" i="3"/>
  <c r="H2" i="3"/>
  <c r="G99" i="3"/>
  <c r="G98" i="3"/>
  <c r="K96" i="3"/>
  <c r="K101" i="3" s="1"/>
  <c r="J96" i="3"/>
  <c r="J101" i="3" s="1"/>
  <c r="I96" i="3"/>
  <c r="I101" i="3" s="1"/>
  <c r="K97" i="3"/>
  <c r="K102" i="3" s="1"/>
  <c r="J97" i="3"/>
  <c r="J102" i="3" s="1"/>
  <c r="I97" i="3"/>
  <c r="I102" i="3" s="1"/>
  <c r="G96" i="3"/>
  <c r="J100" i="3" l="1"/>
  <c r="K100" i="3"/>
  <c r="I100" i="3"/>
  <c r="G101" i="3"/>
  <c r="H97" i="3"/>
  <c r="H102" i="3" s="1"/>
  <c r="H96" i="3"/>
  <c r="S88" i="3"/>
  <c r="S87" i="3"/>
  <c r="S85" i="3"/>
  <c r="S84" i="3"/>
  <c r="S83" i="3"/>
  <c r="Q88" i="3"/>
  <c r="R88" i="3"/>
  <c r="R87" i="3"/>
  <c r="R86" i="3"/>
  <c r="R85" i="3"/>
  <c r="R84" i="3"/>
  <c r="R83" i="3"/>
  <c r="R82" i="3"/>
  <c r="Q84" i="3"/>
  <c r="Q83" i="3"/>
  <c r="Q82" i="3"/>
  <c r="S79" i="3"/>
  <c r="S78" i="3"/>
  <c r="R80" i="3"/>
  <c r="R79" i="3"/>
  <c r="R78" i="3"/>
  <c r="R77" i="3"/>
  <c r="Q79" i="3"/>
  <c r="Q78" i="3"/>
  <c r="Q77" i="3"/>
  <c r="G97" i="3"/>
  <c r="U6" i="4"/>
  <c r="U5" i="4"/>
  <c r="U4" i="4"/>
  <c r="H99" i="3" l="1"/>
  <c r="I98" i="3"/>
  <c r="I99" i="3"/>
  <c r="L97" i="3"/>
  <c r="L102" i="3" s="1"/>
  <c r="J99" i="3"/>
  <c r="J98" i="3"/>
  <c r="K99" i="3"/>
  <c r="K98" i="3"/>
  <c r="G102" i="3"/>
  <c r="S89" i="3"/>
  <c r="L96" i="3"/>
  <c r="H101" i="3"/>
  <c r="H100" i="3"/>
  <c r="G100" i="3"/>
  <c r="Q3" i="2"/>
  <c r="R7" i="2"/>
  <c r="Q7" i="2"/>
  <c r="R6" i="2"/>
  <c r="Q6" i="2"/>
  <c r="R5" i="2"/>
  <c r="Q5" i="2"/>
  <c r="R4" i="2"/>
  <c r="Q4" i="2"/>
  <c r="R3" i="2"/>
  <c r="K7" i="2"/>
  <c r="K6" i="2"/>
  <c r="K5" i="2"/>
  <c r="K4" i="2"/>
  <c r="K3" i="2"/>
  <c r="L7" i="2"/>
  <c r="L6" i="2"/>
  <c r="L5" i="2"/>
  <c r="L4" i="2"/>
  <c r="L3" i="2"/>
  <c r="M97" i="3" l="1"/>
  <c r="M102" i="3" s="1"/>
  <c r="M96" i="3"/>
  <c r="L101" i="3"/>
  <c r="M101" i="3" s="1"/>
  <c r="L98" i="3"/>
  <c r="M98" i="3" s="1"/>
  <c r="S92" i="3"/>
  <c r="L99" i="3"/>
  <c r="M99" i="3" s="1"/>
  <c r="L100" i="3"/>
  <c r="M100" i="3" s="1"/>
  <c r="K124" i="3" l="1"/>
  <c r="J124" i="3"/>
  <c r="L124" i="3" s="1"/>
  <c r="G124" i="3"/>
  <c r="F124" i="3"/>
  <c r="H124" i="3" s="1"/>
  <c r="L122" i="3"/>
  <c r="H122" i="3"/>
  <c r="L120" i="3"/>
  <c r="H120" i="3"/>
  <c r="O114" i="3"/>
  <c r="L114" i="3"/>
  <c r="K114" i="3"/>
  <c r="G114" i="3"/>
  <c r="F114" i="3"/>
  <c r="N113" i="3"/>
  <c r="M113" i="3"/>
  <c r="J113" i="3"/>
  <c r="K112" i="3"/>
  <c r="O112" i="3" s="1"/>
  <c r="N111" i="3"/>
  <c r="J111" i="3"/>
  <c r="K110" i="3"/>
  <c r="O110" i="3" s="1"/>
  <c r="J110" i="3"/>
  <c r="N110" i="3" s="1"/>
  <c r="G107" i="3"/>
  <c r="H89" i="3"/>
  <c r="H88" i="3"/>
  <c r="H87" i="3"/>
  <c r="Q86" i="3"/>
  <c r="H86" i="3"/>
  <c r="H85" i="3"/>
  <c r="H84" i="3"/>
  <c r="H83" i="3"/>
  <c r="H82" i="3"/>
  <c r="H81" i="3"/>
  <c r="H80" i="3"/>
  <c r="H79" i="3"/>
  <c r="H78" i="3"/>
  <c r="K113" i="3" s="1"/>
  <c r="O113" i="3" s="1"/>
  <c r="H77" i="3"/>
  <c r="H76" i="3"/>
  <c r="H75" i="3"/>
  <c r="H74" i="3"/>
  <c r="J114" i="3" s="1"/>
  <c r="N114" i="3" s="1"/>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K38" i="3" s="1"/>
  <c r="H28" i="3"/>
  <c r="H27" i="3"/>
  <c r="H26" i="3"/>
  <c r="H25" i="3"/>
  <c r="H24" i="3"/>
  <c r="H23" i="3"/>
  <c r="H22" i="3"/>
  <c r="H21" i="3"/>
  <c r="K37" i="3" s="1"/>
  <c r="H20" i="3"/>
  <c r="H19" i="3"/>
  <c r="K41" i="3"/>
  <c r="H18" i="3"/>
  <c r="K40" i="3"/>
  <c r="H17" i="3"/>
  <c r="H16" i="3"/>
  <c r="H15" i="3"/>
  <c r="H14" i="3"/>
  <c r="H13" i="3"/>
  <c r="H12" i="3"/>
  <c r="H11" i="3"/>
  <c r="H10" i="3"/>
  <c r="H9" i="3"/>
  <c r="H8" i="3"/>
  <c r="H7" i="3"/>
  <c r="H6" i="3"/>
  <c r="H5" i="3"/>
  <c r="H4" i="3"/>
  <c r="H3" i="3"/>
  <c r="P47" i="1"/>
  <c r="K47" i="1"/>
  <c r="P46" i="1"/>
  <c r="K46" i="1"/>
  <c r="P45" i="1"/>
  <c r="K45" i="1"/>
  <c r="P44" i="1"/>
  <c r="K44" i="1"/>
  <c r="P43" i="1"/>
  <c r="K43" i="1"/>
  <c r="P42" i="1"/>
  <c r="K42" i="1"/>
  <c r="P41" i="1"/>
  <c r="K41" i="1"/>
  <c r="P40" i="1"/>
  <c r="K40" i="1"/>
  <c r="P39" i="1"/>
  <c r="K39" i="1"/>
  <c r="P38" i="1"/>
  <c r="K38" i="1"/>
  <c r="P37" i="1"/>
  <c r="K37" i="1"/>
  <c r="P36" i="1"/>
  <c r="K36" i="1"/>
  <c r="P35" i="1"/>
  <c r="K35" i="1"/>
  <c r="P34" i="1"/>
  <c r="K34" i="1"/>
  <c r="P33" i="1"/>
  <c r="K33" i="1"/>
  <c r="P32" i="1"/>
  <c r="K32" i="1"/>
  <c r="P31" i="1"/>
  <c r="K31" i="1"/>
  <c r="P30" i="1"/>
  <c r="K30" i="1"/>
  <c r="P29" i="1"/>
  <c r="K29" i="1"/>
  <c r="P28" i="1"/>
  <c r="K28" i="1"/>
  <c r="P27" i="1"/>
  <c r="K27" i="1"/>
  <c r="P26" i="1"/>
  <c r="K26" i="1"/>
  <c r="P25" i="1"/>
  <c r="K25" i="1"/>
  <c r="P24" i="1"/>
  <c r="K24" i="1"/>
  <c r="E24" i="1"/>
  <c r="AB24" i="1" s="1"/>
  <c r="P23" i="1"/>
  <c r="K23" i="1"/>
  <c r="E23" i="1"/>
  <c r="AB23" i="1" s="1"/>
  <c r="P22" i="1"/>
  <c r="K22" i="1"/>
  <c r="E22" i="1"/>
  <c r="AB22" i="1" s="1"/>
  <c r="P21" i="1"/>
  <c r="K21" i="1"/>
  <c r="E21" i="1"/>
  <c r="AB21" i="1" s="1"/>
  <c r="P20" i="1"/>
  <c r="K20" i="1"/>
  <c r="E20" i="1"/>
  <c r="AB20" i="1" s="1"/>
  <c r="P19" i="1"/>
  <c r="K19" i="1"/>
  <c r="E19" i="1"/>
  <c r="AB19" i="1" s="1"/>
  <c r="P18" i="1"/>
  <c r="K18" i="1"/>
  <c r="E18" i="1"/>
  <c r="AB18" i="1" s="1"/>
  <c r="P17" i="1"/>
  <c r="K17" i="1"/>
  <c r="E17" i="1"/>
  <c r="AB17" i="1" s="1"/>
  <c r="P16" i="1"/>
  <c r="K16" i="1"/>
  <c r="E16" i="1"/>
  <c r="AB16" i="1" s="1"/>
  <c r="P15" i="1"/>
  <c r="K15" i="1"/>
  <c r="E15" i="1"/>
  <c r="AB15" i="1" s="1"/>
  <c r="P14" i="1"/>
  <c r="K14" i="1"/>
  <c r="E14" i="1"/>
  <c r="AB14" i="1" s="1"/>
  <c r="P13" i="1"/>
  <c r="K13" i="1"/>
  <c r="E13" i="1"/>
  <c r="AB13" i="1" s="1"/>
  <c r="P12" i="1"/>
  <c r="K12" i="1"/>
  <c r="E12" i="1"/>
  <c r="AB12" i="1" s="1"/>
  <c r="P11" i="1"/>
  <c r="K11" i="1"/>
  <c r="E11" i="1"/>
  <c r="AB11" i="1" s="1"/>
  <c r="P10" i="1"/>
  <c r="K10" i="1"/>
  <c r="E10" i="1"/>
  <c r="AB10" i="1" s="1"/>
  <c r="P9" i="1"/>
  <c r="K9" i="1"/>
  <c r="E9" i="1"/>
  <c r="AB9" i="1" s="1"/>
  <c r="P8" i="1"/>
  <c r="K8" i="1"/>
  <c r="E8" i="1"/>
  <c r="AB8" i="1" s="1"/>
  <c r="P7" i="1"/>
  <c r="K7" i="1"/>
  <c r="E7" i="1"/>
  <c r="AB7" i="1" s="1"/>
  <c r="P6" i="1"/>
  <c r="K6" i="1"/>
  <c r="E6" i="1"/>
  <c r="AB6" i="1" s="1"/>
  <c r="P5" i="1"/>
  <c r="K5" i="1"/>
  <c r="E5" i="1"/>
  <c r="AB5" i="1" s="1"/>
  <c r="P4" i="1"/>
  <c r="K4" i="1"/>
  <c r="E4" i="1"/>
  <c r="AB4" i="1" s="1"/>
  <c r="P3" i="1"/>
  <c r="K3" i="1"/>
  <c r="E3" i="1"/>
  <c r="AB3" i="1" s="1"/>
  <c r="P2" i="1"/>
  <c r="K2" i="1"/>
  <c r="Q89" i="3" l="1"/>
  <c r="R89" i="3"/>
  <c r="Q90"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Jamie  Irby</author>
  </authors>
  <commentList>
    <comment ref="D1" authorId="0" shapeId="0" xr:uid="{696AD794-E5BB-8942-A5AB-1E930C1C360D}">
      <text>
        <r>
          <rPr>
            <b/>
            <sz val="10"/>
            <color rgb="FF000000"/>
            <rFont val="Tahoma"/>
            <family val="2"/>
          </rPr>
          <t>Jamie  Irby:</t>
        </r>
        <r>
          <rPr>
            <sz val="10"/>
            <color rgb="FF000000"/>
            <rFont val="Tahoma"/>
            <family val="2"/>
          </rPr>
          <t xml:space="preserve">
</t>
        </r>
        <r>
          <rPr>
            <sz val="10"/>
            <color rgb="FF000000"/>
            <rFont val="Tahoma"/>
            <family val="2"/>
          </rPr>
          <t xml:space="preserve">Season:
</t>
        </r>
        <r>
          <rPr>
            <sz val="10"/>
            <color rgb="FF000000"/>
            <rFont val="Tahoma"/>
            <family val="2"/>
          </rPr>
          <t xml:space="preserve">Had to log transform for season, passes Anova (p=0.007)
</t>
        </r>
        <r>
          <rPr>
            <sz val="10"/>
            <color rgb="FF000000"/>
            <rFont val="Tahoma"/>
            <family val="2"/>
          </rPr>
          <t xml:space="preserve">summer had higher rates
</t>
        </r>
        <r>
          <rPr>
            <sz val="10"/>
            <color rgb="FF000000"/>
            <rFont val="Tahoma"/>
            <family val="2"/>
          </rPr>
          <t xml:space="preserve">
</t>
        </r>
        <r>
          <rPr>
            <sz val="10"/>
            <color rgb="FF000000"/>
            <rFont val="Tahoma"/>
            <family val="2"/>
          </rPr>
          <t xml:space="preserve">Winter:
</t>
        </r>
        <r>
          <rPr>
            <sz val="10"/>
            <color rgb="FF000000"/>
            <rFont val="Tahoma"/>
            <family val="2"/>
          </rPr>
          <t xml:space="preserve">Summer--Control p = 0.9998920
</t>
        </r>
        <r>
          <rPr>
            <sz val="10"/>
            <color rgb="FF000000"/>
            <rFont val="Tahoma"/>
            <family val="2"/>
          </rPr>
          <t xml:space="preserve">Summer+-Control </t>
        </r>
        <r>
          <rPr>
            <sz val="10"/>
            <color rgb="FF000000"/>
            <rFont val="Aptos Narrow"/>
          </rPr>
          <t xml:space="preserve">p = </t>
        </r>
        <r>
          <rPr>
            <sz val="10"/>
            <color rgb="FF000000"/>
            <rFont val="Tahoma"/>
            <family val="2"/>
          </rPr>
          <t xml:space="preserve">0.4841516
</t>
        </r>
        <r>
          <rPr>
            <sz val="10"/>
            <color rgb="FF000000"/>
            <rFont val="Tahoma"/>
            <family val="2"/>
          </rPr>
          <t xml:space="preserve">Winter--Control </t>
        </r>
        <r>
          <rPr>
            <sz val="10"/>
            <color rgb="FF000000"/>
            <rFont val="Aptos Narrow"/>
          </rPr>
          <t xml:space="preserve">p = </t>
        </r>
        <r>
          <rPr>
            <sz val="10"/>
            <color rgb="FF000000"/>
            <rFont val="Tahoma"/>
            <family val="2"/>
          </rPr>
          <t xml:space="preserve">0.0165922
</t>
        </r>
        <r>
          <rPr>
            <sz val="10"/>
            <color rgb="FF000000"/>
            <rFont val="Tahoma"/>
            <family val="2"/>
          </rPr>
          <t xml:space="preserve">Winter+-Control </t>
        </r>
        <r>
          <rPr>
            <sz val="10"/>
            <color rgb="FF000000"/>
            <rFont val="Aptos Narrow"/>
          </rPr>
          <t xml:space="preserve">p = </t>
        </r>
        <r>
          <rPr>
            <sz val="10"/>
            <color rgb="FF000000"/>
            <rFont val="Tahoma"/>
            <family val="2"/>
          </rPr>
          <t xml:space="preserve">0.5191094
</t>
        </r>
        <r>
          <rPr>
            <sz val="10"/>
            <color rgb="FF000000"/>
            <rFont val="Tahoma"/>
            <family val="2"/>
          </rPr>
          <t xml:space="preserve">Summer+-Summer- </t>
        </r>
        <r>
          <rPr>
            <sz val="10"/>
            <color rgb="FF000000"/>
            <rFont val="Aptos Narrow"/>
          </rPr>
          <t xml:space="preserve">p = </t>
        </r>
        <r>
          <rPr>
            <sz val="10"/>
            <color rgb="FF000000"/>
            <rFont val="Tahoma"/>
            <family val="2"/>
          </rPr>
          <t xml:space="preserve">0.6898885
</t>
        </r>
        <r>
          <rPr>
            <sz val="10"/>
            <color rgb="FF000000"/>
            <rFont val="Tahoma"/>
            <family val="2"/>
          </rPr>
          <t xml:space="preserve">Winter--Summer- </t>
        </r>
        <r>
          <rPr>
            <sz val="10"/>
            <color rgb="FF000000"/>
            <rFont val="Aptos Narrow"/>
          </rPr>
          <t xml:space="preserve">p = </t>
        </r>
        <r>
          <rPr>
            <sz val="10"/>
            <color rgb="FF000000"/>
            <rFont val="Tahoma"/>
            <family val="2"/>
          </rPr>
          <t xml:space="preserve">0.0481575
</t>
        </r>
        <r>
          <rPr>
            <sz val="10"/>
            <color rgb="FF000000"/>
            <rFont val="Tahoma"/>
            <family val="2"/>
          </rPr>
          <t xml:space="preserve">Winter+-Summer- </t>
        </r>
        <r>
          <rPr>
            <sz val="10"/>
            <color rgb="FF000000"/>
            <rFont val="Aptos Narrow"/>
          </rPr>
          <t xml:space="preserve">p = </t>
        </r>
        <r>
          <rPr>
            <sz val="10"/>
            <color rgb="FF000000"/>
            <rFont val="Tahoma"/>
            <family val="2"/>
          </rPr>
          <t xml:space="preserve">0.7199434
</t>
        </r>
        <r>
          <rPr>
            <sz val="10"/>
            <color rgb="FF000000"/>
            <rFont val="Tahoma"/>
            <family val="2"/>
          </rPr>
          <t xml:space="preserve">Winter--Summer+ </t>
        </r>
        <r>
          <rPr>
            <sz val="10"/>
            <color rgb="FF000000"/>
            <rFont val="Aptos Narrow"/>
          </rPr>
          <t xml:space="preserve">p = </t>
        </r>
        <r>
          <rPr>
            <sz val="10"/>
            <color rgb="FF000000"/>
            <rFont val="Tahoma"/>
            <family val="2"/>
          </rPr>
          <t xml:space="preserve">0.3869004
</t>
        </r>
        <r>
          <rPr>
            <sz val="10"/>
            <color rgb="FF000000"/>
            <rFont val="Tahoma"/>
            <family val="2"/>
          </rPr>
          <t xml:space="preserve">Winter+-Summer+  </t>
        </r>
        <r>
          <rPr>
            <sz val="10"/>
            <color rgb="FF000000"/>
            <rFont val="Aptos Narrow"/>
          </rPr>
          <t xml:space="preserve">p = </t>
        </r>
        <r>
          <rPr>
            <sz val="10"/>
            <color rgb="FF000000"/>
            <rFont val="Tahoma"/>
            <family val="2"/>
          </rPr>
          <t xml:space="preserve">0.9999982
</t>
        </r>
        <r>
          <rPr>
            <sz val="10"/>
            <color rgb="FF000000"/>
            <rFont val="Tahoma"/>
            <family val="2"/>
          </rPr>
          <t xml:space="preserve">Winter+-Winter-  </t>
        </r>
        <r>
          <rPr>
            <sz val="10"/>
            <color rgb="FF000000"/>
            <rFont val="Aptos Narrow"/>
          </rPr>
          <t xml:space="preserve">p = </t>
        </r>
        <r>
          <rPr>
            <sz val="10"/>
            <color rgb="FF000000"/>
            <rFont val="Tahoma"/>
            <family val="2"/>
          </rPr>
          <t xml:space="preserve">0.3623339
</t>
        </r>
        <r>
          <rPr>
            <sz val="10"/>
            <color rgb="FF000000"/>
            <rFont val="Tahoma"/>
            <family val="2"/>
          </rPr>
          <t xml:space="preserve">
</t>
        </r>
        <r>
          <rPr>
            <sz val="10"/>
            <color rgb="FF000000"/>
            <rFont val="Tahoma"/>
            <family val="2"/>
          </rPr>
          <t xml:space="preserve">
</t>
        </r>
        <r>
          <rPr>
            <sz val="10"/>
            <color rgb="FF000000"/>
            <rFont val="Tahoma"/>
            <family val="2"/>
          </rPr>
          <t xml:space="preserve">Summer:
</t>
        </r>
        <r>
          <rPr>
            <sz val="10"/>
            <color rgb="FF000000"/>
            <rFont val="Tahoma"/>
            <family val="2"/>
          </rPr>
          <t xml:space="preserve">Summer--Control p = 0.5565106
</t>
        </r>
        <r>
          <rPr>
            <sz val="10"/>
            <color rgb="FF000000"/>
            <rFont val="Tahoma"/>
            <family val="2"/>
          </rPr>
          <t xml:space="preserve">Summer+-Control  </t>
        </r>
        <r>
          <rPr>
            <sz val="10"/>
            <color rgb="FF000000"/>
            <rFont val="Aptos Narrow"/>
          </rPr>
          <t xml:space="preserve">p = </t>
        </r>
        <r>
          <rPr>
            <sz val="10"/>
            <color rgb="FF000000"/>
            <rFont val="Tahoma"/>
            <family val="2"/>
          </rPr>
          <t xml:space="preserve">0.0627933
</t>
        </r>
        <r>
          <rPr>
            <sz val="10"/>
            <color rgb="FF000000"/>
            <rFont val="Tahoma"/>
            <family val="2"/>
          </rPr>
          <t xml:space="preserve">Winter--Control </t>
        </r>
        <r>
          <rPr>
            <sz val="10"/>
            <color rgb="FF000000"/>
            <rFont val="Aptos Narrow"/>
          </rPr>
          <t xml:space="preserve">p = </t>
        </r>
        <r>
          <rPr>
            <sz val="10"/>
            <color rgb="FF000000"/>
            <rFont val="Tahoma"/>
            <family val="2"/>
          </rPr>
          <t xml:space="preserve">0.2951085
</t>
        </r>
        <r>
          <rPr>
            <sz val="10"/>
            <color rgb="FF000000"/>
            <rFont val="Tahoma"/>
            <family val="2"/>
          </rPr>
          <t xml:space="preserve">Winter+-Control </t>
        </r>
        <r>
          <rPr>
            <sz val="10"/>
            <color rgb="FF000000"/>
            <rFont val="Aptos Narrow"/>
          </rPr>
          <t xml:space="preserve">p = </t>
        </r>
        <r>
          <rPr>
            <sz val="10"/>
            <color rgb="FF000000"/>
            <rFont val="Tahoma"/>
            <family val="2"/>
          </rPr>
          <t xml:space="preserve">0.9027140
</t>
        </r>
        <r>
          <rPr>
            <sz val="10"/>
            <color rgb="FF000000"/>
            <rFont val="Tahoma"/>
            <family val="2"/>
          </rPr>
          <t xml:space="preserve">Summer+-Summer-  </t>
        </r>
        <r>
          <rPr>
            <sz val="10"/>
            <color rgb="FF000000"/>
            <rFont val="Aptos Narrow"/>
          </rPr>
          <t xml:space="preserve">p = </t>
        </r>
        <r>
          <rPr>
            <sz val="10"/>
            <color rgb="FF000000"/>
            <rFont val="Tahoma"/>
            <family val="2"/>
          </rPr>
          <t xml:space="preserve">0.0091623
</t>
        </r>
        <r>
          <rPr>
            <sz val="10"/>
            <color rgb="FF000000"/>
            <rFont val="Tahoma"/>
            <family val="2"/>
          </rPr>
          <t xml:space="preserve">Winter--Summer- </t>
        </r>
        <r>
          <rPr>
            <sz val="10"/>
            <color rgb="FF000000"/>
            <rFont val="Aptos Narrow"/>
          </rPr>
          <t xml:space="preserve">p = </t>
        </r>
        <r>
          <rPr>
            <sz val="10"/>
            <color rgb="FF000000"/>
            <rFont val="Tahoma"/>
            <family val="2"/>
          </rPr>
          <t xml:space="preserve">0.9785354
</t>
        </r>
        <r>
          <rPr>
            <sz val="10"/>
            <color rgb="FF000000"/>
            <rFont val="Tahoma"/>
            <family val="2"/>
          </rPr>
          <t xml:space="preserve">Winter+-Summer-  </t>
        </r>
        <r>
          <rPr>
            <sz val="10"/>
            <color rgb="FF000000"/>
            <rFont val="Aptos Narrow"/>
          </rPr>
          <t xml:space="preserve">p = </t>
        </r>
        <r>
          <rPr>
            <sz val="10"/>
            <color rgb="FF000000"/>
            <rFont val="Tahoma"/>
            <family val="2"/>
          </rPr>
          <t xml:space="preserve">0.9779062
</t>
        </r>
        <r>
          <rPr>
            <sz val="10"/>
            <color rgb="FF000000"/>
            <rFont val="Tahoma"/>
            <family val="2"/>
          </rPr>
          <t xml:space="preserve">Winter--Summer+ </t>
        </r>
        <r>
          <rPr>
            <sz val="10"/>
            <color rgb="FF000000"/>
            <rFont val="Aptos Narrow"/>
          </rPr>
          <t xml:space="preserve">p = </t>
        </r>
        <r>
          <rPr>
            <sz val="10"/>
            <color rgb="FF000000"/>
            <rFont val="Tahoma"/>
            <family val="2"/>
          </rPr>
          <t xml:space="preserve">0.0050470
</t>
        </r>
        <r>
          <rPr>
            <sz val="10"/>
            <color rgb="FF000000"/>
            <rFont val="Tahoma"/>
            <family val="2"/>
          </rPr>
          <t xml:space="preserve">Winter+-Summer+ </t>
        </r>
        <r>
          <rPr>
            <sz val="10"/>
            <color rgb="FF000000"/>
            <rFont val="Aptos Narrow"/>
          </rPr>
          <t xml:space="preserve">p = </t>
        </r>
        <r>
          <rPr>
            <sz val="10"/>
            <color rgb="FF000000"/>
            <rFont val="Tahoma"/>
            <family val="2"/>
          </rPr>
          <t xml:space="preserve">0.0301260
</t>
        </r>
        <r>
          <rPr>
            <sz val="10"/>
            <color rgb="FF000000"/>
            <rFont val="Tahoma"/>
            <family val="2"/>
          </rPr>
          <t xml:space="preserve">Winter+-Winter-  </t>
        </r>
        <r>
          <rPr>
            <sz val="10"/>
            <color rgb="FF000000"/>
            <rFont val="Aptos Narrow"/>
          </rPr>
          <t xml:space="preserve">p = </t>
        </r>
        <r>
          <rPr>
            <sz val="10"/>
            <color rgb="FF000000"/>
            <rFont val="Tahoma"/>
            <family val="2"/>
          </rPr>
          <t>0.8082620</t>
        </r>
      </text>
    </comment>
    <comment ref="F1" authorId="0" shapeId="0" xr:uid="{F7C5A1ED-F762-3F45-B1F4-90FA216E096F}">
      <text>
        <r>
          <rPr>
            <b/>
            <sz val="10"/>
            <color rgb="FF000000"/>
            <rFont val="Tahoma"/>
            <family val="2"/>
          </rPr>
          <t>Jamie  Irby:</t>
        </r>
        <r>
          <rPr>
            <sz val="10"/>
            <color rgb="FF000000"/>
            <rFont val="Tahoma"/>
            <family val="2"/>
          </rPr>
          <t xml:space="preserve">
</t>
        </r>
        <r>
          <rPr>
            <sz val="10"/>
            <color rgb="FF000000"/>
            <rFont val="Tahoma"/>
            <family val="2"/>
          </rPr>
          <t xml:space="preserve">Seasons:
</t>
        </r>
        <r>
          <rPr>
            <sz val="10"/>
            <color rgb="FF000000"/>
            <rFont val="Tahoma"/>
            <family val="2"/>
          </rPr>
          <t xml:space="preserve">Winter is significantly higher than summer (p &lt; 0.001)
</t>
        </r>
        <r>
          <rPr>
            <sz val="10"/>
            <color rgb="FF000000"/>
            <rFont val="Tahoma"/>
            <family val="2"/>
          </rPr>
          <t xml:space="preserve">
</t>
        </r>
        <r>
          <rPr>
            <sz val="10"/>
            <color rgb="FF000000"/>
            <rFont val="Tahoma"/>
            <family val="2"/>
          </rPr>
          <t xml:space="preserve">Winter:
</t>
        </r>
        <r>
          <rPr>
            <sz val="10"/>
            <color rgb="FF000000"/>
            <rFont val="Tahoma"/>
            <family val="2"/>
          </rPr>
          <t xml:space="preserve">Summer--Control  p = 0.9935559
</t>
        </r>
        <r>
          <rPr>
            <sz val="10"/>
            <color rgb="FF000000"/>
            <rFont val="Tahoma"/>
            <family val="2"/>
          </rPr>
          <t xml:space="preserve">Summer+-Control </t>
        </r>
        <r>
          <rPr>
            <sz val="10"/>
            <color rgb="FF000000"/>
            <rFont val="Aptos Narrow"/>
          </rPr>
          <t xml:space="preserve">p = </t>
        </r>
        <r>
          <rPr>
            <sz val="10"/>
            <color rgb="FF000000"/>
            <rFont val="Tahoma"/>
            <family val="2"/>
          </rPr>
          <t xml:space="preserve">0.2795161
</t>
        </r>
        <r>
          <rPr>
            <sz val="10"/>
            <color rgb="FF000000"/>
            <rFont val="Tahoma"/>
            <family val="2"/>
          </rPr>
          <t xml:space="preserve">Winter--Control </t>
        </r>
        <r>
          <rPr>
            <sz val="10"/>
            <color rgb="FF000000"/>
            <rFont val="Aptos Narrow"/>
          </rPr>
          <t xml:space="preserve">p = </t>
        </r>
        <r>
          <rPr>
            <sz val="10"/>
            <color rgb="FF000000"/>
            <rFont val="Tahoma"/>
            <family val="2"/>
          </rPr>
          <t xml:space="preserve">0.0002293
</t>
        </r>
        <r>
          <rPr>
            <sz val="10"/>
            <color rgb="FF000000"/>
            <rFont val="Tahoma"/>
            <family val="2"/>
          </rPr>
          <t xml:space="preserve">Winter+-Control </t>
        </r>
        <r>
          <rPr>
            <sz val="10"/>
            <color rgb="FF000000"/>
            <rFont val="Aptos Narrow"/>
          </rPr>
          <t xml:space="preserve">p = </t>
        </r>
        <r>
          <rPr>
            <sz val="10"/>
            <color rgb="FF000000"/>
            <rFont val="Tahoma"/>
            <family val="2"/>
          </rPr>
          <t xml:space="preserve">0.3552969
</t>
        </r>
        <r>
          <rPr>
            <sz val="10"/>
            <color rgb="FF000000"/>
            <rFont val="Tahoma"/>
            <family val="2"/>
          </rPr>
          <t xml:space="preserve">Summer+-Summer- </t>
        </r>
        <r>
          <rPr>
            <sz val="10"/>
            <color rgb="FF000000"/>
            <rFont val="Aptos Narrow"/>
          </rPr>
          <t xml:space="preserve">p = </t>
        </r>
        <r>
          <rPr>
            <sz val="10"/>
            <color rgb="FF000000"/>
            <rFont val="Tahoma"/>
            <family val="2"/>
          </rPr>
          <t xml:space="preserve">0.2474705
</t>
        </r>
        <r>
          <rPr>
            <sz val="10"/>
            <color rgb="FF000000"/>
            <rFont val="Tahoma"/>
            <family val="2"/>
          </rPr>
          <t xml:space="preserve">Winter--Summer- </t>
        </r>
        <r>
          <rPr>
            <sz val="10"/>
            <color rgb="FF000000"/>
            <rFont val="Aptos Narrow"/>
          </rPr>
          <t xml:space="preserve">p = </t>
        </r>
        <r>
          <rPr>
            <sz val="10"/>
            <color rgb="FF000000"/>
            <rFont val="Tahoma"/>
            <family val="2"/>
          </rPr>
          <t xml:space="preserve">0.0004333
</t>
        </r>
        <r>
          <rPr>
            <sz val="10"/>
            <color rgb="FF000000"/>
            <rFont val="Tahoma"/>
            <family val="2"/>
          </rPr>
          <t xml:space="preserve">Winter+-Summer- </t>
        </r>
        <r>
          <rPr>
            <sz val="10"/>
            <color rgb="FF000000"/>
            <rFont val="Aptos Narrow"/>
          </rPr>
          <t xml:space="preserve">p = </t>
        </r>
        <r>
          <rPr>
            <sz val="10"/>
            <color rgb="FF000000"/>
            <rFont val="Tahoma"/>
            <family val="2"/>
          </rPr>
          <t xml:space="preserve">0.3074764
</t>
        </r>
        <r>
          <rPr>
            <sz val="10"/>
            <color rgb="FF000000"/>
            <rFont val="Tahoma"/>
            <family val="2"/>
          </rPr>
          <t xml:space="preserve">Winter--Summer+ </t>
        </r>
        <r>
          <rPr>
            <sz val="10"/>
            <color rgb="FF000000"/>
            <rFont val="Aptos Narrow"/>
          </rPr>
          <t xml:space="preserve">p = </t>
        </r>
        <r>
          <rPr>
            <sz val="10"/>
            <color rgb="FF000000"/>
            <rFont val="Tahoma"/>
            <family val="2"/>
          </rPr>
          <t xml:space="preserve">0.0286418
</t>
        </r>
        <r>
          <rPr>
            <sz val="10"/>
            <color rgb="FF000000"/>
            <rFont val="Tahoma"/>
            <family val="2"/>
          </rPr>
          <t xml:space="preserve">Winter+-Summer+  </t>
        </r>
        <r>
          <rPr>
            <sz val="10"/>
            <color rgb="FF000000"/>
            <rFont val="Aptos Narrow"/>
          </rPr>
          <t xml:space="preserve">p = </t>
        </r>
        <r>
          <rPr>
            <sz val="10"/>
            <color rgb="FF000000"/>
            <rFont val="Tahoma"/>
            <family val="2"/>
          </rPr>
          <t xml:space="preserve">0.9998969
</t>
        </r>
        <r>
          <rPr>
            <sz val="10"/>
            <color rgb="FF000000"/>
            <rFont val="Tahoma"/>
            <family val="2"/>
          </rPr>
          <t xml:space="preserve">Winter+-Winter-  </t>
        </r>
        <r>
          <rPr>
            <sz val="10"/>
            <color rgb="FF000000"/>
            <rFont val="Aptos Narrow"/>
          </rPr>
          <t xml:space="preserve">p = </t>
        </r>
        <r>
          <rPr>
            <sz val="10"/>
            <color rgb="FF000000"/>
            <rFont val="Tahoma"/>
            <family val="2"/>
          </rPr>
          <t xml:space="preserve">0.0218113
</t>
        </r>
        <r>
          <rPr>
            <sz val="10"/>
            <color rgb="FF000000"/>
            <rFont val="Tahoma"/>
            <family val="2"/>
          </rPr>
          <t xml:space="preserve">
</t>
        </r>
        <r>
          <rPr>
            <sz val="10"/>
            <color rgb="FF000000"/>
            <rFont val="Tahoma"/>
            <family val="2"/>
          </rPr>
          <t xml:space="preserve">Summer:
</t>
        </r>
        <r>
          <rPr>
            <sz val="10"/>
            <color rgb="FF000000"/>
            <rFont val="Tahoma"/>
            <family val="2"/>
          </rPr>
          <t xml:space="preserve">Summer--Control p = 0.0145692
</t>
        </r>
        <r>
          <rPr>
            <sz val="10"/>
            <color rgb="FF000000"/>
            <rFont val="Tahoma"/>
            <family val="2"/>
          </rPr>
          <t xml:space="preserve">Summer+-Control  </t>
        </r>
        <r>
          <rPr>
            <sz val="10"/>
            <color rgb="FF000000"/>
            <rFont val="Aptos Narrow"/>
          </rPr>
          <t xml:space="preserve">p = </t>
        </r>
        <r>
          <rPr>
            <sz val="10"/>
            <color rgb="FF000000"/>
            <rFont val="Tahoma"/>
            <family val="2"/>
          </rPr>
          <t xml:space="preserve">0.2076260
</t>
        </r>
        <r>
          <rPr>
            <sz val="10"/>
            <color rgb="FF000000"/>
            <rFont val="Tahoma"/>
            <family val="2"/>
          </rPr>
          <t xml:space="preserve">Winter--Control </t>
        </r>
        <r>
          <rPr>
            <sz val="10"/>
            <color rgb="FF000000"/>
            <rFont val="Aptos Narrow"/>
          </rPr>
          <t xml:space="preserve">p = </t>
        </r>
        <r>
          <rPr>
            <sz val="10"/>
            <color rgb="FF000000"/>
            <rFont val="Tahoma"/>
            <family val="2"/>
          </rPr>
          <t xml:space="preserve">0.7070318
</t>
        </r>
        <r>
          <rPr>
            <sz val="10"/>
            <color rgb="FF000000"/>
            <rFont val="Tahoma"/>
            <family val="2"/>
          </rPr>
          <t xml:space="preserve">Winter+-Control </t>
        </r>
        <r>
          <rPr>
            <sz val="10"/>
            <color rgb="FF000000"/>
            <rFont val="Aptos Narrow"/>
          </rPr>
          <t xml:space="preserve">p = </t>
        </r>
        <r>
          <rPr>
            <sz val="10"/>
            <color rgb="FF000000"/>
            <rFont val="Tahoma"/>
            <family val="2"/>
          </rPr>
          <t xml:space="preserve">0.9985201
</t>
        </r>
        <r>
          <rPr>
            <sz val="10"/>
            <color rgb="FF000000"/>
            <rFont val="Tahoma"/>
            <family val="2"/>
          </rPr>
          <t xml:space="preserve">Summer+-Summer-  </t>
        </r>
        <r>
          <rPr>
            <sz val="10"/>
            <color rgb="FF000000"/>
            <rFont val="Aptos Narrow"/>
          </rPr>
          <t xml:space="preserve">p = </t>
        </r>
        <r>
          <rPr>
            <sz val="10"/>
            <color rgb="FF000000"/>
            <rFont val="Tahoma"/>
            <family val="2"/>
          </rPr>
          <t xml:space="preserve">0.0006508
</t>
        </r>
        <r>
          <rPr>
            <sz val="10"/>
            <color rgb="FF000000"/>
            <rFont val="Tahoma"/>
            <family val="2"/>
          </rPr>
          <t xml:space="preserve">Winter--Summer-  </t>
        </r>
        <r>
          <rPr>
            <sz val="10"/>
            <color rgb="FF000000"/>
            <rFont val="Aptos Narrow"/>
          </rPr>
          <t xml:space="preserve">p = </t>
        </r>
        <r>
          <rPr>
            <sz val="10"/>
            <color rgb="FF000000"/>
            <rFont val="Tahoma"/>
            <family val="2"/>
          </rPr>
          <t xml:space="preserve">0.4178472
</t>
        </r>
        <r>
          <rPr>
            <sz val="10"/>
            <color rgb="FF000000"/>
            <rFont val="Tahoma"/>
            <family val="2"/>
          </rPr>
          <t xml:space="preserve">Winter+-Summer-  </t>
        </r>
        <r>
          <rPr>
            <sz val="10"/>
            <color rgb="FF000000"/>
            <rFont val="Aptos Narrow"/>
          </rPr>
          <t xml:space="preserve">p = </t>
        </r>
        <r>
          <rPr>
            <sz val="10"/>
            <color rgb="FF000000"/>
            <rFont val="Tahoma"/>
            <family val="2"/>
          </rPr>
          <t xml:space="preserve">0.0641298
</t>
        </r>
        <r>
          <rPr>
            <sz val="10"/>
            <color rgb="FF000000"/>
            <rFont val="Tahoma"/>
            <family val="2"/>
          </rPr>
          <t xml:space="preserve">Winter--Summer+ </t>
        </r>
        <r>
          <rPr>
            <sz val="10"/>
            <color rgb="FF000000"/>
            <rFont val="Aptos Narrow"/>
          </rPr>
          <t xml:space="preserve">p = </t>
        </r>
        <r>
          <rPr>
            <sz val="10"/>
            <color rgb="FF000000"/>
            <rFont val="Tahoma"/>
            <family val="2"/>
          </rPr>
          <t xml:space="preserve">0.0595745
</t>
        </r>
        <r>
          <rPr>
            <sz val="10"/>
            <color rgb="FF000000"/>
            <rFont val="Tahoma"/>
            <family val="2"/>
          </rPr>
          <t xml:space="preserve">Winter+-Summer+ </t>
        </r>
        <r>
          <rPr>
            <sz val="10"/>
            <color rgb="FF000000"/>
            <rFont val="Aptos Narrow"/>
          </rPr>
          <t xml:space="preserve">p = </t>
        </r>
        <r>
          <rPr>
            <sz val="10"/>
            <color rgb="FF000000"/>
            <rFont val="Tahoma"/>
            <family val="2"/>
          </rPr>
          <t xml:space="preserve">0.2283179
</t>
        </r>
        <r>
          <rPr>
            <sz val="10"/>
            <color rgb="FF000000"/>
            <rFont val="Tahoma"/>
            <family val="2"/>
          </rPr>
          <t xml:space="preserve">Winter+-Winter-  </t>
        </r>
        <r>
          <rPr>
            <sz val="10"/>
            <color rgb="FF000000"/>
            <rFont val="Aptos Narrow"/>
          </rPr>
          <t xml:space="preserve">p = </t>
        </r>
        <r>
          <rPr>
            <sz val="10"/>
            <color rgb="FF000000"/>
            <rFont val="Tahoma"/>
            <family val="2"/>
          </rPr>
          <t>0.8898305</t>
        </r>
      </text>
    </comment>
    <comment ref="G1" authorId="0" shapeId="0" xr:uid="{36BC927F-9769-5E4D-B47D-8DDD6A115E15}">
      <text>
        <r>
          <rPr>
            <b/>
            <sz val="10"/>
            <color rgb="FF000000"/>
            <rFont val="Tahoma"/>
            <family val="2"/>
          </rPr>
          <t>Jamie  Irby:</t>
        </r>
        <r>
          <rPr>
            <sz val="10"/>
            <color rgb="FF000000"/>
            <rFont val="Tahoma"/>
            <family val="2"/>
          </rPr>
          <t xml:space="preserve">
</t>
        </r>
        <r>
          <rPr>
            <sz val="10"/>
            <color rgb="FF000000"/>
            <rFont val="Tahoma"/>
            <family val="2"/>
          </rPr>
          <t xml:space="preserve">log transformed for season
</t>
        </r>
        <r>
          <rPr>
            <sz val="10"/>
            <color rgb="FF000000"/>
            <rFont val="Tahoma"/>
            <family val="2"/>
          </rPr>
          <t xml:space="preserve">not significant differences between seasonality
</t>
        </r>
        <r>
          <rPr>
            <sz val="10"/>
            <color rgb="FF000000"/>
            <rFont val="Tahoma"/>
            <family val="2"/>
          </rPr>
          <t xml:space="preserve">
</t>
        </r>
        <r>
          <rPr>
            <sz val="10"/>
            <color rgb="FF000000"/>
            <rFont val="Tahoma"/>
            <family val="2"/>
          </rPr>
          <t xml:space="preserve">Winter: 
</t>
        </r>
        <r>
          <rPr>
            <sz val="10"/>
            <color rgb="FF000000"/>
            <rFont val="Tahoma"/>
            <family val="2"/>
          </rPr>
          <t xml:space="preserve">winter- significantly highest (p&lt;0.001) than all other treatments
</t>
        </r>
        <r>
          <rPr>
            <sz val="10"/>
            <color rgb="FF000000"/>
            <rFont val="Tahoma"/>
            <family val="2"/>
          </rPr>
          <t xml:space="preserve">all ofther treatments had same range and values
</t>
        </r>
        <r>
          <rPr>
            <sz val="10"/>
            <color rgb="FF000000"/>
            <rFont val="Tahoma"/>
            <family val="2"/>
          </rPr>
          <t xml:space="preserve">
</t>
        </r>
        <r>
          <rPr>
            <sz val="10"/>
            <color rgb="FF000000"/>
            <rFont val="Tahoma"/>
            <family val="2"/>
          </rPr>
          <t xml:space="preserve">Summer:
</t>
        </r>
        <r>
          <rPr>
            <sz val="10"/>
            <color rgb="FF000000"/>
            <rFont val="Tahoma"/>
            <family val="2"/>
          </rPr>
          <t xml:space="preserve">had ot log transform
</t>
        </r>
        <r>
          <rPr>
            <sz val="10"/>
            <color rgb="FF000000"/>
            <rFont val="Tahoma"/>
            <family val="2"/>
          </rPr>
          <t xml:space="preserve">summer- to control: p&lt;0.05
</t>
        </r>
        <r>
          <rPr>
            <sz val="10"/>
            <color rgb="FF000000"/>
            <rFont val="Tahoma"/>
            <family val="2"/>
          </rPr>
          <t xml:space="preserve">winter- to summer - :p &lt;0.05
</t>
        </r>
        <r>
          <rPr>
            <sz val="10"/>
            <color rgb="FF000000"/>
            <rFont val="Tahoma"/>
            <family val="2"/>
          </rPr>
          <t>winter + to summer- : p&lt;0.05</t>
        </r>
      </text>
    </comment>
    <comment ref="H1" authorId="0" shapeId="0" xr:uid="{EF987817-BD80-624D-A7A4-72159D9AD957}">
      <text>
        <r>
          <rPr>
            <b/>
            <sz val="10"/>
            <color rgb="FF000000"/>
            <rFont val="Tahoma"/>
            <family val="2"/>
          </rPr>
          <t>Jamie  Irby:</t>
        </r>
        <r>
          <rPr>
            <sz val="10"/>
            <color rgb="FF000000"/>
            <rFont val="Tahoma"/>
            <family val="2"/>
          </rPr>
          <t xml:space="preserve">
</t>
        </r>
        <r>
          <rPr>
            <sz val="10"/>
            <color rgb="FF000000"/>
            <rFont val="Tahoma"/>
            <family val="2"/>
          </rPr>
          <t xml:space="preserve">Winter had overall significantly higher moisture than summer (p&lt;0.001)
</t>
        </r>
        <r>
          <rPr>
            <sz val="10"/>
            <color rgb="FF000000"/>
            <rFont val="Tahoma"/>
            <family val="2"/>
          </rPr>
          <t xml:space="preserve">
</t>
        </r>
        <r>
          <rPr>
            <sz val="10"/>
            <color rgb="FF000000"/>
            <rFont val="Tahoma"/>
            <family val="2"/>
          </rPr>
          <t xml:space="preserve">Winter: 
</t>
        </r>
        <r>
          <rPr>
            <sz val="10"/>
            <color rgb="FF000000"/>
            <rFont val="Tahoma"/>
            <family val="2"/>
          </rPr>
          <t xml:space="preserve">Summer--Control: p = 0.5842078
</t>
        </r>
        <r>
          <rPr>
            <sz val="10"/>
            <color rgb="FF000000"/>
            <rFont val="Tahoma"/>
            <family val="2"/>
          </rPr>
          <t xml:space="preserve">Summer+-Control: </t>
        </r>
        <r>
          <rPr>
            <sz val="10"/>
            <color rgb="FF000000"/>
            <rFont val="Aptos Narrow"/>
          </rPr>
          <t xml:space="preserve">p = </t>
        </r>
        <r>
          <rPr>
            <sz val="10"/>
            <color rgb="FF000000"/>
            <rFont val="Tahoma"/>
            <family val="2"/>
          </rPr>
          <t xml:space="preserve">0.9728548
</t>
        </r>
        <r>
          <rPr>
            <sz val="10"/>
            <color rgb="FF000000"/>
            <rFont val="Tahoma"/>
            <family val="2"/>
          </rPr>
          <t xml:space="preserve">Winter--Control </t>
        </r>
        <r>
          <rPr>
            <sz val="10"/>
            <color rgb="FF000000"/>
            <rFont val="Aptos Narrow"/>
          </rPr>
          <t xml:space="preserve">: p = </t>
        </r>
        <r>
          <rPr>
            <sz val="10"/>
            <color rgb="FF000000"/>
            <rFont val="Tahoma"/>
            <family val="2"/>
          </rPr>
          <t xml:space="preserve">0.0145084
</t>
        </r>
        <r>
          <rPr>
            <sz val="10"/>
            <color rgb="FF000000"/>
            <rFont val="Tahoma"/>
            <family val="2"/>
          </rPr>
          <t xml:space="preserve">Winter+-Control </t>
        </r>
        <r>
          <rPr>
            <sz val="10"/>
            <color rgb="FF000000"/>
            <rFont val="Aptos Narrow"/>
          </rPr>
          <t xml:space="preserve">: p = </t>
        </r>
        <r>
          <rPr>
            <sz val="10"/>
            <color rgb="FF000000"/>
            <rFont val="Tahoma"/>
            <family val="2"/>
          </rPr>
          <t xml:space="preserve">0.9690934
</t>
        </r>
        <r>
          <rPr>
            <sz val="10"/>
            <color rgb="FF000000"/>
            <rFont val="Tahoma"/>
            <family val="2"/>
          </rPr>
          <t xml:space="preserve">Summer+-Summer- </t>
        </r>
        <r>
          <rPr>
            <sz val="10"/>
            <color rgb="FF000000"/>
            <rFont val="Aptos Narrow"/>
          </rPr>
          <t xml:space="preserve">: p = </t>
        </r>
        <r>
          <rPr>
            <sz val="10"/>
            <color rgb="FF000000"/>
            <rFont val="Tahoma"/>
            <family val="2"/>
          </rPr>
          <t xml:space="preserve">0.3991994
</t>
        </r>
        <r>
          <rPr>
            <sz val="10"/>
            <color rgb="FF000000"/>
            <rFont val="Tahoma"/>
            <family val="2"/>
          </rPr>
          <t xml:space="preserve">Winter--Summer- </t>
        </r>
        <r>
          <rPr>
            <sz val="10"/>
            <color rgb="FF000000"/>
            <rFont val="Aptos Narrow"/>
          </rPr>
          <t xml:space="preserve">: p = </t>
        </r>
        <r>
          <rPr>
            <sz val="10"/>
            <color rgb="FF000000"/>
            <rFont val="Tahoma"/>
            <family val="2"/>
          </rPr>
          <t xml:space="preserve">0.2944165
</t>
        </r>
        <r>
          <rPr>
            <sz val="10"/>
            <color rgb="FF000000"/>
            <rFont val="Tahoma"/>
            <family val="2"/>
          </rPr>
          <t xml:space="preserve">Winter+-Summer- </t>
        </r>
        <r>
          <rPr>
            <sz val="10"/>
            <color rgb="FF000000"/>
            <rFont val="Aptos Narrow"/>
          </rPr>
          <t xml:space="preserve">: p = </t>
        </r>
        <r>
          <rPr>
            <sz val="10"/>
            <color rgb="FF000000"/>
            <rFont val="Tahoma"/>
            <family val="2"/>
          </rPr>
          <t xml:space="preserve">0.3891310
</t>
        </r>
        <r>
          <rPr>
            <sz val="10"/>
            <color rgb="FF000000"/>
            <rFont val="Tahoma"/>
            <family val="2"/>
          </rPr>
          <t xml:space="preserve">Winter--Summer+ </t>
        </r>
        <r>
          <rPr>
            <sz val="10"/>
            <color rgb="FF000000"/>
            <rFont val="Aptos Narrow"/>
          </rPr>
          <t xml:space="preserve">: p = </t>
        </r>
        <r>
          <rPr>
            <sz val="10"/>
            <color rgb="FF000000"/>
            <rFont val="Tahoma"/>
            <family val="2"/>
          </rPr>
          <t xml:space="preserve">0.0124882
</t>
        </r>
        <r>
          <rPr>
            <sz val="10"/>
            <color rgb="FF000000"/>
            <rFont val="Tahoma"/>
            <family val="2"/>
          </rPr>
          <t xml:space="preserve">Winter+-Summer+ </t>
        </r>
        <r>
          <rPr>
            <sz val="10"/>
            <color rgb="FF000000"/>
            <rFont val="Aptos Narrow"/>
          </rPr>
          <t xml:space="preserve">: p = </t>
        </r>
        <r>
          <rPr>
            <sz val="10"/>
            <color rgb="FF000000"/>
            <rFont val="Tahoma"/>
            <family val="2"/>
          </rPr>
          <t xml:space="preserve">1.0000000
</t>
        </r>
        <r>
          <rPr>
            <sz val="10"/>
            <color rgb="FF000000"/>
            <rFont val="Tahoma"/>
            <family val="2"/>
          </rPr>
          <t xml:space="preserve">Winter+-Winter- </t>
        </r>
        <r>
          <rPr>
            <sz val="10"/>
            <color rgb="FF000000"/>
            <rFont val="Aptos Narrow"/>
          </rPr>
          <t xml:space="preserve">: p = </t>
        </r>
        <r>
          <rPr>
            <sz val="10"/>
            <color rgb="FF000000"/>
            <rFont val="Tahoma"/>
            <family val="2"/>
          </rPr>
          <t xml:space="preserve">0.0120284
</t>
        </r>
        <r>
          <rPr>
            <sz val="10"/>
            <color rgb="FF000000"/>
            <rFont val="Tahoma"/>
            <family val="2"/>
          </rPr>
          <t xml:space="preserve">
</t>
        </r>
        <r>
          <rPr>
            <sz val="10"/>
            <color rgb="FF000000"/>
            <rFont val="Tahoma"/>
            <family val="2"/>
          </rPr>
          <t xml:space="preserve">
</t>
        </r>
        <r>
          <rPr>
            <sz val="10"/>
            <color rgb="FF000000"/>
            <rFont val="Tahoma"/>
            <family val="2"/>
          </rPr>
          <t xml:space="preserve">Summer: need log transformation
</t>
        </r>
        <r>
          <rPr>
            <sz val="10"/>
            <color rgb="FF000000"/>
            <rFont val="Tahoma"/>
            <family val="2"/>
          </rPr>
          <t xml:space="preserve">summer- to everything is sig (p&lt;0.001)
</t>
        </r>
        <r>
          <rPr>
            <sz val="10"/>
            <color rgb="FF000000"/>
            <rFont val="Tahoma"/>
            <family val="2"/>
          </rPr>
          <t xml:space="preserve">summer+ to everything is sig (p&lt;0.001)
</t>
        </r>
      </text>
    </comment>
    <comment ref="I1" authorId="0" shapeId="0" xr:uid="{C3A93520-849F-D040-AC70-E6B4C9950A62}">
      <text>
        <r>
          <rPr>
            <b/>
            <sz val="10"/>
            <color rgb="FF000000"/>
            <rFont val="Tahoma"/>
            <family val="2"/>
          </rPr>
          <t>Jamie  Irby:</t>
        </r>
        <r>
          <rPr>
            <sz val="10"/>
            <color rgb="FF000000"/>
            <rFont val="Tahoma"/>
            <family val="2"/>
          </rPr>
          <t xml:space="preserve">
</t>
        </r>
        <r>
          <rPr>
            <sz val="10"/>
            <color rgb="FF000000"/>
            <rFont val="Tahoma"/>
            <family val="2"/>
          </rPr>
          <t xml:space="preserve">Had to log transform for season
</t>
        </r>
        <r>
          <rPr>
            <sz val="10"/>
            <color rgb="FF000000"/>
            <rFont val="Tahoma"/>
            <family val="2"/>
          </rPr>
          <t xml:space="preserve">passes ANOVA with log
</t>
        </r>
        <r>
          <rPr>
            <sz val="10"/>
            <color rgb="FF000000"/>
            <rFont val="Tahoma"/>
            <family val="2"/>
          </rPr>
          <t xml:space="preserve">Summer has higher rates than winter (p&lt;0.0001)
</t>
        </r>
        <r>
          <rPr>
            <sz val="10"/>
            <color rgb="FF000000"/>
            <rFont val="Tahoma"/>
            <family val="2"/>
          </rPr>
          <t xml:space="preserve">
</t>
        </r>
        <r>
          <rPr>
            <sz val="10"/>
            <color rgb="FF000000"/>
            <rFont val="Tahoma"/>
            <family val="2"/>
          </rPr>
          <t xml:space="preserve">Winter:
</t>
        </r>
        <r>
          <rPr>
            <sz val="10"/>
            <color rgb="FF000000"/>
            <rFont val="Tahoma"/>
            <family val="2"/>
          </rPr>
          <t xml:space="preserve">no significant effect of treatment p = 0.4
</t>
        </r>
        <r>
          <rPr>
            <sz val="10"/>
            <color rgb="FF000000"/>
            <rFont val="Tahoma"/>
            <family val="2"/>
          </rPr>
          <t xml:space="preserve">
</t>
        </r>
        <r>
          <rPr>
            <sz val="10"/>
            <color rgb="FF000000"/>
            <rFont val="Tahoma"/>
            <family val="2"/>
          </rPr>
          <t xml:space="preserve">Summer:
</t>
        </r>
        <r>
          <rPr>
            <sz val="10"/>
            <color rgb="FF000000"/>
            <rFont val="Tahoma"/>
            <family val="2"/>
          </rPr>
          <t xml:space="preserve">needs log transformation
</t>
        </r>
        <r>
          <rPr>
            <sz val="10"/>
            <color rgb="FF000000"/>
            <rFont val="Tahoma"/>
            <family val="2"/>
          </rPr>
          <t>still no significant effect of treatment  p = 0.37</t>
        </r>
      </text>
    </comment>
    <comment ref="J1" authorId="0" shapeId="0" xr:uid="{04C374C3-4949-BD4D-845D-175CD40E73FC}">
      <text>
        <r>
          <rPr>
            <b/>
            <sz val="10"/>
            <color rgb="FF000000"/>
            <rFont val="Tahoma"/>
            <family val="2"/>
          </rPr>
          <t>Jamie  Irby:</t>
        </r>
        <r>
          <rPr>
            <sz val="10"/>
            <color rgb="FF000000"/>
            <rFont val="Tahoma"/>
            <family val="2"/>
          </rPr>
          <t xml:space="preserve">
</t>
        </r>
        <r>
          <rPr>
            <sz val="10"/>
            <color rgb="FF000000"/>
            <rFont val="Tahoma"/>
            <family val="2"/>
          </rPr>
          <t xml:space="preserve">Had to log transform for seasons, even with log no effect of season
</t>
        </r>
        <r>
          <rPr>
            <sz val="10"/>
            <color rgb="FF000000"/>
            <rFont val="Tahoma"/>
            <family val="2"/>
          </rPr>
          <t xml:space="preserve">
</t>
        </r>
        <r>
          <rPr>
            <sz val="10"/>
            <color rgb="FF000000"/>
            <rFont val="Tahoma"/>
            <family val="2"/>
          </rPr>
          <t xml:space="preserve">Winter:
</t>
        </r>
        <r>
          <rPr>
            <sz val="10"/>
            <color rgb="FF000000"/>
            <rFont val="Tahoma"/>
            <family val="2"/>
          </rPr>
          <t xml:space="preserve">had to log transform, even after log transform SW p = 0.0125...but passes ANOVA
</t>
        </r>
        <r>
          <rPr>
            <sz val="10"/>
            <color rgb="FF000000"/>
            <rFont val="Tahoma"/>
            <family val="2"/>
          </rPr>
          <t xml:space="preserve">Summer--Control p = 0.0138823
</t>
        </r>
        <r>
          <rPr>
            <sz val="10"/>
            <color rgb="FF000000"/>
            <rFont val="Tahoma"/>
            <family val="2"/>
          </rPr>
          <t xml:space="preserve">Summer+-Control  0.2827573
</t>
        </r>
        <r>
          <rPr>
            <sz val="10"/>
            <color rgb="FF000000"/>
            <rFont val="Tahoma"/>
            <family val="2"/>
          </rPr>
          <t xml:space="preserve">Winter--Control  </t>
        </r>
        <r>
          <rPr>
            <sz val="10"/>
            <color rgb="FF000000"/>
            <rFont val="Aptos Narrow"/>
          </rPr>
          <t xml:space="preserve">p = </t>
        </r>
        <r>
          <rPr>
            <sz val="10"/>
            <color rgb="FF000000"/>
            <rFont val="Tahoma"/>
            <family val="2"/>
          </rPr>
          <t xml:space="preserve">0.0572980
</t>
        </r>
        <r>
          <rPr>
            <sz val="10"/>
            <color rgb="FF000000"/>
            <rFont val="Tahoma"/>
            <family val="2"/>
          </rPr>
          <t xml:space="preserve">Winter+-Control  </t>
        </r>
        <r>
          <rPr>
            <sz val="10"/>
            <color rgb="FF000000"/>
            <rFont val="Aptos Narrow"/>
          </rPr>
          <t xml:space="preserve">p = </t>
        </r>
        <r>
          <rPr>
            <sz val="10"/>
            <color rgb="FF000000"/>
            <rFont val="Tahoma"/>
            <family val="2"/>
          </rPr>
          <t xml:space="preserve">0.1355500
</t>
        </r>
        <r>
          <rPr>
            <sz val="10"/>
            <color rgb="FF000000"/>
            <rFont val="Tahoma"/>
            <family val="2"/>
          </rPr>
          <t xml:space="preserve">Summer+-Summer- </t>
        </r>
        <r>
          <rPr>
            <sz val="10"/>
            <color rgb="FF000000"/>
            <rFont val="Aptos Narrow"/>
          </rPr>
          <t xml:space="preserve">p = </t>
        </r>
        <r>
          <rPr>
            <sz val="10"/>
            <color rgb="FF000000"/>
            <rFont val="Tahoma"/>
            <family val="2"/>
          </rPr>
          <t xml:space="preserve">0.6455385
</t>
        </r>
        <r>
          <rPr>
            <sz val="10"/>
            <color rgb="FF000000"/>
            <rFont val="Tahoma"/>
            <family val="2"/>
          </rPr>
          <t xml:space="preserve">Winter--Summer- </t>
        </r>
        <r>
          <rPr>
            <sz val="10"/>
            <color rgb="FF000000"/>
            <rFont val="Aptos Narrow"/>
          </rPr>
          <t xml:space="preserve">p = </t>
        </r>
        <r>
          <rPr>
            <sz val="10"/>
            <color rgb="FF000000"/>
            <rFont val="Tahoma"/>
            <family val="2"/>
          </rPr>
          <t xml:space="preserve">0.9979081
</t>
        </r>
        <r>
          <rPr>
            <sz val="10"/>
            <color rgb="FF000000"/>
            <rFont val="Tahoma"/>
            <family val="2"/>
          </rPr>
          <t xml:space="preserve">Winter+-Summer- </t>
        </r>
        <r>
          <rPr>
            <sz val="10"/>
            <color rgb="FF000000"/>
            <rFont val="Aptos Narrow"/>
          </rPr>
          <t xml:space="preserve">p = </t>
        </r>
        <r>
          <rPr>
            <sz val="10"/>
            <color rgb="FF000000"/>
            <rFont val="Tahoma"/>
            <family val="2"/>
          </rPr>
          <t xml:space="preserve">0.8529183
</t>
        </r>
        <r>
          <rPr>
            <sz val="10"/>
            <color rgb="FF000000"/>
            <rFont val="Tahoma"/>
            <family val="2"/>
          </rPr>
          <t xml:space="preserve">Winter--Summer+  </t>
        </r>
        <r>
          <rPr>
            <sz val="10"/>
            <color rgb="FF000000"/>
            <rFont val="Aptos Narrow"/>
          </rPr>
          <t xml:space="preserve">p = </t>
        </r>
        <r>
          <rPr>
            <sz val="10"/>
            <color rgb="FF000000"/>
            <rFont val="Tahoma"/>
            <family val="2"/>
          </rPr>
          <t xml:space="preserve">0.8631106
</t>
        </r>
        <r>
          <rPr>
            <sz val="10"/>
            <color rgb="FF000000"/>
            <rFont val="Tahoma"/>
            <family val="2"/>
          </rPr>
          <t xml:space="preserve">Winter+-Summer+  </t>
        </r>
        <r>
          <rPr>
            <sz val="10"/>
            <color rgb="FF000000"/>
            <rFont val="Aptos Narrow"/>
          </rPr>
          <t xml:space="preserve">p = </t>
        </r>
        <r>
          <rPr>
            <sz val="10"/>
            <color rgb="FF000000"/>
            <rFont val="Tahoma"/>
            <family val="2"/>
          </rPr>
          <t xml:space="preserve">0.9949018
</t>
        </r>
        <r>
          <rPr>
            <sz val="10"/>
            <color rgb="FF000000"/>
            <rFont val="Tahoma"/>
            <family val="2"/>
          </rPr>
          <t xml:space="preserve">Winter+-Winter- </t>
        </r>
        <r>
          <rPr>
            <sz val="10"/>
            <color rgb="FF000000"/>
            <rFont val="Aptos Narrow"/>
          </rPr>
          <t xml:space="preserve">p = </t>
        </r>
        <r>
          <rPr>
            <sz val="10"/>
            <color rgb="FF000000"/>
            <rFont val="Tahoma"/>
            <family val="2"/>
          </rPr>
          <t xml:space="preserve">0.9703171
</t>
        </r>
        <r>
          <rPr>
            <sz val="10"/>
            <color rgb="FF000000"/>
            <rFont val="Tahoma"/>
            <family val="2"/>
          </rPr>
          <t xml:space="preserve">
</t>
        </r>
        <r>
          <rPr>
            <sz val="10"/>
            <color rgb="FF000000"/>
            <rFont val="Tahoma"/>
            <family val="2"/>
          </rPr>
          <t xml:space="preserve">Summer:
</t>
        </r>
        <r>
          <rPr>
            <sz val="10"/>
            <color rgb="FF000000"/>
            <rFont val="Tahoma"/>
            <family val="2"/>
          </rPr>
          <t xml:space="preserve">had to log transform, passes ANOVA with log
</t>
        </r>
        <r>
          <rPr>
            <sz val="10"/>
            <color rgb="FF000000"/>
            <rFont val="Tahoma"/>
            <family val="2"/>
          </rPr>
          <t xml:space="preserve">Summer--Control  p = 0.0573871
</t>
        </r>
        <r>
          <rPr>
            <sz val="10"/>
            <color rgb="FF000000"/>
            <rFont val="Tahoma"/>
            <family val="2"/>
          </rPr>
          <t xml:space="preserve">Summer+-Control  </t>
        </r>
        <r>
          <rPr>
            <sz val="10"/>
            <color rgb="FF000000"/>
            <rFont val="Aptos Narrow"/>
          </rPr>
          <t xml:space="preserve">p = </t>
        </r>
        <r>
          <rPr>
            <sz val="10"/>
            <color rgb="FF000000"/>
            <rFont val="Tahoma"/>
            <family val="2"/>
          </rPr>
          <t xml:space="preserve">0.4546447
</t>
        </r>
        <r>
          <rPr>
            <sz val="10"/>
            <color rgb="FF000000"/>
            <rFont val="Tahoma"/>
            <family val="2"/>
          </rPr>
          <t xml:space="preserve">Winter--Control  </t>
        </r>
        <r>
          <rPr>
            <sz val="10"/>
            <color rgb="FF000000"/>
            <rFont val="Aptos Narrow"/>
          </rPr>
          <t xml:space="preserve">p = </t>
        </r>
        <r>
          <rPr>
            <sz val="10"/>
            <color rgb="FF000000"/>
            <rFont val="Tahoma"/>
            <family val="2"/>
          </rPr>
          <t xml:space="preserve">0.1485315
</t>
        </r>
        <r>
          <rPr>
            <sz val="10"/>
            <color rgb="FF000000"/>
            <rFont val="Tahoma"/>
            <family val="2"/>
          </rPr>
          <t xml:space="preserve">Winter+-Control  </t>
        </r>
        <r>
          <rPr>
            <sz val="10"/>
            <color rgb="FF000000"/>
            <rFont val="Aptos Narrow"/>
          </rPr>
          <t xml:space="preserve">p = </t>
        </r>
        <r>
          <rPr>
            <sz val="10"/>
            <color rgb="FF000000"/>
            <rFont val="Tahoma"/>
            <family val="2"/>
          </rPr>
          <t xml:space="preserve">0.0904744
</t>
        </r>
        <r>
          <rPr>
            <sz val="10"/>
            <color rgb="FF000000"/>
            <rFont val="Tahoma"/>
            <family val="2"/>
          </rPr>
          <t xml:space="preserve">Summer+-Summer- </t>
        </r>
        <r>
          <rPr>
            <sz val="10"/>
            <color rgb="FF000000"/>
            <rFont val="Aptos Narrow"/>
          </rPr>
          <t xml:space="preserve">p = </t>
        </r>
        <r>
          <rPr>
            <sz val="10"/>
            <color rgb="FF000000"/>
            <rFont val="Tahoma"/>
            <family val="2"/>
          </rPr>
          <t xml:space="preserve">0.8141881
</t>
        </r>
        <r>
          <rPr>
            <sz val="10"/>
            <color rgb="FF000000"/>
            <rFont val="Tahoma"/>
            <family val="2"/>
          </rPr>
          <t xml:space="preserve">Winter--Summer- </t>
        </r>
        <r>
          <rPr>
            <sz val="10"/>
            <color rgb="FF000000"/>
            <rFont val="Aptos Narrow"/>
          </rPr>
          <t xml:space="preserve">p = </t>
        </r>
        <r>
          <rPr>
            <sz val="10"/>
            <color rgb="FF000000"/>
            <rFont val="Tahoma"/>
            <family val="2"/>
          </rPr>
          <t xml:space="preserve">0.9995915
</t>
        </r>
        <r>
          <rPr>
            <sz val="10"/>
            <color rgb="FF000000"/>
            <rFont val="Tahoma"/>
            <family val="2"/>
          </rPr>
          <t xml:space="preserve">Winter+-Summer- </t>
        </r>
        <r>
          <rPr>
            <sz val="10"/>
            <color rgb="FF000000"/>
            <rFont val="Aptos Narrow"/>
          </rPr>
          <t xml:space="preserve">p = </t>
        </r>
        <r>
          <rPr>
            <sz val="10"/>
            <color rgb="FF000000"/>
            <rFont val="Tahoma"/>
            <family val="2"/>
          </rPr>
          <t xml:space="preserve">0.9995640
</t>
        </r>
        <r>
          <rPr>
            <sz val="10"/>
            <color rgb="FF000000"/>
            <rFont val="Tahoma"/>
            <family val="2"/>
          </rPr>
          <t xml:space="preserve">Winter--Summer+  </t>
        </r>
        <r>
          <rPr>
            <sz val="10"/>
            <color rgb="FF000000"/>
            <rFont val="Aptos Narrow"/>
          </rPr>
          <t xml:space="preserve">p = </t>
        </r>
        <r>
          <rPr>
            <sz val="10"/>
            <color rgb="FF000000"/>
            <rFont val="Tahoma"/>
            <family val="2"/>
          </rPr>
          <t xml:space="preserve">0.9277661
</t>
        </r>
        <r>
          <rPr>
            <sz val="10"/>
            <color rgb="FF000000"/>
            <rFont val="Tahoma"/>
            <family val="2"/>
          </rPr>
          <t xml:space="preserve">Winter+-Summer+  </t>
        </r>
        <r>
          <rPr>
            <sz val="10"/>
            <color rgb="FF000000"/>
            <rFont val="Aptos Narrow"/>
          </rPr>
          <t xml:space="preserve">p = </t>
        </r>
        <r>
          <rPr>
            <sz val="10"/>
            <color rgb="FF000000"/>
            <rFont val="Tahoma"/>
            <family val="2"/>
          </rPr>
          <t xml:space="preserve">0.9023791
</t>
        </r>
        <r>
          <rPr>
            <sz val="10"/>
            <color rgb="FF000000"/>
            <rFont val="Tahoma"/>
            <family val="2"/>
          </rPr>
          <t xml:space="preserve">Winter+-Winter-  </t>
        </r>
        <r>
          <rPr>
            <sz val="10"/>
            <color rgb="FF000000"/>
            <rFont val="Aptos Narrow"/>
          </rPr>
          <t xml:space="preserve">p = </t>
        </r>
        <r>
          <rPr>
            <sz val="10"/>
            <color rgb="FF000000"/>
            <rFont val="Tahoma"/>
            <family val="2"/>
          </rPr>
          <t>1.0000000</t>
        </r>
      </text>
    </comment>
    <comment ref="L1" authorId="0" shapeId="0" xr:uid="{04F6000D-4C13-3149-A6B4-B47A3F46F7AA}">
      <text>
        <r>
          <rPr>
            <b/>
            <sz val="10"/>
            <color rgb="FF000000"/>
            <rFont val="Tahoma"/>
            <family val="2"/>
          </rPr>
          <t>Jamie  Irby:</t>
        </r>
        <r>
          <rPr>
            <sz val="10"/>
            <color rgb="FF000000"/>
            <rFont val="Tahoma"/>
            <family val="2"/>
          </rPr>
          <t xml:space="preserve">
</t>
        </r>
        <r>
          <rPr>
            <sz val="10"/>
            <color rgb="FF000000"/>
            <rFont val="Tahoma"/>
            <family val="2"/>
          </rPr>
          <t xml:space="preserve">		F.    P
</t>
        </r>
        <r>
          <rPr>
            <sz val="10"/>
            <color rgb="FF000000"/>
            <rFont val="Tahoma"/>
            <family val="2"/>
          </rPr>
          <t xml:space="preserve">Treatment            4    18   3.2013  0.0376
</t>
        </r>
        <r>
          <rPr>
            <sz val="10"/>
            <color rgb="FF000000"/>
            <rFont val="Tahoma"/>
            <family val="2"/>
          </rPr>
          <t>Season:Treatment     4    18   1.0753  0.3977</t>
        </r>
      </text>
    </comment>
    <comment ref="M1" authorId="0" shapeId="0" xr:uid="{5B09F950-C74C-AC4B-BFC1-BACA032A0944}">
      <text>
        <r>
          <rPr>
            <b/>
            <sz val="10"/>
            <color rgb="FF000000"/>
            <rFont val="Tahoma"/>
            <family val="2"/>
          </rPr>
          <t>Jamie  Irby:</t>
        </r>
        <r>
          <rPr>
            <sz val="10"/>
            <color rgb="FF000000"/>
            <rFont val="Tahoma"/>
            <family val="2"/>
          </rPr>
          <t xml:space="preserve">
</t>
        </r>
        <r>
          <rPr>
            <sz val="10"/>
            <color rgb="FF000000"/>
            <rFont val="Tahoma"/>
            <family val="2"/>
          </rPr>
          <t xml:space="preserve">		F.       P
</t>
        </r>
        <r>
          <rPr>
            <sz val="10"/>
            <color rgb="FF000000"/>
            <rFont val="Tahoma"/>
            <family val="2"/>
          </rPr>
          <t xml:space="preserve">Treatment           4  88.199  22.050  0.6510
</t>
        </r>
        <r>
          <rPr>
            <sz val="10"/>
            <color rgb="FF000000"/>
            <rFont val="Tahoma"/>
            <family val="2"/>
          </rPr>
          <t>Season:Treatment    4 210.289  52.572  1.5522</t>
        </r>
      </text>
    </comment>
    <comment ref="N1" authorId="0" shapeId="0" xr:uid="{4FEDDB73-7165-694E-A460-95FCE89ABC5A}">
      <text>
        <r>
          <rPr>
            <sz val="12"/>
            <color rgb="FF000000"/>
            <rFont val="Aptos Narrow"/>
            <family val="2"/>
          </rPr>
          <t>Jamie  Irby:</t>
        </r>
        <r>
          <rPr>
            <sz val="11"/>
            <color rgb="FF000000"/>
            <rFont val="Arial"/>
            <family val="2"/>
          </rPr>
          <t xml:space="preserve">
</t>
        </r>
        <r>
          <rPr>
            <sz val="11"/>
            <color rgb="FF000000"/>
            <rFont val="Arial"/>
            <family val="2"/>
          </rPr>
          <t xml:space="preserve">from cores
</t>
        </r>
        <r>
          <rPr>
            <sz val="11"/>
            <color rgb="FF000000"/>
            <rFont val="Arial"/>
            <family val="2"/>
          </rPr>
          <t xml:space="preserve">
</t>
        </r>
        <r>
          <rPr>
            <sz val="11"/>
            <color rgb="FF000000"/>
            <rFont val="Arial"/>
            <family val="2"/>
          </rPr>
          <t xml:space="preserve">Winter: log transform, passes
</t>
        </r>
        <r>
          <rPr>
            <sz val="11"/>
            <color rgb="FF000000"/>
            <rFont val="Arial"/>
            <family val="2"/>
          </rPr>
          <t xml:space="preserve">Summer--Control </t>
        </r>
        <r>
          <rPr>
            <sz val="10"/>
            <color rgb="FF000000"/>
            <rFont val="Aptos Narrow"/>
          </rPr>
          <t xml:space="preserve">: p = </t>
        </r>
        <r>
          <rPr>
            <sz val="11"/>
            <color rgb="FF000000"/>
            <rFont val="Arial"/>
            <family val="2"/>
          </rPr>
          <t xml:space="preserve"> 0.3311683
</t>
        </r>
        <r>
          <rPr>
            <sz val="11"/>
            <color rgb="FF000000"/>
            <rFont val="Arial"/>
            <family val="2"/>
          </rPr>
          <t xml:space="preserve">Summer+-Control: p = 0.5651201
</t>
        </r>
        <r>
          <rPr>
            <sz val="11"/>
            <color rgb="FF000000"/>
            <rFont val="Arial"/>
            <family val="2"/>
          </rPr>
          <t xml:space="preserve">Winter--Control  </t>
        </r>
        <r>
          <rPr>
            <sz val="10"/>
            <color rgb="FF000000"/>
            <rFont val="Aptos Narrow"/>
          </rPr>
          <t xml:space="preserve">: p = </t>
        </r>
        <r>
          <rPr>
            <sz val="11"/>
            <color rgb="FF000000"/>
            <rFont val="Arial"/>
            <family val="2"/>
          </rPr>
          <t xml:space="preserve">0.3369963
</t>
        </r>
        <r>
          <rPr>
            <sz val="11"/>
            <color rgb="FF000000"/>
            <rFont val="Arial"/>
            <family val="2"/>
          </rPr>
          <t xml:space="preserve">Winter+-Control </t>
        </r>
        <r>
          <rPr>
            <sz val="10"/>
            <color rgb="FF000000"/>
            <rFont val="Aptos Narrow"/>
          </rPr>
          <t xml:space="preserve">: p = </t>
        </r>
        <r>
          <rPr>
            <sz val="11"/>
            <color rgb="FF000000"/>
            <rFont val="Arial"/>
            <family val="2"/>
          </rPr>
          <t xml:space="preserve">0.7173965
</t>
        </r>
        <r>
          <rPr>
            <sz val="11"/>
            <color rgb="FF000000"/>
            <rFont val="Arial"/>
            <family val="2"/>
          </rPr>
          <t xml:space="preserve">Summer+-Summer-  </t>
        </r>
        <r>
          <rPr>
            <sz val="10"/>
            <color rgb="FF000000"/>
            <rFont val="Aptos Narrow"/>
          </rPr>
          <t xml:space="preserve">: p = </t>
        </r>
        <r>
          <rPr>
            <sz val="11"/>
            <color rgb="FF000000"/>
            <rFont val="Arial"/>
            <family val="2"/>
          </rPr>
          <t xml:space="preserve">0.9992301
</t>
        </r>
        <r>
          <rPr>
            <sz val="11"/>
            <color rgb="FF000000"/>
            <rFont val="Arial"/>
            <family val="2"/>
          </rPr>
          <t xml:space="preserve">Winter--Summer-  </t>
        </r>
        <r>
          <rPr>
            <sz val="10"/>
            <color rgb="FF000000"/>
            <rFont val="Aptos Narrow"/>
          </rPr>
          <t xml:space="preserve">: p = </t>
        </r>
        <r>
          <rPr>
            <sz val="11"/>
            <color rgb="FF000000"/>
            <rFont val="Arial"/>
            <family val="2"/>
          </rPr>
          <t xml:space="preserve">0.0311160
</t>
        </r>
        <r>
          <rPr>
            <sz val="11"/>
            <color rgb="FF000000"/>
            <rFont val="Arial"/>
            <family val="2"/>
          </rPr>
          <t xml:space="preserve">Winter+-Summer-  </t>
        </r>
        <r>
          <rPr>
            <sz val="10"/>
            <color rgb="FF000000"/>
            <rFont val="Aptos Narrow"/>
          </rPr>
          <t xml:space="preserve">: p = </t>
        </r>
        <r>
          <rPr>
            <sz val="11"/>
            <color rgb="FF000000"/>
            <rFont val="Arial"/>
            <family val="2"/>
          </rPr>
          <t xml:space="preserve">0.9989700
</t>
        </r>
        <r>
          <rPr>
            <sz val="11"/>
            <color rgb="FF000000"/>
            <rFont val="Arial"/>
            <family val="2"/>
          </rPr>
          <t xml:space="preserve">Winter--Summer+  </t>
        </r>
        <r>
          <rPr>
            <sz val="10"/>
            <color rgb="FF000000"/>
            <rFont val="Aptos Narrow"/>
          </rPr>
          <t xml:space="preserve">: p = </t>
        </r>
        <r>
          <rPr>
            <sz val="11"/>
            <color rgb="FF000000"/>
            <rFont val="Arial"/>
            <family val="2"/>
          </rPr>
          <t xml:space="preserve">0.0690144
</t>
        </r>
        <r>
          <rPr>
            <sz val="11"/>
            <color rgb="FF000000"/>
            <rFont val="Arial"/>
            <family val="2"/>
          </rPr>
          <t xml:space="preserve">Winter+-Summer+  </t>
        </r>
        <r>
          <rPr>
            <sz val="10"/>
            <color rgb="FF000000"/>
            <rFont val="Aptos Narrow"/>
          </rPr>
          <t xml:space="preserve">: p = </t>
        </r>
        <r>
          <rPr>
            <sz val="11"/>
            <color rgb="FF000000"/>
            <rFont val="Arial"/>
            <family val="2"/>
          </rPr>
          <t xml:space="preserve">0.9999991
</t>
        </r>
        <r>
          <rPr>
            <sz val="11"/>
            <color rgb="FF000000"/>
            <rFont val="Arial"/>
            <family val="2"/>
          </rPr>
          <t xml:space="preserve">Winter+-Winter- </t>
        </r>
        <r>
          <rPr>
            <sz val="10"/>
            <color rgb="FF000000"/>
            <rFont val="Aptos Narrow"/>
          </rPr>
          <t xml:space="preserve">: p = </t>
        </r>
        <r>
          <rPr>
            <sz val="11"/>
            <color rgb="FF000000"/>
            <rFont val="Arial"/>
            <family val="2"/>
          </rPr>
          <t xml:space="preserve">0.1274062
</t>
        </r>
        <r>
          <rPr>
            <sz val="11"/>
            <color rgb="FF000000"/>
            <rFont val="Arial"/>
            <family val="2"/>
          </rPr>
          <t xml:space="preserve">
</t>
        </r>
        <r>
          <rPr>
            <sz val="11"/>
            <color rgb="FF000000"/>
            <rFont val="Arial"/>
            <family val="2"/>
          </rPr>
          <t xml:space="preserve">Summer:
</t>
        </r>
      </text>
    </comment>
    <comment ref="S1" authorId="0" shapeId="0" xr:uid="{27C81C72-02F8-9741-844F-C3439E6F2CAB}">
      <text>
        <r>
          <rPr>
            <sz val="12"/>
            <color rgb="FF000000"/>
            <rFont val="Aptos Narrow"/>
            <family val="2"/>
          </rPr>
          <t>Jamie  Irby:</t>
        </r>
        <r>
          <rPr>
            <sz val="11"/>
            <color rgb="FF000000"/>
            <rFont val="Arial"/>
            <family val="2"/>
          </rPr>
          <t xml:space="preserve">
</t>
        </r>
        <r>
          <rPr>
            <sz val="11"/>
            <color rgb="FF000000"/>
            <rFont val="Arial"/>
            <family val="2"/>
          </rPr>
          <t>t15 from team nitrate</t>
        </r>
      </text>
    </comment>
    <comment ref="T1" authorId="0" shapeId="0" xr:uid="{2F381B9F-E5EA-9749-A63A-9F07A15FD626}">
      <text>
        <r>
          <rPr>
            <b/>
            <sz val="10"/>
            <color rgb="FF000000"/>
            <rFont val="Tahoma"/>
            <family val="2"/>
          </rPr>
          <t>Jamie  Irby:</t>
        </r>
        <r>
          <rPr>
            <sz val="10"/>
            <color rgb="FF000000"/>
            <rFont val="Tahoma"/>
            <family val="2"/>
          </rPr>
          <t xml:space="preserve">
</t>
        </r>
        <r>
          <rPr>
            <sz val="10"/>
            <color rgb="FF000000"/>
            <rFont val="Tahoma"/>
            <family val="2"/>
          </rPr>
          <t xml:space="preserve">Winter: p = 0.905
</t>
        </r>
        <r>
          <rPr>
            <sz val="10"/>
            <color rgb="FF000000"/>
            <rFont val="Tahoma"/>
            <family val="2"/>
          </rPr>
          <t xml:space="preserve">Summer: p = 0.907
</t>
        </r>
        <r>
          <rPr>
            <sz val="10"/>
            <color rgb="FF000000"/>
            <rFont val="Tahoma"/>
            <family val="2"/>
          </rPr>
          <t xml:space="preserve">
</t>
        </r>
        <r>
          <rPr>
            <sz val="10"/>
            <color rgb="FF000000"/>
            <rFont val="Tahoma"/>
            <family val="2"/>
          </rPr>
          <t xml:space="preserve">total N (org + inorg)
</t>
        </r>
      </text>
    </comment>
    <comment ref="U1" authorId="0" shapeId="0" xr:uid="{A6C73506-9CC8-674B-A66E-8A0521C5815C}">
      <text>
        <r>
          <rPr>
            <b/>
            <sz val="10"/>
            <color rgb="FF000000"/>
            <rFont val="Tahoma"/>
            <family val="2"/>
          </rPr>
          <t>Jamie  Irby:</t>
        </r>
        <r>
          <rPr>
            <sz val="10"/>
            <color rgb="FF000000"/>
            <rFont val="Tahoma"/>
            <family val="2"/>
          </rPr>
          <t xml:space="preserve">
</t>
        </r>
        <r>
          <rPr>
            <sz val="10"/>
            <color rgb="FF000000"/>
            <rFont val="Tahoma"/>
            <family val="2"/>
          </rPr>
          <t xml:space="preserve">Winter: p = 0.323
</t>
        </r>
        <r>
          <rPr>
            <sz val="10"/>
            <color rgb="FF000000"/>
            <rFont val="Tahoma"/>
            <family val="2"/>
          </rPr>
          <t>Summer:  p = 0.288</t>
        </r>
      </text>
    </comment>
    <comment ref="V1" authorId="0" shapeId="0" xr:uid="{8E4F31F0-55FC-CC43-833F-C20DF64BA063}">
      <text>
        <r>
          <rPr>
            <b/>
            <sz val="10"/>
            <color rgb="FF000000"/>
            <rFont val="Tahoma"/>
            <family val="2"/>
          </rPr>
          <t>Jamie  Irby:</t>
        </r>
        <r>
          <rPr>
            <sz val="10"/>
            <color rgb="FF000000"/>
            <rFont val="Tahoma"/>
            <family val="2"/>
          </rPr>
          <t xml:space="preserve">
</t>
        </r>
        <r>
          <rPr>
            <sz val="10"/>
            <color rgb="FF000000"/>
            <rFont val="Tahoma"/>
            <family val="2"/>
          </rPr>
          <t xml:space="preserve">Winter p = 0.95
</t>
        </r>
        <r>
          <rPr>
            <sz val="10"/>
            <color rgb="FF000000"/>
            <rFont val="Tahoma"/>
            <family val="2"/>
          </rPr>
          <t xml:space="preserve">
</t>
        </r>
        <r>
          <rPr>
            <sz val="10"/>
            <color rgb="FF000000"/>
            <rFont val="Tahoma"/>
            <family val="2"/>
          </rPr>
          <t xml:space="preserve">Summer:
</t>
        </r>
        <r>
          <rPr>
            <sz val="10"/>
            <color rgb="FF000000"/>
            <rFont val="Tahoma"/>
            <family val="2"/>
          </rPr>
          <t xml:space="preserve">needed log transformation
</t>
        </r>
        <r>
          <rPr>
            <sz val="10"/>
            <color rgb="FF000000"/>
            <rFont val="Tahoma"/>
            <family val="2"/>
          </rPr>
          <t>p = 0.197</t>
        </r>
      </text>
    </comment>
    <comment ref="W1" authorId="0" shapeId="0" xr:uid="{D12D5A9E-3543-684C-9108-DFD527D66CA0}">
      <text>
        <r>
          <rPr>
            <b/>
            <sz val="10"/>
            <color rgb="FF000000"/>
            <rFont val="Tahoma"/>
            <family val="2"/>
          </rPr>
          <t>Jamie  Irby:</t>
        </r>
        <r>
          <rPr>
            <sz val="10"/>
            <color rgb="FF000000"/>
            <rFont val="Tahoma"/>
            <family val="2"/>
          </rPr>
          <t xml:space="preserve">
</t>
        </r>
        <r>
          <rPr>
            <sz val="10"/>
            <color rgb="FF000000"/>
            <rFont val="Tahoma"/>
            <family val="2"/>
          </rPr>
          <t xml:space="preserve">Winter:
</t>
        </r>
        <r>
          <rPr>
            <sz val="10"/>
            <color rgb="FF000000"/>
            <rFont val="Tahoma"/>
            <family val="2"/>
          </rPr>
          <t xml:space="preserve">needs log transformation
</t>
        </r>
        <r>
          <rPr>
            <sz val="10"/>
            <color rgb="FF000000"/>
            <rFont val="Tahoma"/>
            <family val="2"/>
          </rPr>
          <t>p = 0.373</t>
        </r>
      </text>
    </comment>
    <comment ref="X1" authorId="0" shapeId="0" xr:uid="{F40149A2-F6D8-054F-9DBA-6B531F0ABF4D}">
      <text>
        <r>
          <rPr>
            <b/>
            <sz val="10"/>
            <color rgb="FF000000"/>
            <rFont val="Tahoma"/>
            <family val="2"/>
          </rPr>
          <t>Jamie  Irby:</t>
        </r>
        <r>
          <rPr>
            <sz val="10"/>
            <color rgb="FF000000"/>
            <rFont val="Tahoma"/>
            <family val="2"/>
          </rPr>
          <t xml:space="preserve">
</t>
        </r>
        <r>
          <rPr>
            <sz val="10"/>
            <color rgb="FF000000"/>
            <rFont val="Tahoma"/>
            <family val="2"/>
          </rPr>
          <t xml:space="preserve">Summer:
</t>
        </r>
        <r>
          <rPr>
            <sz val="10"/>
            <color rgb="FF000000"/>
            <rFont val="Tahoma"/>
            <family val="2"/>
          </rPr>
          <t xml:space="preserve">needs log transformation
</t>
        </r>
        <r>
          <rPr>
            <sz val="10"/>
            <color rgb="FF000000"/>
            <rFont val="Tahoma"/>
            <family val="2"/>
          </rPr>
          <t xml:space="preserve">p = 0.187
</t>
        </r>
        <r>
          <rPr>
            <sz val="10"/>
            <color rgb="FF000000"/>
            <rFont val="Tahoma"/>
            <family val="2"/>
          </rPr>
          <t xml:space="preserve">
</t>
        </r>
        <r>
          <rPr>
            <sz val="10"/>
            <color rgb="FF000000"/>
            <rFont val="Tahoma"/>
            <family val="2"/>
          </rPr>
          <t xml:space="preserve">winter: p = 0.962
</t>
        </r>
        <r>
          <rPr>
            <sz val="10"/>
            <color rgb="FF000000"/>
            <rFont val="Tahoma"/>
            <family val="2"/>
          </rPr>
          <t xml:space="preserve">
</t>
        </r>
        <r>
          <rPr>
            <sz val="10"/>
            <color rgb="FF000000"/>
            <rFont val="Tahoma"/>
            <family val="2"/>
          </rPr>
          <t xml:space="preserve">between seasons needed log transformation
</t>
        </r>
        <r>
          <rPr>
            <sz val="10"/>
            <color rgb="FF000000"/>
            <rFont val="Tahoma"/>
            <family val="2"/>
          </rPr>
          <t>summer has higher % C than winter (p &lt; 0.001) - MEM</t>
        </r>
      </text>
    </comment>
    <comment ref="Y1" authorId="0" shapeId="0" xr:uid="{7DDEB292-4C1E-DB4A-8992-15042A554D29}">
      <text>
        <r>
          <rPr>
            <b/>
            <sz val="10"/>
            <color rgb="FF000000"/>
            <rFont val="Tahoma"/>
            <family val="2"/>
          </rPr>
          <t>Jamie  Irby:</t>
        </r>
        <r>
          <rPr>
            <sz val="10"/>
            <color rgb="FF000000"/>
            <rFont val="Tahoma"/>
            <family val="2"/>
          </rPr>
          <t xml:space="preserve">
</t>
        </r>
        <r>
          <rPr>
            <sz val="10"/>
            <color rgb="FF000000"/>
            <rFont val="Tahoma"/>
            <family val="2"/>
          </rPr>
          <t xml:space="preserve">winter: p = 0.912
</t>
        </r>
        <r>
          <rPr>
            <sz val="10"/>
            <color rgb="FF000000"/>
            <rFont val="Tahoma"/>
            <family val="2"/>
          </rPr>
          <t xml:space="preserve">
</t>
        </r>
        <r>
          <rPr>
            <sz val="10"/>
            <color rgb="FF000000"/>
            <rFont val="Tahoma"/>
            <family val="2"/>
          </rPr>
          <t xml:space="preserve">summer: p = 0.906
</t>
        </r>
        <r>
          <rPr>
            <sz val="10"/>
            <color rgb="FF000000"/>
            <rFont val="Tahoma"/>
            <family val="2"/>
          </rPr>
          <t xml:space="preserve">
</t>
        </r>
        <r>
          <rPr>
            <sz val="10"/>
            <color rgb="FF000000"/>
            <rFont val="Tahoma"/>
            <family val="2"/>
          </rPr>
          <t>between seasons needed log, summer is higher barely (p = 0.092)</t>
        </r>
      </text>
    </comment>
    <comment ref="Z1" authorId="0" shapeId="0" xr:uid="{613D98BF-9287-B74C-AB0F-85A6ECDCB38D}">
      <text>
        <r>
          <rPr>
            <b/>
            <sz val="10"/>
            <color rgb="FF000000"/>
            <rFont val="Tahoma"/>
            <family val="2"/>
          </rPr>
          <t>Jamie  Irby:</t>
        </r>
        <r>
          <rPr>
            <sz val="10"/>
            <color rgb="FF000000"/>
            <rFont val="Tahoma"/>
            <family val="2"/>
          </rPr>
          <t xml:space="preserve">
</t>
        </r>
        <r>
          <rPr>
            <sz val="10"/>
            <color rgb="FF000000"/>
            <rFont val="Tahoma"/>
            <family val="2"/>
          </rPr>
          <t xml:space="preserve">winter: p = 0.965
</t>
        </r>
        <r>
          <rPr>
            <sz val="10"/>
            <color rgb="FF000000"/>
            <rFont val="Tahoma"/>
            <family val="2"/>
          </rPr>
          <t xml:space="preserve">
</t>
        </r>
        <r>
          <rPr>
            <sz val="10"/>
            <color rgb="FF000000"/>
            <rFont val="Tahoma"/>
            <family val="2"/>
          </rPr>
          <t>summer: very weird distrubution, essentially everything is higher than control! not sure how to approach...</t>
        </r>
      </text>
    </comment>
    <comment ref="AA1" authorId="0" shapeId="0" xr:uid="{336AD60D-F3A8-EB43-A564-A4D991B0AE9A}">
      <text>
        <r>
          <rPr>
            <b/>
            <sz val="10"/>
            <color rgb="FF000000"/>
            <rFont val="Tahoma"/>
            <family val="2"/>
          </rPr>
          <t>Jamie  Irby:</t>
        </r>
        <r>
          <rPr>
            <sz val="10"/>
            <color rgb="FF000000"/>
            <rFont val="Tahoma"/>
            <family val="2"/>
          </rPr>
          <t xml:space="preserve">
</t>
        </r>
        <r>
          <rPr>
            <sz val="10"/>
            <color rgb="FF000000"/>
            <rFont val="Tahoma"/>
            <family val="2"/>
          </rPr>
          <t>gross nitrification:mineralization</t>
        </r>
      </text>
    </comment>
    <comment ref="AB1" authorId="0" shapeId="0" xr:uid="{3671CBE2-E051-5B48-B543-3318D448F7E2}">
      <text>
        <r>
          <rPr>
            <b/>
            <sz val="10"/>
            <color rgb="FF000000"/>
            <rFont val="Tahoma"/>
            <family val="2"/>
          </rPr>
          <t>Jamie  Irby:</t>
        </r>
        <r>
          <rPr>
            <sz val="10"/>
            <color rgb="FF000000"/>
            <rFont val="Tahoma"/>
            <family val="2"/>
          </rPr>
          <t xml:space="preserve">
</t>
        </r>
        <r>
          <rPr>
            <sz val="18"/>
            <color rgb="FF000000"/>
            <rFont val="Aptos Narrow"/>
            <scheme val="minor"/>
          </rPr>
          <t>winter: p = 0.85</t>
        </r>
        <r>
          <rPr>
            <sz val="10"/>
            <color rgb="FF000000"/>
            <rFont val="Aptos Narrow"/>
            <scheme val="minor"/>
          </rPr>
          <t xml:space="preserve">
</t>
        </r>
        <r>
          <rPr>
            <sz val="18"/>
            <color rgb="FF000000"/>
            <rFont val="Aptos Narrow"/>
            <scheme val="minor"/>
          </rPr>
          <t>summer = 0.86</t>
        </r>
        <r>
          <rPr>
            <sz val="10"/>
            <color rgb="FF000000"/>
            <rFont val="Aptos Narrow"/>
            <scheme val="minor"/>
          </rPr>
          <t xml:space="preserve">
</t>
        </r>
      </text>
    </comment>
    <comment ref="O2" authorId="0" shapeId="0" xr:uid="{69CA6EE9-69FB-3046-92C3-D5873CDC443C}">
      <text>
        <r>
          <rPr>
            <b/>
            <sz val="10"/>
            <color rgb="FF000000"/>
            <rFont val="Tahoma"/>
            <family val="2"/>
          </rPr>
          <t xml:space="preserve">Jamie  Irby:
</t>
        </r>
        <r>
          <rPr>
            <b/>
            <sz val="10"/>
            <color rgb="FF000000"/>
            <rFont val="Tahoma"/>
            <family val="2"/>
          </rPr>
          <t xml:space="preserve">
</t>
        </r>
        <r>
          <rPr>
            <b/>
            <sz val="10"/>
            <color rgb="FF000000"/>
            <rFont val="Tahoma"/>
            <family val="2"/>
          </rPr>
          <t>none sig</t>
        </r>
        <r>
          <rPr>
            <sz val="10"/>
            <color rgb="FF000000"/>
            <rFont val="Tahoma"/>
            <family val="2"/>
          </rPr>
          <t xml:space="preserve">
</t>
        </r>
        <r>
          <rPr>
            <sz val="10"/>
            <color rgb="FF000000"/>
            <rFont val="Tahoma"/>
            <family val="2"/>
          </rPr>
          <t xml:space="preserve">Summer--Control -0.0914884 -2.776830 2.593853 0.9999608
</t>
        </r>
        <r>
          <rPr>
            <sz val="10"/>
            <color rgb="FF000000"/>
            <rFont val="Tahoma"/>
            <family val="2"/>
          </rPr>
          <t xml:space="preserve">Summer+-Control -0.9362771 -4.056362 2.183808 0.8628369
</t>
        </r>
        <r>
          <rPr>
            <sz val="10"/>
            <color rgb="FF000000"/>
            <rFont val="Tahoma"/>
            <family val="2"/>
          </rPr>
          <t xml:space="preserve">Winter--Control  1.0141455 -2.105940 4.134231 0.8267564
</t>
        </r>
        <r>
          <rPr>
            <sz val="10"/>
            <color rgb="FF000000"/>
            <rFont val="Tahoma"/>
            <family val="2"/>
          </rPr>
          <t xml:space="preserve">Winter+-Control -0.7002407 -3.820326 2.419845 0.9459755
</t>
        </r>
        <r>
          <rPr>
            <sz val="10"/>
            <color rgb="FF000000"/>
            <rFont val="Tahoma"/>
            <family val="2"/>
          </rPr>
          <t xml:space="preserve">Summer+-Summer- -0.8447887 -4.397162 2.707585 0.9343690
</t>
        </r>
        <r>
          <rPr>
            <sz val="10"/>
            <color rgb="FF000000"/>
            <rFont val="Tahoma"/>
            <family val="2"/>
          </rPr>
          <t xml:space="preserve">Winter--Summer-  1.1056339 -2.446739 4.658007 0.8471756
</t>
        </r>
        <r>
          <rPr>
            <sz val="10"/>
            <color rgb="FF000000"/>
            <rFont val="Tahoma"/>
            <family val="2"/>
          </rPr>
          <t xml:space="preserve">Winter+-Summer- -0.6087523 -4.161126 2.943621 0.9791068
</t>
        </r>
        <r>
          <rPr>
            <sz val="10"/>
            <color rgb="FF000000"/>
            <rFont val="Tahoma"/>
            <family val="2"/>
          </rPr>
          <t xml:space="preserve">Winter--Summer+  1.9504227 -1.941007 5.841853 0.5147548
</t>
        </r>
        <r>
          <rPr>
            <sz val="10"/>
            <color rgb="FF000000"/>
            <rFont val="Tahoma"/>
            <family val="2"/>
          </rPr>
          <t xml:space="preserve">Winter+-Summer+  0.2360364 -3.655394 4.127466 0.9996131
</t>
        </r>
        <r>
          <rPr>
            <sz val="10"/>
            <color rgb="FF000000"/>
            <rFont val="Tahoma"/>
            <family val="2"/>
          </rPr>
          <t>Winter+-Winter- -1.7143862 -5.605816 2.177044 0.6258073</t>
        </r>
      </text>
    </comment>
    <comment ref="N25" authorId="0" shapeId="0" xr:uid="{E775D60E-DF6E-3B40-93C6-4C8373D7F960}">
      <text>
        <r>
          <rPr>
            <b/>
            <sz val="10"/>
            <color rgb="FF000000"/>
            <rFont val="Tahoma"/>
            <family val="2"/>
          </rPr>
          <t>Jamie  Irby:</t>
        </r>
        <r>
          <rPr>
            <sz val="10"/>
            <color rgb="FF000000"/>
            <rFont val="Tahoma"/>
            <family val="2"/>
          </rPr>
          <t xml:space="preserve">
</t>
        </r>
        <r>
          <rPr>
            <sz val="10"/>
            <color rgb="FF000000"/>
            <rFont val="Tahoma"/>
            <family val="2"/>
          </rPr>
          <t>none sig, p = 0.07 w- s+</t>
        </r>
      </text>
    </comment>
    <comment ref="O25" authorId="0" shapeId="0" xr:uid="{2AF4DAA4-1652-E642-9048-A243C8AA64AC}">
      <text>
        <r>
          <rPr>
            <b/>
            <sz val="10"/>
            <color rgb="FF000000"/>
            <rFont val="Tahoma"/>
            <family val="2"/>
          </rPr>
          <t>Jamie  Irby:</t>
        </r>
        <r>
          <rPr>
            <sz val="10"/>
            <color rgb="FF000000"/>
            <rFont val="Tahoma"/>
            <family val="2"/>
          </rPr>
          <t xml:space="preserve">
</t>
        </r>
        <r>
          <rPr>
            <sz val="10"/>
            <color rgb="FF000000"/>
            <rFont val="Tahoma"/>
            <family val="2"/>
          </rPr>
          <t>none sig p = 0.143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Jamie  Irby</author>
  </authors>
  <commentList>
    <comment ref="D1" authorId="0" shapeId="0" xr:uid="{CEA2701A-0B84-6E42-8E09-55BD2BB042DE}">
      <text>
        <r>
          <rPr>
            <b/>
            <sz val="10"/>
            <color rgb="FF000000"/>
            <rFont val="Tahoma"/>
            <family val="2"/>
          </rPr>
          <t>Jamie  Irby:</t>
        </r>
        <r>
          <rPr>
            <sz val="10"/>
            <color rgb="FF000000"/>
            <rFont val="Tahoma"/>
            <family val="2"/>
          </rPr>
          <t xml:space="preserve">
</t>
        </r>
        <r>
          <rPr>
            <sz val="10"/>
            <color rgb="FF000000"/>
            <rFont val="Tahoma"/>
            <family val="2"/>
          </rPr>
          <t>initial in ug N gdw</t>
        </r>
      </text>
    </comment>
    <comment ref="B205" authorId="0" shapeId="0" xr:uid="{5EA1EAA2-87D6-564F-B9C3-1BF2902F553E}">
      <text>
        <r>
          <rPr>
            <b/>
            <sz val="10"/>
            <color rgb="FF000000"/>
            <rFont val="Tahoma"/>
            <family val="2"/>
          </rPr>
          <t>Jamie  Irby:</t>
        </r>
        <r>
          <rPr>
            <sz val="10"/>
            <color rgb="FF000000"/>
            <rFont val="Tahoma"/>
            <family val="2"/>
          </rPr>
          <t xml:space="preserve">
</t>
        </r>
        <r>
          <rPr>
            <sz val="10"/>
            <color rgb="FF000000"/>
            <rFont val="Tahoma"/>
            <family val="2"/>
          </rPr>
          <t>Using Feb 2022 data because April 2022 is missing for now</t>
        </r>
      </text>
    </comment>
    <comment ref="F301" authorId="0" shapeId="0" xr:uid="{14286B18-8B28-944F-8F8E-6AD1756E7E08}">
      <text>
        <r>
          <rPr>
            <b/>
            <sz val="10"/>
            <color rgb="FF000000"/>
            <rFont val="Tahoma"/>
            <family val="2"/>
          </rPr>
          <t>Jamie  Irby:</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Summer--Control: p = 0.0194099
</t>
        </r>
        <r>
          <rPr>
            <sz val="10"/>
            <color rgb="FF000000"/>
            <rFont val="Tahoma"/>
            <family val="2"/>
          </rPr>
          <t xml:space="preserve">Summer+-Control </t>
        </r>
        <r>
          <rPr>
            <sz val="10"/>
            <color rgb="FF000000"/>
            <rFont val="Aptos Narrow"/>
          </rPr>
          <t xml:space="preserve">: p = </t>
        </r>
        <r>
          <rPr>
            <sz val="10"/>
            <color rgb="FF000000"/>
            <rFont val="Tahoma"/>
            <family val="2"/>
          </rPr>
          <t xml:space="preserve">0.0251330
</t>
        </r>
        <r>
          <rPr>
            <sz val="10"/>
            <color rgb="FF000000"/>
            <rFont val="Tahoma"/>
            <family val="2"/>
          </rPr>
          <t xml:space="preserve">Winter--Control </t>
        </r>
        <r>
          <rPr>
            <sz val="10"/>
            <color rgb="FF000000"/>
            <rFont val="Aptos Narrow"/>
          </rPr>
          <t xml:space="preserve">: p = </t>
        </r>
        <r>
          <rPr>
            <sz val="10"/>
            <color rgb="FF000000"/>
            <rFont val="Tahoma"/>
            <family val="2"/>
          </rPr>
          <t xml:space="preserve">0.1145622
</t>
        </r>
        <r>
          <rPr>
            <sz val="10"/>
            <color rgb="FF000000"/>
            <rFont val="Tahoma"/>
            <family val="2"/>
          </rPr>
          <t xml:space="preserve">Winter+-Control </t>
        </r>
        <r>
          <rPr>
            <sz val="10"/>
            <color rgb="FF000000"/>
            <rFont val="Aptos Narrow"/>
          </rPr>
          <t xml:space="preserve">: p = </t>
        </r>
        <r>
          <rPr>
            <sz val="10"/>
            <color rgb="FF000000"/>
            <rFont val="Tahoma"/>
            <family val="2"/>
          </rPr>
          <t xml:space="preserve">0.0333937
</t>
        </r>
        <r>
          <rPr>
            <sz val="10"/>
            <color rgb="FF000000"/>
            <rFont val="Tahoma"/>
            <family val="2"/>
          </rPr>
          <t xml:space="preserve">Summer+-Summer-  </t>
        </r>
        <r>
          <rPr>
            <sz val="10"/>
            <color rgb="FF000000"/>
            <rFont val="Aptos Narrow"/>
          </rPr>
          <t xml:space="preserve">: p = </t>
        </r>
        <r>
          <rPr>
            <sz val="10"/>
            <color rgb="FF000000"/>
            <rFont val="Tahoma"/>
            <family val="2"/>
          </rPr>
          <t xml:space="preserve">0.9999660
</t>
        </r>
        <r>
          <rPr>
            <sz val="10"/>
            <color rgb="FF000000"/>
            <rFont val="Tahoma"/>
            <family val="2"/>
          </rPr>
          <t xml:space="preserve">Winter--Summer-  </t>
        </r>
        <r>
          <rPr>
            <sz val="10"/>
            <color rgb="FF000000"/>
            <rFont val="Aptos Narrow"/>
          </rPr>
          <t xml:space="preserve">: p = </t>
        </r>
        <r>
          <rPr>
            <sz val="10"/>
            <color rgb="FF000000"/>
            <rFont val="Tahoma"/>
            <family val="2"/>
          </rPr>
          <t xml:space="preserve">0.9861716
</t>
        </r>
        <r>
          <rPr>
            <sz val="10"/>
            <color rgb="FF000000"/>
            <rFont val="Tahoma"/>
            <family val="2"/>
          </rPr>
          <t xml:space="preserve">Winter+-Summer-  </t>
        </r>
        <r>
          <rPr>
            <sz val="10"/>
            <color rgb="FF000000"/>
            <rFont val="Aptos Narrow"/>
          </rPr>
          <t xml:space="preserve">: p = </t>
        </r>
        <r>
          <rPr>
            <sz val="10"/>
            <color rgb="FF000000"/>
            <rFont val="Tahoma"/>
            <family val="2"/>
          </rPr>
          <t xml:space="preserve">0.9993383
</t>
        </r>
        <r>
          <rPr>
            <sz val="10"/>
            <color rgb="FF000000"/>
            <rFont val="Tahoma"/>
            <family val="2"/>
          </rPr>
          <t xml:space="preserve">Winter--Summer+  </t>
        </r>
        <r>
          <rPr>
            <sz val="10"/>
            <color rgb="FF000000"/>
            <rFont val="Aptos Narrow"/>
          </rPr>
          <t xml:space="preserve">: p = </t>
        </r>
        <r>
          <rPr>
            <sz val="10"/>
            <color rgb="FF000000"/>
            <rFont val="Tahoma"/>
            <family val="2"/>
          </rPr>
          <t xml:space="preserve">0.9940252
</t>
        </r>
        <r>
          <rPr>
            <sz val="10"/>
            <color rgb="FF000000"/>
            <rFont val="Tahoma"/>
            <family val="2"/>
          </rPr>
          <t xml:space="preserve">Winter+-Summer+  </t>
        </r>
        <r>
          <rPr>
            <sz val="10"/>
            <color rgb="FF000000"/>
            <rFont val="Aptos Narrow"/>
          </rPr>
          <t xml:space="preserve">: p = </t>
        </r>
        <r>
          <rPr>
            <sz val="10"/>
            <color rgb="FF000000"/>
            <rFont val="Tahoma"/>
            <family val="2"/>
          </rPr>
          <t xml:space="preserve">0.9999480
</t>
        </r>
        <r>
          <rPr>
            <sz val="10"/>
            <color rgb="FF000000"/>
            <rFont val="Tahoma"/>
            <family val="2"/>
          </rPr>
          <t xml:space="preserve">Winter+-Winter- </t>
        </r>
        <r>
          <rPr>
            <sz val="10"/>
            <color rgb="FF000000"/>
            <rFont val="Aptos Narrow"/>
          </rPr>
          <t xml:space="preserve">: p = </t>
        </r>
        <r>
          <rPr>
            <sz val="10"/>
            <color rgb="FF000000"/>
            <rFont val="Tahoma"/>
            <family val="2"/>
          </rPr>
          <t>0.9982960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Jamie  Irby</author>
  </authors>
  <commentList>
    <comment ref="A2" authorId="0" shapeId="0" xr:uid="{30C3062B-9286-894E-B6E7-930296FCF8E3}">
      <text>
        <r>
          <rPr>
            <b/>
            <sz val="10"/>
            <color rgb="FF000000"/>
            <rFont val="Tahoma"/>
            <family val="2"/>
          </rPr>
          <t>Jamie  Irby:</t>
        </r>
        <r>
          <rPr>
            <sz val="10"/>
            <color rgb="FF000000"/>
            <rFont val="Tahoma"/>
            <family val="2"/>
          </rPr>
          <t xml:space="preserve">
</t>
        </r>
        <r>
          <rPr>
            <sz val="10"/>
            <color rgb="FF000000"/>
            <rFont val="Tahoma"/>
            <family val="2"/>
          </rPr>
          <t xml:space="preserve"> </t>
        </r>
        <r>
          <rPr>
            <sz val="18"/>
            <color rgb="FF000000"/>
            <rFont val="Aptos Narrow"/>
            <scheme val="minor"/>
          </rPr>
          <t xml:space="preserve">Winter Control 		ab 
</t>
        </r>
        <r>
          <rPr>
            <sz val="18"/>
            <color rgb="FF000000"/>
            <rFont val="Aptos Narrow"/>
            <scheme val="minor"/>
          </rPr>
          <t xml:space="preserve">Winter Summer- 		ab 
</t>
        </r>
        <r>
          <rPr>
            <sz val="18"/>
            <color rgb="FF000000"/>
            <rFont val="Aptos Narrow"/>
            <scheme val="minor"/>
          </rPr>
          <t xml:space="preserve">Winter Summer+ 		abc 
</t>
        </r>
        <r>
          <rPr>
            <sz val="18"/>
            <color rgb="FF000000"/>
            <rFont val="Aptos Narrow"/>
            <scheme val="minor"/>
          </rPr>
          <t xml:space="preserve">Winter Winter- 		c
</t>
        </r>
        <r>
          <rPr>
            <sz val="18"/>
            <color rgb="FF000000"/>
            <rFont val="Aptos Narrow"/>
            <scheme val="minor"/>
          </rPr>
          <t xml:space="preserve">Winter Winter+ 		abc 
</t>
        </r>
        <r>
          <rPr>
            <sz val="18"/>
            <color rgb="FF000000"/>
            <rFont val="Aptos Narrow"/>
            <scheme val="minor"/>
          </rPr>
          <t xml:space="preserve">Summer Control 		ad
</t>
        </r>
        <r>
          <rPr>
            <sz val="18"/>
            <color rgb="FF000000"/>
            <rFont val="Aptos Narrow"/>
            <scheme val="minor"/>
          </rPr>
          <t xml:space="preserve">Summer Summer- 	abc
</t>
        </r>
        <r>
          <rPr>
            <sz val="18"/>
            <color rgb="FF000000"/>
            <rFont val="Aptos Narrow"/>
            <scheme val="minor"/>
          </rPr>
          <t xml:space="preserve">Summer Summer+ 	d
</t>
        </r>
        <r>
          <rPr>
            <sz val="18"/>
            <color rgb="FF000000"/>
            <rFont val="Aptos Narrow"/>
            <scheme val="minor"/>
          </rPr>
          <t xml:space="preserve">Summer Winter- 		b
</t>
        </r>
        <r>
          <rPr>
            <sz val="18"/>
            <color rgb="FF000000"/>
            <rFont val="Aptos Narrow"/>
            <scheme val="minor"/>
          </rPr>
          <t>Summer Winter+ 		ab</t>
        </r>
      </text>
    </comment>
    <comment ref="H2" authorId="0" shapeId="0" xr:uid="{CAEF3DA8-E883-7642-BE8B-B78DD2E7801F}">
      <text>
        <r>
          <rPr>
            <b/>
            <sz val="10"/>
            <color rgb="FF000000"/>
            <rFont val="Tahoma"/>
            <family val="2"/>
          </rPr>
          <t>Jamie  Irby:</t>
        </r>
        <r>
          <rPr>
            <sz val="10"/>
            <color rgb="FF000000"/>
            <rFont val="Tahoma"/>
            <family val="2"/>
          </rPr>
          <t xml:space="preserve">
</t>
        </r>
        <r>
          <rPr>
            <sz val="10"/>
            <color rgb="FF000000"/>
            <rFont val="Tahoma"/>
            <family val="2"/>
          </rPr>
          <t xml:space="preserve"> Summer Summer-   d
</t>
        </r>
        <r>
          <rPr>
            <sz val="10"/>
            <color rgb="FF000000"/>
            <rFont val="Tahoma"/>
            <family val="2"/>
          </rPr>
          <t xml:space="preserve"> Winter Winter-   cd   
</t>
        </r>
        <r>
          <rPr>
            <sz val="10"/>
            <color rgb="FF000000"/>
            <rFont val="Tahoma"/>
            <family val="2"/>
          </rPr>
          <t xml:space="preserve"> Summer Winter-   bcd  
</t>
        </r>
        <r>
          <rPr>
            <sz val="10"/>
            <color rgb="FF000000"/>
            <rFont val="Tahoma"/>
            <family val="2"/>
          </rPr>
          <t xml:space="preserve"> Summer Winter+   bcd  
</t>
        </r>
        <r>
          <rPr>
            <sz val="10"/>
            <color rgb="FF000000"/>
            <rFont val="Tahoma"/>
            <family val="2"/>
          </rPr>
          <t xml:space="preserve"> Summer Control   bcd 
</t>
        </r>
        <r>
          <rPr>
            <sz val="10"/>
            <color rgb="FF000000"/>
            <rFont val="Tahoma"/>
            <family val="2"/>
          </rPr>
          <t xml:space="preserve"> Summer Summer+  abc 
</t>
        </r>
        <r>
          <rPr>
            <sz val="10"/>
            <color rgb="FF000000"/>
            <rFont val="Tahoma"/>
            <family val="2"/>
          </rPr>
          <t xml:space="preserve"> Winter Summer+   ab 
</t>
        </r>
        <r>
          <rPr>
            <sz val="10"/>
            <color rgb="FF000000"/>
            <rFont val="Tahoma"/>
            <family val="2"/>
          </rPr>
          <t xml:space="preserve"> Winter Winter+   ab 
</t>
        </r>
        <r>
          <rPr>
            <sz val="10"/>
            <color rgb="FF000000"/>
            <rFont val="Tahoma"/>
            <family val="2"/>
          </rPr>
          <t xml:space="preserve"> Winter Control   a 
</t>
        </r>
        <r>
          <rPr>
            <sz val="10"/>
            <color rgb="FF000000"/>
            <rFont val="Tahoma"/>
            <family val="2"/>
          </rPr>
          <t xml:space="preserve"> Winter Summer-   a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<sst xmlns="http://schemas.openxmlformats.org/spreadsheetml/2006/main" count="2232" uniqueCount="809">
  <si>
    <t>Plot number</t>
  </si>
  <si>
    <t>Season</t>
  </si>
  <si>
    <t>Treatment</t>
  </si>
  <si>
    <t>Gross Min</t>
  </si>
  <si>
    <t>Total N</t>
  </si>
  <si>
    <t>Gross Nit</t>
  </si>
  <si>
    <t>NO3</t>
  </si>
  <si>
    <t xml:space="preserve">DNRA </t>
  </si>
  <si>
    <t>NH4</t>
  </si>
  <si>
    <t>MAP</t>
  </si>
  <si>
    <t>MB C</t>
  </si>
  <si>
    <t>MB N</t>
  </si>
  <si>
    <t>Net Nit</t>
  </si>
  <si>
    <t>Net Min</t>
  </si>
  <si>
    <t>mm per rain</t>
  </si>
  <si>
    <t>Gross Amm</t>
  </si>
  <si>
    <t>pH</t>
  </si>
  <si>
    <t>NH4 post</t>
  </si>
  <si>
    <t>Winter</t>
  </si>
  <si>
    <t>Control</t>
  </si>
  <si>
    <t>Summer-</t>
  </si>
  <si>
    <t>Winter-</t>
  </si>
  <si>
    <t>Summer+</t>
  </si>
  <si>
    <t>Winter+</t>
  </si>
  <si>
    <t>Summer</t>
  </si>
  <si>
    <t xml:space="preserve"> Summer Control - Winter Control       </t>
  </si>
  <si>
    <t xml:space="preserve"> Summer Control - (Summer Summer-)      </t>
  </si>
  <si>
    <t xml:space="preserve"> Summer Control - (Winter Summer-)    </t>
  </si>
  <si>
    <t xml:space="preserve"> Summer Control - (Summer Summer+)  </t>
  </si>
  <si>
    <t xml:space="preserve"> Summer Control - (Winter Summer+)      </t>
  </si>
  <si>
    <t xml:space="preserve"> Summer Control - (Summer Winter-)   </t>
  </si>
  <si>
    <t xml:space="preserve"> Summer Control - (Winter Winter-)   </t>
  </si>
  <si>
    <t xml:space="preserve"> Summer Control - (Summer Winter+)     </t>
  </si>
  <si>
    <t xml:space="preserve"> Summer Control - (Winter Winter+)    </t>
  </si>
  <si>
    <t xml:space="preserve"> Winter Control - (Summer Summer-)     </t>
  </si>
  <si>
    <t xml:space="preserve"> Winter Control - (Winter Summer-)   </t>
  </si>
  <si>
    <t xml:space="preserve"> Winter Control - (Summer Summer+)   </t>
  </si>
  <si>
    <t xml:space="preserve"> Winter Control - (Winter Summer+)    </t>
  </si>
  <si>
    <t xml:space="preserve"> Winter Control - (Summer Winter-)    </t>
  </si>
  <si>
    <t xml:space="preserve"> Winter Control - (Winter Winter-)     </t>
  </si>
  <si>
    <t xml:space="preserve"> Winter Control - (Summer Winter+)   </t>
  </si>
  <si>
    <t xml:space="preserve"> Winter Control - (Winter Winter+)      </t>
  </si>
  <si>
    <t xml:space="preserve"> (Summer Summer-) - (Winter Summer-) </t>
  </si>
  <si>
    <t xml:space="preserve"> (Summer Summer-) - (Summer Summer+)  </t>
  </si>
  <si>
    <t xml:space="preserve"> (Summer Summer-) - (Winter Summer+)    </t>
  </si>
  <si>
    <t xml:space="preserve"> (Summer Summer-) - (Summer Winter-)    </t>
  </si>
  <si>
    <t xml:space="preserve"> (Summer Summer-) - (Winter Winter-)  </t>
  </si>
  <si>
    <t xml:space="preserve"> (Summer Summer-) - (Summer Winter+)  </t>
  </si>
  <si>
    <t xml:space="preserve"> (Summer Summer-) - (Winter Winter+)    </t>
  </si>
  <si>
    <t xml:space="preserve"> (Winter Summer-) - (Summer Summer+)   </t>
  </si>
  <si>
    <t xml:space="preserve"> (Winter Summer-) - (Winter Summer+)   </t>
  </si>
  <si>
    <t xml:space="preserve"> (Winter Summer-) - (Summer Winter-)   </t>
  </si>
  <si>
    <t xml:space="preserve"> (Winter Summer-) - (Winter Winter-)    </t>
  </si>
  <si>
    <t xml:space="preserve"> (Winter Summer-) - (Summer Winter+)   </t>
  </si>
  <si>
    <t xml:space="preserve"> (Winter Summer-) - (Winter Winter+)  </t>
  </si>
  <si>
    <t xml:space="preserve"> (Summer Summer+) - (Winter Summer+) </t>
  </si>
  <si>
    <t xml:space="preserve"> (Summer Summer+) - (Summer Winter-)  </t>
  </si>
  <si>
    <t xml:space="preserve"> (Summer Summer+) - (Winter Winter-)   </t>
  </si>
  <si>
    <t xml:space="preserve"> (Summer Summer+) - (Summer Winter+)    </t>
  </si>
  <si>
    <t xml:space="preserve"> (Summer Summer+) - (Winter Winter+)   </t>
  </si>
  <si>
    <t xml:space="preserve"> (Winter Summer+) - (Summer Winter-)   </t>
  </si>
  <si>
    <t xml:space="preserve"> (Winter Summer+) - (Winter Winter-)    </t>
  </si>
  <si>
    <t xml:space="preserve"> (Winter Summer+) - (Summer Winter+)   </t>
  </si>
  <si>
    <t xml:space="preserve"> (Winter Summer+) - (Winter Winter+)  </t>
  </si>
  <si>
    <t xml:space="preserve"> (Summer Winter-) - (Winter Winter-)</t>
  </si>
  <si>
    <t xml:space="preserve"> (Summer Winter-) - (Summer Winter+)  </t>
  </si>
  <si>
    <t xml:space="preserve"> (Summer Winter-) - (Winter Winter+)  </t>
  </si>
  <si>
    <t xml:space="preserve"> (Winter Winter-) - (Summer Winter+) </t>
  </si>
  <si>
    <t xml:space="preserve"> (Winter Winter-) - (Winter Winter+) </t>
  </si>
  <si>
    <t xml:space="preserve"> (Summer Winter+) - (Winter Winter+)    </t>
  </si>
  <si>
    <t>p value</t>
  </si>
  <si>
    <t xml:space="preserve">Gross N Mineralization                         </t>
  </si>
  <si>
    <t>d15 N</t>
  </si>
  <si>
    <t>mg C</t>
  </si>
  <si>
    <t>d13 C</t>
  </si>
  <si>
    <t>Exp Year</t>
  </si>
  <si>
    <t>Calendar Year</t>
  </si>
  <si>
    <t>Exp Season</t>
  </si>
  <si>
    <t>Date</t>
  </si>
  <si>
    <t>Plot</t>
  </si>
  <si>
    <t>Gallons Added</t>
  </si>
  <si>
    <t>Rainfall equivalent mm</t>
  </si>
  <si>
    <t>Notes</t>
  </si>
  <si>
    <t>1Summer</t>
  </si>
  <si>
    <t>17 Sum 2x</t>
  </si>
  <si>
    <t>18 Sum 2x</t>
  </si>
  <si>
    <t>19 Sum 2x</t>
  </si>
  <si>
    <t>20 Sum 2x</t>
  </si>
  <si>
    <t>1Winter</t>
  </si>
  <si>
    <t>21 Wint 2x</t>
  </si>
  <si>
    <t>22 Wint 2x</t>
  </si>
  <si>
    <t>23 Wint 2x</t>
  </si>
  <si>
    <t>24 Wint 2x</t>
  </si>
  <si>
    <t>mm</t>
  </si>
  <si>
    <t>season</t>
  </si>
  <si>
    <t>Winter 2019</t>
  </si>
  <si>
    <t>Summer 2019</t>
  </si>
  <si>
    <t>Winter 2020</t>
  </si>
  <si>
    <t>Summer 2020</t>
  </si>
  <si>
    <t>Winter 2021</t>
  </si>
  <si>
    <t>Summer 2021</t>
  </si>
  <si>
    <t>Less water was added to 21 Wint 2x due to water availability--tank levels got too low for us to be able to pump water out.</t>
  </si>
  <si>
    <t>21 Wint 2x was the only plot watered (to make up for the deficit on 2/28/19).</t>
  </si>
  <si>
    <t>2Summer</t>
  </si>
  <si>
    <t>2Winter</t>
  </si>
  <si>
    <t>Pipes burst only watered one plot</t>
  </si>
  <si>
    <t>21 Wint 2x received less water to compensate for addition of water on 12/11. All plots were watered using the same flow meter. All other meters are broken. Three new meters have been ordered and should arrive after the holiday break. The functioning meter says "1" on the cap but that's because I salvaged the cap from a broken meter. Actual meter number unknown.</t>
  </si>
  <si>
    <t>3Summer</t>
  </si>
  <si>
    <t>No rain this summer</t>
  </si>
  <si>
    <t>3Winter</t>
  </si>
  <si>
    <t>Massive leaks - no water colected brougt in water from Fire station</t>
  </si>
  <si>
    <t>4Summer</t>
  </si>
  <si>
    <t>4Winter</t>
  </si>
  <si>
    <t>5Summer</t>
  </si>
  <si>
    <t>Pump died</t>
  </si>
  <si>
    <t>5Winter</t>
  </si>
  <si>
    <t>mm of rain received</t>
  </si>
  <si>
    <t>Less added to make up for addition on 2/3 before pump died</t>
  </si>
  <si>
    <t>Jan</t>
  </si>
  <si>
    <t>6Summer</t>
  </si>
  <si>
    <t>Feb</t>
  </si>
  <si>
    <t>March</t>
  </si>
  <si>
    <t>April</t>
  </si>
  <si>
    <t>May</t>
  </si>
  <si>
    <t>June</t>
  </si>
  <si>
    <t>July</t>
  </si>
  <si>
    <t>Aug</t>
  </si>
  <si>
    <t>Sept</t>
  </si>
  <si>
    <t>6Winter</t>
  </si>
  <si>
    <t>Oct</t>
  </si>
  <si>
    <t>Nov</t>
  </si>
  <si>
    <t>Dec</t>
  </si>
  <si>
    <t>total</t>
  </si>
  <si>
    <t>average annual</t>
  </si>
  <si>
    <t>control</t>
  </si>
  <si>
    <t>summer ex (winters only)</t>
  </si>
  <si>
    <t>winter ex (summers only)</t>
  </si>
  <si>
    <t>summer 2x</t>
  </si>
  <si>
    <t>winter 2x</t>
  </si>
  <si>
    <t>summer ex</t>
  </si>
  <si>
    <t>From R:</t>
  </si>
  <si>
    <t>mm of rain per event from July 2022 to Dec 2023</t>
  </si>
  <si>
    <t>total rain mm</t>
  </si>
  <si>
    <t>winter ex</t>
  </si>
  <si>
    <t>No. of events</t>
  </si>
  <si>
    <t>annual average mm of rain per event</t>
  </si>
  <si>
    <t>*treating water addition trips as an additional rain event</t>
  </si>
  <si>
    <t>Winter rain from 9/22 to 9/23:</t>
  </si>
  <si>
    <t>freq</t>
  </si>
  <si>
    <t>rain mm  Winter sampling</t>
  </si>
  <si>
    <t>rain mm Summer sample</t>
  </si>
  <si>
    <t>freq before sampling Winter</t>
  </si>
  <si>
    <t>freq before sampling Summer</t>
  </si>
  <si>
    <t>mm per event W</t>
  </si>
  <si>
    <t>mm per event S</t>
  </si>
  <si>
    <t>Summer rain from 9/22 to 9/23:</t>
  </si>
  <si>
    <t>Total rain in samping period:</t>
  </si>
  <si>
    <t>so winter season had more frequent rain events at a lower intensity while summer had a lower frequency at higher intensity</t>
  </si>
  <si>
    <t>comparing to sept 2021 to sept 2022</t>
  </si>
  <si>
    <t>2020-2021</t>
  </si>
  <si>
    <t>Winter rain</t>
  </si>
  <si>
    <t>rain per event</t>
  </si>
  <si>
    <t>summer rain</t>
  </si>
  <si>
    <t>total rain</t>
  </si>
  <si>
    <t>so we see that 2023 sampling year had twice the amount of rain and nearly 1.5x higher frequency than the previous years</t>
  </si>
  <si>
    <t>TIMESTAMP</t>
  </si>
  <si>
    <t>Rain_mm_Tot</t>
  </si>
  <si>
    <t>2020-08-15 15:00:00</t>
  </si>
  <si>
    <t>2020-08-24 14:00:00</t>
  </si>
  <si>
    <t>2020-11-07 11:00:00</t>
  </si>
  <si>
    <t>2020-11-07 12:00:00</t>
  </si>
  <si>
    <t>2020-11-07 13:00:00</t>
  </si>
  <si>
    <t>2020-11-07 16:00:00</t>
  </si>
  <si>
    <t>2020-11-07 17:00:00</t>
  </si>
  <si>
    <t>2020-11-07 18:00:00</t>
  </si>
  <si>
    <t>2020-11-07 20:00:00</t>
  </si>
  <si>
    <t>2020-11-07 21:00:00</t>
  </si>
  <si>
    <t>2020-11-07 22:00:00</t>
  </si>
  <si>
    <t>2020-11-08 00:00:00</t>
  </si>
  <si>
    <t>2020-11-08 13:00:00</t>
  </si>
  <si>
    <t>2020-11-08 14:00:00</t>
  </si>
  <si>
    <t>2020-11-08 21:00:00</t>
  </si>
  <si>
    <t>2020-12-24 16:00:00</t>
  </si>
  <si>
    <t>2020-12-24 17:00:00</t>
  </si>
  <si>
    <t>2020-12-28 04:00:00</t>
  </si>
  <si>
    <t>2020-12-28 05:00:00</t>
  </si>
  <si>
    <t>2020-12-28 07:00:00</t>
  </si>
  <si>
    <t>2020-12-28 08:00:00</t>
  </si>
  <si>
    <t>2020-12-28 09:00:00</t>
  </si>
  <si>
    <t>2020-12-28 10:00:00</t>
  </si>
  <si>
    <t>2020-12-28 12:00:00</t>
  </si>
  <si>
    <t>2020-12-28 14:00:00</t>
  </si>
  <si>
    <t>2020-12-28 20:00:00</t>
  </si>
  <si>
    <t>2020-12-29 09:00:00</t>
  </si>
  <si>
    <t>2020-12-29 10:00:00</t>
  </si>
  <si>
    <t>2020-12-29 11:00:00</t>
  </si>
  <si>
    <t>2021-01-20 05:00:00</t>
  </si>
  <si>
    <t>2021-01-20 06:00:00</t>
  </si>
  <si>
    <t>2021-01-20 07:00:00</t>
  </si>
  <si>
    <t>2021-01-20 08:00:00</t>
  </si>
  <si>
    <t>2021-01-20 09:00:00</t>
  </si>
  <si>
    <t>2021-01-21 01:00:00</t>
  </si>
  <si>
    <t>2021-01-21 02:00:00</t>
  </si>
  <si>
    <t>2021-01-23 13:00:00</t>
  </si>
  <si>
    <t>2021-01-23 14:00:00</t>
  </si>
  <si>
    <t>2021-01-23 16:00:00</t>
  </si>
  <si>
    <t>2021-01-23 17:00:00</t>
  </si>
  <si>
    <t>2021-01-23 18:00:00</t>
  </si>
  <si>
    <t>2021-01-24 10:00:00</t>
  </si>
  <si>
    <t>2021-01-24 11:00:00</t>
  </si>
  <si>
    <t>2021-01-25 00:00:00</t>
  </si>
  <si>
    <t>2021-01-25 04:00:00</t>
  </si>
  <si>
    <t>2021-01-25 09:00:00</t>
  </si>
  <si>
    <t>2021-01-26 10:00:00</t>
  </si>
  <si>
    <t>2021-01-26 12:00:00</t>
  </si>
  <si>
    <t>2021-01-26 13:00:00</t>
  </si>
  <si>
    <t>2021-01-26 14:00:00</t>
  </si>
  <si>
    <t>2021-01-26 15:00:00</t>
  </si>
  <si>
    <t>2021-01-29 03:00:00</t>
  </si>
  <si>
    <t>2021-01-29 04:00:00</t>
  </si>
  <si>
    <t>2021-01-29 05:00:00</t>
  </si>
  <si>
    <t>2021-01-29 08:00:00</t>
  </si>
  <si>
    <t>2021-01-29 11:00:00</t>
  </si>
  <si>
    <t>2021-01-29 13:00:00</t>
  </si>
  <si>
    <t>2021-01-29 14:00:00</t>
  </si>
  <si>
    <t>2021-01-29 15:00:00</t>
  </si>
  <si>
    <t>2021-01-29 16:00:00</t>
  </si>
  <si>
    <t>2021-01-29 18:00:00</t>
  </si>
  <si>
    <t>2021-02-12 12:00:00</t>
  </si>
  <si>
    <t>2021-03-03 13:00:00</t>
  </si>
  <si>
    <t>2021-03-03 14:00:00</t>
  </si>
  <si>
    <t>2021-03-03 16:00:00</t>
  </si>
  <si>
    <t>2021-03-03 18:00:00</t>
  </si>
  <si>
    <t>2021-03-03 19:00:00</t>
  </si>
  <si>
    <t>2021-03-04 01:00:00</t>
  </si>
  <si>
    <t>2021-03-10 10:00:00</t>
  </si>
  <si>
    <t>2021-03-10 14:00:00</t>
  </si>
  <si>
    <t>2021-03-11 09:00:00</t>
  </si>
  <si>
    <t>2021-03-11 10:00:00</t>
  </si>
  <si>
    <t>2021-03-15 16:00:00</t>
  </si>
  <si>
    <t>2021-03-16 08:00:00</t>
  </si>
  <si>
    <t>2021-06-18 16:00:00</t>
  </si>
  <si>
    <t>2021-07-18 03:00:00</t>
  </si>
  <si>
    <t>2021-07-18 04:00:00</t>
  </si>
  <si>
    <t>2021-07-22 16:00:00</t>
  </si>
  <si>
    <t>2021-07-22 17:00:00</t>
  </si>
  <si>
    <t>2021-07-25 17:00:00</t>
  </si>
  <si>
    <t>2021-07-26 03:00:00</t>
  </si>
  <si>
    <t>2021-07-26 04:00:00</t>
  </si>
  <si>
    <t>2021-07-26 05:00:00</t>
  </si>
  <si>
    <t>2021-07-26 06:00:00</t>
  </si>
  <si>
    <t>2021-07-26 08:00:00</t>
  </si>
  <si>
    <t>2021-07-26 09:00:00</t>
  </si>
  <si>
    <t>2021-07-28 15:00:00</t>
  </si>
  <si>
    <t>2021-07-28 16:00:00</t>
  </si>
  <si>
    <t>2021-07-30 16:00:00</t>
  </si>
  <si>
    <t>2021-07-30 17:00:00</t>
  </si>
  <si>
    <t>2021-07-30 18:00:00</t>
  </si>
  <si>
    <t>2021-08-09 16:00:00</t>
  </si>
  <si>
    <t>2021-08-10 23:00:00</t>
  </si>
  <si>
    <t>2021-08-11 00:00:00</t>
  </si>
  <si>
    <t>2021-08-11 01:00:00</t>
  </si>
  <si>
    <t>2021-08-30 14:00:00</t>
  </si>
  <si>
    <t>2021-08-31 08:00:00</t>
  </si>
  <si>
    <t>2021-10-04 22:00:00</t>
  </si>
  <si>
    <t>2021-10-05 02:00:00</t>
  </si>
  <si>
    <t>2021-10-05 03:00:00</t>
  </si>
  <si>
    <t>2021-10-05 04:00:00</t>
  </si>
  <si>
    <t>2021-10-05 17:00:00</t>
  </si>
  <si>
    <t>2021-10-08 06:00:00</t>
  </si>
  <si>
    <t>2021-10-08 07:00:00</t>
  </si>
  <si>
    <t>2021-10-08 08:00:00</t>
  </si>
  <si>
    <t>2021-10-11 20:00:00</t>
  </si>
  <si>
    <t>2021-10-25 19:00:00</t>
  </si>
  <si>
    <t>2021-12-08 10:00:00</t>
  </si>
  <si>
    <t>2021-12-09 15:00:00</t>
  </si>
  <si>
    <t>2021-12-09 20:00:00</t>
  </si>
  <si>
    <t>2021-12-09 21:00:00</t>
  </si>
  <si>
    <t>2021-12-14 11:00:00</t>
  </si>
  <si>
    <t>2021-12-14 13:00:00</t>
  </si>
  <si>
    <t>2021-12-14 14:00:00</t>
  </si>
  <si>
    <t>2021-12-14 15:00:00</t>
  </si>
  <si>
    <t>2021-12-14 16:00:00</t>
  </si>
  <si>
    <t>2021-12-14 17:00:00</t>
  </si>
  <si>
    <t>2021-12-14 18:00:00</t>
  </si>
  <si>
    <t>2021-12-14 19:00:00</t>
  </si>
  <si>
    <t>2021-12-23 14:00:00</t>
  </si>
  <si>
    <t>2021-12-23 17:00:00</t>
  </si>
  <si>
    <t>2021-12-23 18:00:00</t>
  </si>
  <si>
    <t>2021-12-23 19:00:00</t>
  </si>
  <si>
    <t>2021-12-23 20:00:00</t>
  </si>
  <si>
    <t>2021-12-23 21:00:00</t>
  </si>
  <si>
    <t>2021-12-23 22:00:00</t>
  </si>
  <si>
    <t>2021-12-23 23:00:00</t>
  </si>
  <si>
    <t>2021-12-24 00:00:00</t>
  </si>
  <si>
    <t>2021-12-24 01:00:00</t>
  </si>
  <si>
    <t>2021-12-24 02:00:00</t>
  </si>
  <si>
    <t>2021-12-24 03:00:00</t>
  </si>
  <si>
    <t>2021-12-24 04:00:00</t>
  </si>
  <si>
    <t>2021-12-24 05:00:00</t>
  </si>
  <si>
    <t>2021-12-24 06:00:00</t>
  </si>
  <si>
    <t>2021-12-24 07:00:00</t>
  </si>
  <si>
    <t>2021-12-24 08:00:00</t>
  </si>
  <si>
    <t>2021-12-24 09:00:00</t>
  </si>
  <si>
    <t>2021-12-24 13:00:00</t>
  </si>
  <si>
    <t>2021-12-25 19:00:00</t>
  </si>
  <si>
    <t>2021-12-26 03:00:00</t>
  </si>
  <si>
    <t>2021-12-26 04:00:00</t>
  </si>
  <si>
    <t>2021-12-27 18:00:00</t>
  </si>
  <si>
    <t>2021-12-27 19:00:00</t>
  </si>
  <si>
    <t>2021-12-27 20:00:00</t>
  </si>
  <si>
    <t>2021-12-27 22:00:00</t>
  </si>
  <si>
    <t>2021-12-27 23:00:00</t>
  </si>
  <si>
    <t>2021-12-28 00:00:00</t>
  </si>
  <si>
    <t>2022-01-17 16:00:00</t>
  </si>
  <si>
    <t>2022-01-17 17:00:00</t>
  </si>
  <si>
    <t>2022-02-16 05:00:00</t>
  </si>
  <si>
    <t>2022-02-22 18:00:00</t>
  </si>
  <si>
    <t>2022-02-22 19:00:00</t>
  </si>
  <si>
    <t>2022-02-22 20:00:00</t>
  </si>
  <si>
    <t>2022-02-22 21:00:00</t>
  </si>
  <si>
    <t>2022-02-23 09:00:00</t>
  </si>
  <si>
    <t>2022-02-23 10:00:00</t>
  </si>
  <si>
    <t>2022-02-23 11:00:00</t>
  </si>
  <si>
    <t>2022-02-23 14:00:00</t>
  </si>
  <si>
    <t>2022-03-04 05:00:00</t>
  </si>
  <si>
    <t>2022-03-04 06:00:00</t>
  </si>
  <si>
    <t>2022-03-04 07:00:00</t>
  </si>
  <si>
    <t>2022-03-04 18:00:00</t>
  </si>
  <si>
    <t>2022-03-06 08:00:00</t>
  </si>
  <si>
    <t>2022-03-06 09:00:00</t>
  </si>
  <si>
    <t>2022-03-28 14:00:00</t>
  </si>
  <si>
    <t>2022-03-28 15:00:00</t>
  </si>
  <si>
    <t>2022-03-28 16:00:00</t>
  </si>
  <si>
    <t>2022-03-28 17:00:00</t>
  </si>
  <si>
    <t>2022-03-28 22:00:00</t>
  </si>
  <si>
    <t>2022-04-22 03:00:00</t>
  </si>
  <si>
    <t>2022-04-22 04:00:00</t>
  </si>
  <si>
    <t>2022-04-22 05:00:00</t>
  </si>
  <si>
    <t>2022-06-22 15:00:00</t>
  </si>
  <si>
    <t>2022-07-25 14:00:00</t>
  </si>
  <si>
    <t>2022-07-31 10:00:00</t>
  </si>
  <si>
    <t>2022-07-31 11:00:00</t>
  </si>
  <si>
    <t>2022-08-04 11:00:00</t>
  </si>
  <si>
    <t>2022-08-04 13:00:00</t>
  </si>
  <si>
    <t>2022-08-04 14:00:00</t>
  </si>
  <si>
    <t>2022-08-04 17:00:00</t>
  </si>
  <si>
    <t>2022-08-08 15:00:00</t>
  </si>
  <si>
    <t>2022-08-17 15:00:00</t>
  </si>
  <si>
    <t>2022-08-24 12:00:00</t>
  </si>
  <si>
    <t>2022-08-24 13:00:00</t>
  </si>
  <si>
    <t>2022-08-24 14:00:00</t>
  </si>
  <si>
    <t>2022-09-09 11:00:00</t>
  </si>
  <si>
    <t>2022-09-09 12:00:00</t>
  </si>
  <si>
    <t>2022-09-09 13:00:00</t>
  </si>
  <si>
    <t>2022-09-09 14:00:00</t>
  </si>
  <si>
    <t>2022-09-09 15:00:00</t>
  </si>
  <si>
    <t>2022-09-09 16:00:00</t>
  </si>
  <si>
    <t>2022-09-09 17:00:00</t>
  </si>
  <si>
    <t>2022-09-09 18:00:00</t>
  </si>
  <si>
    <t>2022-09-09 19:00:00</t>
  </si>
  <si>
    <t>2022-09-09 20:00:00</t>
  </si>
  <si>
    <t>2022-09-09 21:00:00</t>
  </si>
  <si>
    <t>2022-09-09 23:00:00</t>
  </si>
  <si>
    <t>2022-09-10 01:00:00</t>
  </si>
  <si>
    <t>2022-09-10 09:00:00</t>
  </si>
  <si>
    <t>2022-09-10 10:00:00</t>
  </si>
  <si>
    <t>2022-09-11 12:00:00</t>
  </si>
  <si>
    <t>2022-09-11 14:00:00</t>
  </si>
  <si>
    <t>2022-09-11 15:00:00</t>
  </si>
  <si>
    <t>2022-09-11 16:00:00</t>
  </si>
  <si>
    <t>2022-09-12 11:00:00</t>
  </si>
  <si>
    <t>2022-09-28 16:00:00</t>
  </si>
  <si>
    <t>2022-10-15 15:00:00</t>
  </si>
  <si>
    <t>2022-10-15 16:00:00</t>
  </si>
  <si>
    <t>2022-10-15 17:00:00</t>
  </si>
  <si>
    <t>2022-10-15 18:00:00</t>
  </si>
  <si>
    <t>2022-10-15 21:00:00</t>
  </si>
  <si>
    <t>2022-10-16 02:00:00</t>
  </si>
  <si>
    <t>2022-10-22 23:00:00</t>
  </si>
  <si>
    <t>2022-10-23 00:00:00</t>
  </si>
  <si>
    <t>2022-11-07 23:00:00</t>
  </si>
  <si>
    <t>2022-11-08 13:00:00</t>
  </si>
  <si>
    <t>2022-11-08 14:00:00</t>
  </si>
  <si>
    <t>2022-11-08 15:00:00</t>
  </si>
  <si>
    <t>2022-11-08 16:00:00</t>
  </si>
  <si>
    <t>2022-11-08 19:00:00</t>
  </si>
  <si>
    <t>2022-11-08 20:00:00</t>
  </si>
  <si>
    <t>2022-11-08 21:00:00</t>
  </si>
  <si>
    <t>2022-11-08 22:00:00</t>
  </si>
  <si>
    <t>2022-11-08 23:00:00</t>
  </si>
  <si>
    <t>2022-11-09 04:00:00</t>
  </si>
  <si>
    <t>2022-11-09 07:00:00</t>
  </si>
  <si>
    <t>2022-12-11 12:00:00</t>
  </si>
  <si>
    <t>2022-12-11 13:00:00</t>
  </si>
  <si>
    <t>2022-12-11 14:00:00</t>
  </si>
  <si>
    <t>2022-12-11 15:00:00</t>
  </si>
  <si>
    <t>2022-12-11 16:00:00</t>
  </si>
  <si>
    <t>2022-12-11 17:00:00</t>
  </si>
  <si>
    <t>2022-12-12 11:00:00</t>
  </si>
  <si>
    <t>2022-12-27 23:00:00</t>
  </si>
  <si>
    <t>2022-12-28 00:00:00</t>
  </si>
  <si>
    <t>2022-12-28 01:00:00</t>
  </si>
  <si>
    <t>2022-12-28 02:00:00</t>
  </si>
  <si>
    <t>2022-12-28 03:00:00</t>
  </si>
  <si>
    <t>2023-01-01 01:00:00</t>
  </si>
  <si>
    <t>2023-01-01 02:00:00</t>
  </si>
  <si>
    <t>2023-01-01 03:00:00</t>
  </si>
  <si>
    <t>2023-01-01 04:00:00</t>
  </si>
  <si>
    <t>2023-01-01 05:00:00</t>
  </si>
  <si>
    <t>2023-01-01 09:00:00</t>
  </si>
  <si>
    <t>2023-01-01 14:00:00</t>
  </si>
  <si>
    <t>2023-01-01 15:00:00</t>
  </si>
  <si>
    <t>2023-01-01 16:00:00</t>
  </si>
  <si>
    <t>2023-01-01 17:00:00</t>
  </si>
  <si>
    <t>2023-01-01 18:00:00</t>
  </si>
  <si>
    <t>2023-01-03 16:00:00</t>
  </si>
  <si>
    <t>2023-01-03 17:00:00</t>
  </si>
  <si>
    <t>2023-01-03 18:00:00</t>
  </si>
  <si>
    <t>2023-01-05 05:00:00</t>
  </si>
  <si>
    <t>2023-01-05 10:00:00</t>
  </si>
  <si>
    <t>2023-01-05 13:00:00</t>
  </si>
  <si>
    <t>2023-01-05 14:00:00</t>
  </si>
  <si>
    <t>2023-01-05 15:00:00</t>
  </si>
  <si>
    <t>2023-01-05 17:00:00</t>
  </si>
  <si>
    <t>2023-01-05 18:00:00</t>
  </si>
  <si>
    <t>2023-01-10 14:00:00</t>
  </si>
  <si>
    <t>2023-01-10 15:00:00</t>
  </si>
  <si>
    <t>2023-01-10 16:00:00</t>
  </si>
  <si>
    <t>2023-01-10 18:00:00</t>
  </si>
  <si>
    <t>2023-01-14 15:00:00</t>
  </si>
  <si>
    <t>2023-01-14 16:00:00</t>
  </si>
  <si>
    <t>2023-01-14 17:00:00</t>
  </si>
  <si>
    <t>2023-01-14 18:00:00</t>
  </si>
  <si>
    <t>2023-01-14 19:00:00</t>
  </si>
  <si>
    <t>2023-01-14 20:00:00</t>
  </si>
  <si>
    <t>2023-01-14 21:00:00</t>
  </si>
  <si>
    <t>2023-01-14 22:00:00</t>
  </si>
  <si>
    <t>2023-01-14 23:00:00</t>
  </si>
  <si>
    <t>2023-01-15 00:00:00</t>
  </si>
  <si>
    <t>2023-01-15 01:00:00</t>
  </si>
  <si>
    <t>2023-01-15 14:00:00</t>
  </si>
  <si>
    <t>2023-01-15 15:00:00</t>
  </si>
  <si>
    <t>2023-01-15 19:00:00</t>
  </si>
  <si>
    <t>2023-01-15 20:00:00</t>
  </si>
  <si>
    <t>2023-01-15 21:00:00</t>
  </si>
  <si>
    <t>2023-01-15 22:00:00</t>
  </si>
  <si>
    <t>2023-01-15 23:00:00</t>
  </si>
  <si>
    <t>2023-01-16 00:00:00</t>
  </si>
  <si>
    <t>2023-01-16 01:00:00</t>
  </si>
  <si>
    <t>2023-01-16 02:00:00</t>
  </si>
  <si>
    <t>2023-01-16 03:00:00</t>
  </si>
  <si>
    <t>2023-01-16 04:00:00</t>
  </si>
  <si>
    <t>2023-01-16 05:00:00</t>
  </si>
  <si>
    <t>2023-01-16 06:00:00</t>
  </si>
  <si>
    <t>2023-01-16 07:00:00</t>
  </si>
  <si>
    <t>2023-01-16 08:00:00</t>
  </si>
  <si>
    <t>2023-01-16 12:00:00</t>
  </si>
  <si>
    <t>2023-01-17 08:00:00</t>
  </si>
  <si>
    <t>2023-01-17 09:00:00</t>
  </si>
  <si>
    <t>2023-01-29 17:00:00</t>
  </si>
  <si>
    <t>2023-01-29 23:00:00</t>
  </si>
  <si>
    <t>2023-01-30 00:00:00</t>
  </si>
  <si>
    <t>2023-01-30 01:00:00</t>
  </si>
  <si>
    <t>2023-01-30 18:00:00</t>
  </si>
  <si>
    <t>2023-01-30 19:00:00</t>
  </si>
  <si>
    <t>2023-01-30 20:00:00</t>
  </si>
  <si>
    <t>2023-01-30 23:00:00</t>
  </si>
  <si>
    <t>2023-02-13 02:00:00</t>
  </si>
  <si>
    <t>2023-02-15 09:00:00</t>
  </si>
  <si>
    <t>2023-02-15 10:00:00</t>
  </si>
  <si>
    <t>2023-02-15 11:00:00</t>
  </si>
  <si>
    <t>2023-02-23 09:00:00</t>
  </si>
  <si>
    <t>2023-02-23 10:00:00</t>
  </si>
  <si>
    <t>2023-02-23 11:00:00</t>
  </si>
  <si>
    <t>2023-02-23 12:00:00</t>
  </si>
  <si>
    <t>2023-02-23 13:00:00</t>
  </si>
  <si>
    <t>2023-02-23 14:00:00</t>
  </si>
  <si>
    <t>2023-02-23 16:00:00</t>
  </si>
  <si>
    <t>2023-02-24 08:00:00</t>
  </si>
  <si>
    <t>2023-02-24 09:00:00</t>
  </si>
  <si>
    <t>2023-02-25 08:00:00</t>
  </si>
  <si>
    <t>2023-02-25 09:00:00</t>
  </si>
  <si>
    <t>2023-02-25 10:00:00</t>
  </si>
  <si>
    <t>2023-02-25 11:00:00</t>
  </si>
  <si>
    <t>2023-02-25 12:00:00</t>
  </si>
  <si>
    <t>2023-02-25 13:00:00</t>
  </si>
  <si>
    <t>2023-02-25 14:00:00</t>
  </si>
  <si>
    <t>2023-02-26 08:00:00</t>
  </si>
  <si>
    <t>2023-02-26 09:00:00</t>
  </si>
  <si>
    <t>2023-02-26 12:00:00</t>
  </si>
  <si>
    <t>2023-02-28 09:00:00</t>
  </si>
  <si>
    <t>2023-02-28 15:00:00</t>
  </si>
  <si>
    <t>2023-02-28 17:00:00</t>
  </si>
  <si>
    <t>2023-02-28 18:00:00</t>
  </si>
  <si>
    <t>2023-03-01 04:00:00</t>
  </si>
  <si>
    <t>2023-03-01 05:00:00</t>
  </si>
  <si>
    <t>2023-03-01 06:00:00</t>
  </si>
  <si>
    <t>2023-03-01 07:00:00</t>
  </si>
  <si>
    <t>2023-03-01 08:00:00</t>
  </si>
  <si>
    <t>2023-03-01 09:00:00</t>
  </si>
  <si>
    <t>2023-03-01 10:00:00</t>
  </si>
  <si>
    <t>2023-03-01 11:00:00</t>
  </si>
  <si>
    <t>2023-03-01 12:00:00</t>
  </si>
  <si>
    <t>2023-03-01 14:00:00</t>
  </si>
  <si>
    <t>2023-03-02 08:00:00</t>
  </si>
  <si>
    <t>2023-03-10 17:00:00</t>
  </si>
  <si>
    <t>2023-03-10 19:00:00</t>
  </si>
  <si>
    <t>2023-03-14 16:00:00</t>
  </si>
  <si>
    <t>2023-03-14 17:00:00</t>
  </si>
  <si>
    <t>2023-03-14 19:00:00</t>
  </si>
  <si>
    <t>2023-03-14 20:00:00</t>
  </si>
  <si>
    <t>2023-03-14 22:00:00</t>
  </si>
  <si>
    <t>2023-03-14 23:00:00</t>
  </si>
  <si>
    <t>2023-03-15 00:00:00</t>
  </si>
  <si>
    <t>2023-03-15 01:00:00</t>
  </si>
  <si>
    <t>2023-03-15 02:00:00</t>
  </si>
  <si>
    <t>2023-03-15 03:00:00</t>
  </si>
  <si>
    <t>2023-03-15 04:00:00</t>
  </si>
  <si>
    <t>2023-03-15 05:00:00</t>
  </si>
  <si>
    <t>2023-03-15 06:00:00</t>
  </si>
  <si>
    <t>2023-03-15 07:00:00</t>
  </si>
  <si>
    <t>2023-03-15 08:00:00</t>
  </si>
  <si>
    <t>2023-03-21 02:00:00</t>
  </si>
  <si>
    <t>2023-03-21 03:00:00</t>
  </si>
  <si>
    <t>2023-03-21 04:00:00</t>
  </si>
  <si>
    <t>2023-03-21 05:00:00</t>
  </si>
  <si>
    <t>2023-03-21 06:00:00</t>
  </si>
  <si>
    <t>2023-03-21 07:00:00</t>
  </si>
  <si>
    <t>2023-03-21 08:00:00</t>
  </si>
  <si>
    <t>2023-03-21 09:00:00</t>
  </si>
  <si>
    <t>2023-03-21 10:00:00</t>
  </si>
  <si>
    <t>2023-03-21 11:00:00</t>
  </si>
  <si>
    <t>2023-03-21 12:00:00</t>
  </si>
  <si>
    <t>2023-03-21 20:00:00</t>
  </si>
  <si>
    <t>2023-03-21 21:00:00</t>
  </si>
  <si>
    <t>2023-03-21 22:00:00</t>
  </si>
  <si>
    <t>2023-03-21 23:00:00</t>
  </si>
  <si>
    <t>2023-03-22 00:00:00</t>
  </si>
  <si>
    <t>2023-03-22 01:00:00</t>
  </si>
  <si>
    <t>2023-03-22 02:00:00</t>
  </si>
  <si>
    <t>2023-03-22 05:00:00</t>
  </si>
  <si>
    <t>2023-03-22 08:00:00</t>
  </si>
  <si>
    <t>2023-03-29 11:00:00</t>
  </si>
  <si>
    <t>2023-03-29 12:00:00</t>
  </si>
  <si>
    <t>2023-03-30 07:00:00</t>
  </si>
  <si>
    <t>2023-03-30 08:00:00</t>
  </si>
  <si>
    <t>2023-03-30 13:00:00</t>
  </si>
  <si>
    <t>2023-03-30 14:00:00</t>
  </si>
  <si>
    <t>2023-03-30 16:00:00</t>
  </si>
  <si>
    <t>2023-07-29 10:00:00</t>
  </si>
  <si>
    <t>2023-07-30 15:00:00</t>
  </si>
  <si>
    <t>2023-07-30 17:00:00</t>
  </si>
  <si>
    <t>2023-07-31 10:00:00</t>
  </si>
  <si>
    <t>2023-07-31 11:00:00</t>
  </si>
  <si>
    <t>2023-08-12 15:00:00</t>
  </si>
  <si>
    <t>2023-08-15 15:00:00</t>
  </si>
  <si>
    <t>2023-08-19 06:00:00</t>
  </si>
  <si>
    <t>2023-08-19 23:00:00</t>
  </si>
  <si>
    <t>2023-08-20 00:00:00</t>
  </si>
  <si>
    <t>2023-08-20 01:00:00</t>
  </si>
  <si>
    <t>2023-08-20 02:00:00</t>
  </si>
  <si>
    <t>2023-08-20 03:00:00</t>
  </si>
  <si>
    <t>2023-08-20 04:00:00</t>
  </si>
  <si>
    <t>2023-08-20 05:00:00</t>
  </si>
  <si>
    <t>2023-08-20 06:00:00</t>
  </si>
  <si>
    <t>2023-08-20 07:00:00</t>
  </si>
  <si>
    <t>2023-08-20 08:00:00</t>
  </si>
  <si>
    <t>2023-08-20 09:00:00</t>
  </si>
  <si>
    <t>2023-08-20 10:00:00</t>
  </si>
  <si>
    <t>2023-08-20 11:00:00</t>
  </si>
  <si>
    <t>2023-08-20 12:00:00</t>
  </si>
  <si>
    <t>2023-08-20 13:00:00</t>
  </si>
  <si>
    <t>2023-08-20 14:00:00</t>
  </si>
  <si>
    <t>2023-08-20 15:00:00</t>
  </si>
  <si>
    <t>2023-08-20 16:00:00</t>
  </si>
  <si>
    <t>2023-08-20 17:00:00</t>
  </si>
  <si>
    <t>2023-08-20 18:00:00</t>
  </si>
  <si>
    <t>2023-08-20 19:00:00</t>
  </si>
  <si>
    <t>2023-08-20 20:00:00</t>
  </si>
  <si>
    <t>2023-08-20 21:00:00</t>
  </si>
  <si>
    <t>2023-08-20 22:00:00</t>
  </si>
  <si>
    <t>2023-08-20 23:00:00</t>
  </si>
  <si>
    <t>2023-09-01 17:00:00</t>
  </si>
  <si>
    <t>2023-09-01 18:00:00</t>
  </si>
  <si>
    <t>2023-09-01 19:00:00</t>
  </si>
  <si>
    <t>2023-11-15 12:00:00</t>
  </si>
  <si>
    <t>2023-11-15 13:00:00</t>
  </si>
  <si>
    <t>2023-11-15 17:00:00</t>
  </si>
  <si>
    <t>2023-11-15 19:00:00</t>
  </si>
  <si>
    <t>2023-11-15 20:00:00</t>
  </si>
  <si>
    <t>2023-11-15 21:00:00</t>
  </si>
  <si>
    <t>2023-11-17 07:00:00</t>
  </si>
  <si>
    <t>2023-11-17 21:00:00</t>
  </si>
  <si>
    <t>2023-11-17 22:00:00</t>
  </si>
  <si>
    <t>2023-11-17 23:00:00</t>
  </si>
  <si>
    <t>2023-11-25 01:00:00</t>
  </si>
  <si>
    <t>2023-11-25 03:00:00</t>
  </si>
  <si>
    <t>2023-12-22 03:00:00</t>
  </si>
  <si>
    <t>2023-12-22 04:00:00</t>
  </si>
  <si>
    <t>2023-12-22 05:00:00</t>
  </si>
  <si>
    <t>2023-12-22 06:00:00</t>
  </si>
  <si>
    <t>2023-12-22 07:00:00</t>
  </si>
  <si>
    <t>2023-12-22 12:00:00</t>
  </si>
  <si>
    <t>2023-12-22 13:00:00</t>
  </si>
  <si>
    <t>2023-12-25 15:00:00</t>
  </si>
  <si>
    <t>All Data from MEM</t>
  </si>
  <si>
    <t>Same treatment compared by season</t>
  </si>
  <si>
    <t>% C</t>
  </si>
  <si>
    <t>% N</t>
  </si>
  <si>
    <t xml:space="preserve">C:N </t>
  </si>
  <si>
    <t>GWC</t>
  </si>
  <si>
    <t>Gross Nitrification</t>
  </si>
  <si>
    <t xml:space="preserve"> Summer Control - Winter Control    </t>
  </si>
  <si>
    <t xml:space="preserve"> Summer Control - (Summer Summer-)   </t>
  </si>
  <si>
    <t xml:space="preserve"> Summer Control - (Summer Winter+)    </t>
  </si>
  <si>
    <t xml:space="preserve"> Winter Control - (Winter Winter-)   </t>
  </si>
  <si>
    <t xml:space="preserve"> Winter Control - (Winter Winter+)    </t>
  </si>
  <si>
    <t xml:space="preserve"> (Summer Summer-) - (Winter Summer+) </t>
  </si>
  <si>
    <t xml:space="preserve"> (Summer Summer-) - (Summer Winter+) </t>
  </si>
  <si>
    <t xml:space="preserve"> (Winter Summer-) - (Summer Winter-)  </t>
  </si>
  <si>
    <t xml:space="preserve"> (Winter Summer-) - (Winter Winter-)  </t>
  </si>
  <si>
    <t xml:space="preserve"> (Summer Summer+) - (Summer Winter+)  </t>
  </si>
  <si>
    <t xml:space="preserve"> (Summer Summer+) - (Winter Winter+) </t>
  </si>
  <si>
    <t xml:space="preserve"> (Winter Summer+) - (Summer Winter-)  </t>
  </si>
  <si>
    <t xml:space="preserve"> (Winter Summer+) - (Winter Winter-)  </t>
  </si>
  <si>
    <t xml:space="preserve"> (Winter Summer+) - (Summer Winter+) </t>
  </si>
  <si>
    <t xml:space="preserve"> (Summer Winter-) - (Winter Winter+) </t>
  </si>
  <si>
    <t xml:space="preserve"> (Summer Winter+) - (Winter Winter+)  </t>
  </si>
  <si>
    <t xml:space="preserve">Gross Nitrification                         </t>
  </si>
  <si>
    <t xml:space="preserve">Summer Control - Winter Control </t>
  </si>
  <si>
    <t xml:space="preserve"> Summer Control - (Winter Summer-)  </t>
  </si>
  <si>
    <t xml:space="preserve"> Summer Control - (Winter Summer+)   </t>
  </si>
  <si>
    <t xml:space="preserve"> Summer Control - (Summer Winter-)  </t>
  </si>
  <si>
    <t xml:space="preserve"> Summer Control - (Winter Winter-) </t>
  </si>
  <si>
    <t xml:space="preserve"> Summer Control - (Winter Winter+)  </t>
  </si>
  <si>
    <t xml:space="preserve"> Winter Control - (Summer Summer-)  </t>
  </si>
  <si>
    <t xml:space="preserve"> Winter Control - (Winter Summer-) </t>
  </si>
  <si>
    <t xml:space="preserve"> Winter Control - (Summer Summer+)    </t>
  </si>
  <si>
    <t xml:space="preserve"> Winter Control - (Winter Summer+)  </t>
  </si>
  <si>
    <t xml:space="preserve"> Winter Control - (Summer Winter-) </t>
  </si>
  <si>
    <t xml:space="preserve"> (Summer Summer-) - (Winter Summer-)</t>
  </si>
  <si>
    <t xml:space="preserve"> (Summer Summer-) - (Summer Summer+) </t>
  </si>
  <si>
    <t xml:space="preserve"> (Summer Summer-) - (Summer Winter-)   </t>
  </si>
  <si>
    <t xml:space="preserve"> (Summer Summer-) - (Winter Winter-)</t>
  </si>
  <si>
    <t xml:space="preserve"> (Summer Summer-) - (Winter Winter+) </t>
  </si>
  <si>
    <t xml:space="preserve"> (Winter Summer-) - (Summer Summer+)  </t>
  </si>
  <si>
    <t xml:space="preserve"> (Winter Summer-) - (Winter Summer+)</t>
  </si>
  <si>
    <t xml:space="preserve"> (Winter Summer-) - (Summer Winter+)  </t>
  </si>
  <si>
    <t xml:space="preserve"> (Summer Summer+) - (Winter Summer+)  </t>
  </si>
  <si>
    <t xml:space="preserve"> (Summer Summer+) - (Winter Winter-)  </t>
  </si>
  <si>
    <t xml:space="preserve"> (Winter Summer+) - (Winter Winter+) </t>
  </si>
  <si>
    <t xml:space="preserve"> (Summer Winter-) - (Winter Winter-)  </t>
  </si>
  <si>
    <t xml:space="preserve"> (Summer Winter+) - (Winter Winter+) </t>
  </si>
  <si>
    <t>Ran MEM but no significant differences (even at alpha 0.1)</t>
  </si>
  <si>
    <t>Microbial Biomass C</t>
  </si>
  <si>
    <t>Microbial Biomass N</t>
  </si>
  <si>
    <t xml:space="preserve"> Summer Control - (Summer Summer-)  </t>
  </si>
  <si>
    <t xml:space="preserve"> Summer Control - (Winter Summer+)    </t>
  </si>
  <si>
    <t xml:space="preserve"> Summer Control - (Winter Winter-)    </t>
  </si>
  <si>
    <t xml:space="preserve"> Summer Control - (Summer Winter+)  </t>
  </si>
  <si>
    <t xml:space="preserve"> Winter Control - (Summer Summer-)   </t>
  </si>
  <si>
    <t xml:space="preserve"> Winter Control - (Summer Summer+)  </t>
  </si>
  <si>
    <t xml:space="preserve"> Winter Control - (Winter Summer+)   </t>
  </si>
  <si>
    <t xml:space="preserve"> Winter Control - (Summer Winter-)   </t>
  </si>
  <si>
    <t xml:space="preserve"> Winter Control - (Winter Winter-)    </t>
  </si>
  <si>
    <t xml:space="preserve"> Winter Control - (Winter Winter+)   </t>
  </si>
  <si>
    <t xml:space="preserve"> (Summer Summer-) - (Winter Summer-)  </t>
  </si>
  <si>
    <t xml:space="preserve"> (Summer Summer-) - (Summer Winter-)  </t>
  </si>
  <si>
    <t xml:space="preserve"> (Summer Summer-) - (Winter Winter+)  </t>
  </si>
  <si>
    <t xml:space="preserve"> (Winter Summer-) - (Summer Summer+) </t>
  </si>
  <si>
    <t xml:space="preserve"> (Winter Summer-) - (Summer Winter-) </t>
  </si>
  <si>
    <t xml:space="preserve"> (Winter Summer-) - (Winter Winter-) </t>
  </si>
  <si>
    <t xml:space="preserve"> (Winter Summer-) - (Summer Winter+) </t>
  </si>
  <si>
    <t xml:space="preserve"> (Winter Summer-) - (Winter Winter+) </t>
  </si>
  <si>
    <t xml:space="preserve"> (Summer Summer+) - (Winter Summer+)   </t>
  </si>
  <si>
    <t xml:space="preserve"> (Winter Summer+) - (Summer Winter-) </t>
  </si>
  <si>
    <t xml:space="preserve"> (Winter Summer+) - (Winter Winter-) </t>
  </si>
  <si>
    <t xml:space="preserve"> (Winter Summer+) - (Winter Winter+)   </t>
  </si>
  <si>
    <t xml:space="preserve"> (Summer Winter-) - (Summer Winter+) </t>
  </si>
  <si>
    <t xml:space="preserve"> (Winter Winter-) - (Winter Winter+)  </t>
  </si>
  <si>
    <t>Year</t>
  </si>
  <si>
    <t>Mar</t>
  </si>
  <si>
    <t>Apr</t>
  </si>
  <si>
    <t>Jun</t>
  </si>
  <si>
    <t>Jul</t>
  </si>
  <si>
    <t>Sep</t>
  </si>
  <si>
    <t>Sum</t>
  </si>
  <si>
    <t>from Pinyon Crest data</t>
  </si>
  <si>
    <t>Data logger data</t>
  </si>
  <si>
    <t>MAP (2018-2023)</t>
  </si>
  <si>
    <t>monthly  winter</t>
  </si>
  <si>
    <t>monthly summer</t>
  </si>
  <si>
    <t>Winter 2022</t>
  </si>
  <si>
    <t>Summer 2022</t>
  </si>
  <si>
    <t>Winter 2023</t>
  </si>
  <si>
    <t>Summer 2023</t>
  </si>
  <si>
    <t xml:space="preserve"> Summer Control - Winter Control      </t>
  </si>
  <si>
    <t xml:space="preserve"> Summer Control - (Summer Winter-)    </t>
  </si>
  <si>
    <t xml:space="preserve"> Summer Control - (Winter Winter+)   </t>
  </si>
  <si>
    <t xml:space="preserve"> Winter Control - (Winter Summer-)    </t>
  </si>
  <si>
    <t xml:space="preserve"> Winter Control - (Summer Summer+)</t>
  </si>
  <si>
    <t xml:space="preserve"> Winter Control - (Summer Winter-)     </t>
  </si>
  <si>
    <t xml:space="preserve"> Winter Control - (Summer Winter+)     </t>
  </si>
  <si>
    <t xml:space="preserve"> Winter Control - (Winter Winter+)  </t>
  </si>
  <si>
    <t xml:space="preserve"> (Summer Summer-) - (Winter Summer+)  </t>
  </si>
  <si>
    <t xml:space="preserve"> (Winter Summer-) - (Winter Summer+)  </t>
  </si>
  <si>
    <t xml:space="preserve"> (Winter Summer-) - (Winter Winter-)   </t>
  </si>
  <si>
    <t xml:space="preserve"> (Winter Summer-) - (Summer Winter+)    </t>
  </si>
  <si>
    <t xml:space="preserve"> (Summer Summer+) - (Summer Winter-) </t>
  </si>
  <si>
    <t xml:space="preserve"> (Summer Summer+) - (Summer Winter+)   </t>
  </si>
  <si>
    <t xml:space="preserve"> (Summer Summer+) - (Winter Winter+)  </t>
  </si>
  <si>
    <t xml:space="preserve"> (Winter Summer+) - (Winter Winter-)   </t>
  </si>
  <si>
    <t xml:space="preserve"> (Winter Summer+) - (Summer Winter+)    </t>
  </si>
  <si>
    <t xml:space="preserve"> (Summer Winter-) - (Summer Winter+)   </t>
  </si>
  <si>
    <t>lm p</t>
  </si>
  <si>
    <t>N:M</t>
  </si>
  <si>
    <t>Net N Min</t>
  </si>
  <si>
    <t>Sample ID</t>
  </si>
  <si>
    <t>d13C</t>
  </si>
  <si>
    <t>d15N</t>
  </si>
  <si>
    <t>C:N</t>
  </si>
  <si>
    <t xml:space="preserve"> Summer Control - (Summer Winter+)   </t>
  </si>
  <si>
    <t xml:space="preserve"> Winter Control - (Summer Winter-)  </t>
  </si>
  <si>
    <t xml:space="preserve"> &lt;.0001</t>
  </si>
  <si>
    <t xml:space="preserve"> (Winter Summer-) - (Summer Winter-)</t>
  </si>
  <si>
    <t xml:space="preserve"> (Summer Summer+) - (Winter Winter-) </t>
  </si>
  <si>
    <t xml:space="preserve"> (Summer Summer+) - (Summer Winter+) </t>
  </si>
  <si>
    <t>ug N</t>
  </si>
  <si>
    <t>organic N</t>
  </si>
  <si>
    <t>Rain</t>
  </si>
  <si>
    <t xml:space="preserve"> Summer Control - Winter Control</t>
  </si>
  <si>
    <t xml:space="preserve"> Summer Control - (Summer Summer-)    </t>
  </si>
  <si>
    <t xml:space="preserve"> Summer Control - (Winter Summer-)     </t>
  </si>
  <si>
    <t xml:space="preserve"> Summer Control - (Summer Summer+)    </t>
  </si>
  <si>
    <t xml:space="preserve"> Winter Control - (Winter Summer-)  </t>
  </si>
  <si>
    <t xml:space="preserve"> Winter Control - (Winter Summer+)     </t>
  </si>
  <si>
    <t xml:space="preserve"> Winter Control - (Winter Winter-)  </t>
  </si>
  <si>
    <t xml:space="preserve"> Winter Control - (Summer Winter+)  </t>
  </si>
  <si>
    <t xml:space="preserve"> Winter Control - (Winter Winter+) </t>
  </si>
  <si>
    <t xml:space="preserve"> (Summer Summer-) - (Winter Summer+)   </t>
  </si>
  <si>
    <t xml:space="preserve"> (Summer Summer-) - (Winter Winter+)</t>
  </si>
  <si>
    <t xml:space="preserve"> (Winter Summer-) - (Winter Summer+) </t>
  </si>
  <si>
    <t xml:space="preserve"> (Winter Summer-) - (Winter Winter+)   </t>
  </si>
  <si>
    <t xml:space="preserve"> (Winter Summer+) - (Summer Winter+)  </t>
  </si>
  <si>
    <t xml:space="preserve"> (Summer Winter-) - (Winter Winter+)   </t>
  </si>
  <si>
    <t xml:space="preserve"> (Winter Winter-) - (Summer Winter+)   </t>
  </si>
  <si>
    <t xml:space="preserve"> (Winter Winter-) - (Winter Winter+)   </t>
  </si>
  <si>
    <t xml:space="preserve"> (Summer Winter+) - (Winter Winter+)   </t>
  </si>
  <si>
    <t>p</t>
  </si>
  <si>
    <t>Treatment            4    18  22.26096  &lt;.0001</t>
  </si>
  <si>
    <t>Season:Treatment     4    18   6.31999  0.0023</t>
  </si>
  <si>
    <t>F values</t>
  </si>
  <si>
    <t xml:space="preserve"> Summer Control - Winter Control     </t>
  </si>
  <si>
    <t xml:space="preserve"> Summer Control - (Winter Summer+)  </t>
  </si>
  <si>
    <t xml:space="preserve"> (Summer Summer-) - (Summer Summer+)   </t>
  </si>
  <si>
    <t xml:space="preserve"> (Summer Summer-) - (Summer Winter-)  1</t>
  </si>
  <si>
    <t xml:space="preserve"> (Summer Summer-) - (Winter Winter+)   </t>
  </si>
  <si>
    <t xml:space="preserve"> (Winter Winter-) - (Summer Winter+)  </t>
  </si>
  <si>
    <t>Treatment            4    18   5.88541  0.0033</t>
  </si>
  <si>
    <t>Season:Treatment     4    18   0.08554  0.9858</t>
  </si>
  <si>
    <t>Treatment            4    18  11.6776  0.0001</t>
  </si>
  <si>
    <t>Season:Treatment     4    18   4.1719  0.0145</t>
  </si>
  <si>
    <t>Treatment            4    18   6.12736  0.0027</t>
  </si>
  <si>
    <t>Season:Treatment     4    18  26.19508  &lt;.0001</t>
  </si>
  <si>
    <t>DNRA</t>
  </si>
  <si>
    <t>Treatment            4    18  0.52701  0.7173</t>
  </si>
  <si>
    <t>Season:Treatment     4    18  0.83728  0.5193</t>
  </si>
  <si>
    <t>G11-H65</t>
  </si>
  <si>
    <t>Days incubated</t>
  </si>
  <si>
    <t>Net Min rate</t>
  </si>
  <si>
    <t>Net Nit rate</t>
  </si>
  <si>
    <t>Controls, Summer-, and Summer+ in Winter just get winter rain</t>
  </si>
  <si>
    <t>Winter- get 0</t>
  </si>
  <si>
    <t>Winter + get total winter+ minus any summer rain (summers only)</t>
  </si>
  <si>
    <t>Summer:</t>
  </si>
  <si>
    <t>Winter:</t>
  </si>
  <si>
    <t>can go by table above</t>
  </si>
  <si>
    <t>ratio</t>
  </si>
  <si>
    <t>Treatment            4    18  10.5107   1e-04</t>
  </si>
  <si>
    <t>Season:Treatment     4    18  13.7742  &lt;.0001</t>
  </si>
  <si>
    <t>F values and p values</t>
  </si>
  <si>
    <t>Net Nitrification</t>
  </si>
  <si>
    <t xml:space="preserve">Summer Control - Winter Control      </t>
  </si>
  <si>
    <t xml:space="preserve"> Summer Control - (Winter Summer-)   </t>
  </si>
  <si>
    <t xml:space="preserve"> Summer Control - (Winter Winter-)     </t>
  </si>
  <si>
    <t xml:space="preserve"> Summer Control - (Winter Winter+)     </t>
  </si>
  <si>
    <t xml:space="preserve"> (Summer Summer-) - (Winter Summer-)   </t>
  </si>
  <si>
    <t xml:space="preserve"> (Summer Summer-) - (Summer Summer+)  0</t>
  </si>
  <si>
    <t xml:space="preserve"> (Summer Summer-) - (Summer Winter-) </t>
  </si>
  <si>
    <t xml:space="preserve"> (Summer Winter-) - (Winter Winter-) </t>
  </si>
  <si>
    <t xml:space="preserve">ANOVA: </t>
  </si>
  <si>
    <t xml:space="preserve">                  F value    Pr(&gt;F)    </t>
  </si>
  <si>
    <t>Season          21.5246 7.429e-05 ***</t>
  </si>
  <si>
    <t xml:space="preserve">Treatment         6.1347  0.001124 ** </t>
  </si>
  <si>
    <t xml:space="preserve">Season:Treatment 2.7641  0.047022 * </t>
  </si>
  <si>
    <t xml:space="preserve">ANOVA </t>
  </si>
  <si>
    <t xml:space="preserve">                 F-value p-value</t>
  </si>
  <si>
    <t>Season              1641.513  &lt;.0001</t>
  </si>
  <si>
    <t>Treatment          6.473  0.0021</t>
  </si>
  <si>
    <t>Season:Treatment    5.008  0.0068</t>
  </si>
  <si>
    <t xml:space="preserve"> Summer Control - (Summer Summer+) </t>
  </si>
  <si>
    <t xml:space="preserve"> Summer Control - (Winter Winter-)  </t>
  </si>
  <si>
    <t xml:space="preserve"> (Winter Summer-) - (Summer Summer+)</t>
  </si>
  <si>
    <t xml:space="preserve"> (Summer Summer+) - (Summer Winter+)</t>
  </si>
  <si>
    <t xml:space="preserve"> (Winter Summer+) - (Winter Winter-)</t>
  </si>
  <si>
    <t xml:space="preserve"> (Winter Summer+) - (Winter Winter+)</t>
  </si>
  <si>
    <t xml:space="preserve"> (Winter Winter-) - (Winter Winter+)</t>
  </si>
  <si>
    <t>between seasons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</si>
</sst>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32">
    <font>
      <sz val="12"/>
      <color theme="1"/>
      <name val="Aptos Narrow"/>
      <family val="2"/>
      <scheme val="minor"/>
    </font>
    <font>
      <sz val="10"/>
      <color theme="1"/>
      <name val="Arial"/>
      <family val="2"/>
    </font>
    <font>
      <sz val="11"/>
      <color theme="1"/>
      <name val="Arial"/>
      <family val="2"/>
    </font>
    <font>
      <sz val="10"/>
      <name val="Arial"/>
      <family val="2"/>
    </font>
    <font>
      <sz val="12"/>
      <color rgb="FF000000"/>
      <name val="Aptos Narrow"/>
      <family val="2"/>
      <scheme val="minor"/>
    </font>
    <font>
      <sz val="10"/>
      <color rgb="FF000000"/>
      <name val="Tahoma"/>
      <family val="2"/>
    </font>
    <font>
      <b/>
      <sz val="10"/>
      <color rgb="FF000000"/>
      <name val="Tahoma"/>
      <family val="2"/>
    </font>
    <font>
      <sz val="10"/>
      <color rgb="FF000000"/>
      <name val="Aptos Narrow"/>
    </font>
    <font>
      <sz val="11"/>
      <name val="Calibri"/>
      <family val="2"/>
    </font>
    <font>
      <sz val="10"/>
      <color rgb="FF000000"/>
      <name val="Arial"/>
      <family val="2"/>
    </font>
    <font>
      <sz val="10"/>
      <color rgb="FF000000"/>
      <name val="Aptos Narrow"/>
      <family val="2"/>
      <scheme val="minor"/>
    </font>
    <font>
      <b/>
      <sz val="10"/>
      <color rgb="FF000000"/>
      <name val="Arial"/>
      <family val="2"/>
    </font>
    <font>
      <b/>
      <sz val="12"/>
      <color theme="1"/>
      <name val="Aptos Narrow"/>
      <scheme val="minor"/>
    </font>
    <font>
      <b/>
      <sz val="12"/>
      <color theme="1"/>
      <name val="Aptos Narrow"/>
      <family val="2"/>
      <scheme val="minor"/>
    </font>
    <font>
      <sz val="10"/>
      <name val="MS Sans Serif"/>
    </font>
    <font>
      <b/>
      <sz val="10"/>
      <name val="MS Sans Serif"/>
    </font>
    <font>
      <sz val="12"/>
      <color theme="1"/>
      <name val="Aptos Narrow"/>
      <scheme val="minor"/>
    </font>
    <font>
      <sz val="12"/>
      <color rgb="FF000000"/>
      <name val="Aptos Narrow"/>
      <family val="2"/>
    </font>
    <font>
      <sz val="11"/>
      <color rgb="FF000000"/>
      <name val="Arial"/>
      <family val="2"/>
    </font>
    <font>
      <b/>
      <sz val="12"/>
      <color rgb="FFC00000"/>
      <name val="Aptos Narrow"/>
      <scheme val="minor"/>
    </font>
    <font>
      <sz val="12"/>
      <color rgb="FFC00000"/>
      <name val="Aptos Narrow"/>
      <scheme val="minor"/>
    </font>
    <font>
      <sz val="12"/>
      <color rgb="FFC00000"/>
      <name val="Aptos Narrow"/>
      <family val="2"/>
      <scheme val="minor"/>
    </font>
    <font>
      <sz val="11"/>
      <color theme="1"/>
      <name val="Calibri"/>
      <family val="2"/>
    </font>
    <font>
      <sz val="10"/>
      <color rgb="FF000000"/>
      <name val="Aptos Narrow"/>
      <scheme val="minor"/>
    </font>
    <font>
      <sz val="12"/>
      <color rgb="FFFF0000"/>
      <name val="Aptos Narrow"/>
      <family val="2"/>
      <scheme val="minor"/>
    </font>
    <font>
      <sz val="12"/>
      <color rgb="FFFF0000"/>
      <name val="Aptos Narrow"/>
      <scheme val="minor"/>
    </font>
    <font>
      <sz val="12"/>
      <color rgb="FF000000"/>
      <name val="Aptos Narrow"/>
      <scheme val="minor"/>
    </font>
    <font>
      <sz val="12"/>
      <name val="Aptos Narrow"/>
      <scheme val="minor"/>
    </font>
    <font>
      <sz val="18"/>
      <color rgb="FF000000"/>
      <name val="Aptos Narrow"/>
      <scheme val="minor"/>
    </font>
    <font>
      <sz val="12"/>
      <color rgb="FF0070C0"/>
      <name val="Aptos Narrow"/>
      <family val="2"/>
      <scheme val="minor"/>
    </font>
    <font>
      <b/>
      <sz val="12"/>
      <color rgb="FFFF0000"/>
      <name val="Aptos Narrow"/>
      <family val="2"/>
      <scheme val="minor"/>
    </font>
    <font>
      <b/>
      <sz val="12"/>
      <color rgb="FF0070C0"/>
      <name val="Aptos Narrow"/>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D2D4"/>
        <bgColor indexed="64"/>
      </patternFill>
    </fill>
    <fill>
      <patternFill patternType="solid">
        <fgColor rgb="FFFAECAB"/>
        <bgColor indexed="64"/>
      </patternFill>
    </fill>
    <fill>
      <patternFill patternType="solid">
        <fgColor theme="7" tint="0.79998168889431442"/>
        <bgColor indexed="64"/>
      </patternFill>
    </fill>
    <fill>
      <patternFill patternType="solid">
        <fgColor rgb="FFFF6289"/>
        <bgColor indexed="64"/>
      </patternFill>
    </fill>
    <fill>
      <patternFill patternType="solid">
        <fgColor theme="7" tint="0.59999389629810485"/>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1">
    <xf numFmtId="0" fontId="0" fillId="0" borderId="0" xfId="0"/>
    <xf numFmtId="0" fontId="1" fillId="0" borderId="0" xfId="0" applyFont="1"/>
    <xf numFmtId="0" fontId="0" fillId="0" borderId="1" xfId="0" applyBorder="1"/>
    <xf numFmtId="0" fontId="3" fillId="0" borderId="0" xfId="0" applyFont="1"/>
    <xf numFmtId="0" fontId="4" fillId="0" borderId="0" xfId="0" applyFont="1"/>
    <xf numFmtId="0" fontId="0" fillId="2" borderId="0" xfId="0" applyFill="1"/>
    <xf numFmtId="0" fontId="8" fillId="0" borderId="0" xfId="0" applyFont="1"/>
    <xf numFmtId="14" fontId="8" fillId="0" borderId="0" xfId="0" applyNumberFormat="1" applyFont="1"/>
    <xf numFmtId="14" fontId="3" fillId="0" borderId="0" xfId="0" applyNumberFormat="1" applyFont="1"/>
    <xf numFmtId="0" fontId="9" fillId="0" borderId="0" xfId="0" applyFont="1"/>
    <xf numFmtId="0" fontId="10" fillId="0" borderId="0" xfId="0" applyFont="1"/>
    <xf numFmtId="0" fontId="10" fillId="0" borderId="1" xfId="0" applyFont="1" applyBorder="1"/>
    <xf numFmtId="0" fontId="9" fillId="0" borderId="3" xfId="0" applyFont="1" applyBorder="1"/>
    <xf numFmtId="0" fontId="10" fillId="0" borderId="3" xfId="0" applyFont="1" applyBorder="1"/>
    <xf numFmtId="0" fontId="0" fillId="0" borderId="3" xfId="0" applyBorder="1"/>
    <xf numFmtId="0" fontId="11" fillId="0" borderId="0" xfId="0" applyFont="1"/>
    <xf numFmtId="0" fontId="0" fillId="0" borderId="2" xfId="0" applyBorder="1"/>
    <xf numFmtId="0" fontId="12" fillId="0" borderId="0" xfId="0" applyFont="1"/>
    <xf numFmtId="164" fontId="0" fillId="0" borderId="0" xfId="0" applyNumberFormat="1"/>
    <xf numFmtId="0" fontId="13" fillId="0" borderId="0" xfId="0" applyFont="1"/>
    <xf numFmtId="0" fontId="16" fillId="0" borderId="0" xfId="0" applyFont="1"/>
    <xf numFmtId="0" fontId="5" fillId="0" borderId="0" xfId="0" applyFont="1" applyAlignment="1">
      <alignment horizontal="left" vertical="center" readingOrder="1"/>
    </xf>
    <xf numFmtId="0" fontId="19" fillId="0" borderId="0" xfId="0" applyFont="1"/>
    <xf numFmtId="0" fontId="20" fillId="0" borderId="0" xfId="0" applyFont="1"/>
    <xf numFmtId="0" fontId="0" fillId="4" borderId="0" xfId="0" applyFill="1"/>
    <xf numFmtId="165" fontId="0" fillId="2" borderId="0" xfId="0" applyNumberFormat="1" applyFill="1"/>
    <xf numFmtId="0" fontId="0" fillId="5" borderId="0" xfId="0" applyFill="1"/>
    <xf numFmtId="165" fontId="0" fillId="5" borderId="0" xfId="0" applyNumberFormat="1" applyFill="1"/>
    <xf numFmtId="165" fontId="0" fillId="4" borderId="0" xfId="0" applyNumberFormat="1" applyFill="1"/>
    <xf numFmtId="0" fontId="21" fillId="0" borderId="0" xfId="0" applyFont="1"/>
    <xf numFmtId="0" fontId="3" fillId="0" borderId="2" xfId="0" applyFont="1" applyBorder="1"/>
    <xf numFmtId="0" fontId="3" fillId="0" borderId="3" xfId="0" applyFont="1" applyBorder="1"/>
    <xf numFmtId="0" fontId="8" fillId="0" borderId="3" xfId="0" applyFont="1" applyBorder="1"/>
    <xf numFmtId="14" fontId="8" fillId="0" borderId="3" xfId="0" applyNumberFormat="1"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1" xfId="0" applyFont="1" applyBorder="1"/>
    <xf numFmtId="0" fontId="8" fillId="0" borderId="1" xfId="0" applyFont="1" applyBorder="1"/>
    <xf numFmtId="14" fontId="8" fillId="0" borderId="1" xfId="0" applyNumberFormat="1" applyFont="1" applyBorder="1"/>
    <xf numFmtId="0" fontId="3" fillId="0" borderId="8" xfId="0" applyFont="1" applyBorder="1"/>
    <xf numFmtId="14" fontId="3" fillId="0" borderId="3" xfId="0" applyNumberFormat="1" applyFont="1" applyBorder="1"/>
    <xf numFmtId="14" fontId="3" fillId="0" borderId="1" xfId="0" applyNumberFormat="1" applyFont="1" applyBorder="1"/>
    <xf numFmtId="0" fontId="0" fillId="3" borderId="0" xfId="0" applyFill="1"/>
    <xf numFmtId="0" fontId="0" fillId="3" borderId="5" xfId="0" applyFill="1" applyBorder="1"/>
    <xf numFmtId="0" fontId="12" fillId="3" borderId="0" xfId="0" applyFont="1" applyFill="1"/>
    <xf numFmtId="0" fontId="12" fillId="3" borderId="5" xfId="0" applyFont="1" applyFill="1" applyBorder="1"/>
    <xf numFmtId="0" fontId="22" fillId="0" borderId="0" xfId="0" applyFont="1"/>
    <xf numFmtId="0" fontId="22" fillId="0" borderId="1" xfId="0" applyFont="1" applyBorder="1"/>
    <xf numFmtId="17" fontId="0" fillId="0" borderId="0" xfId="0" applyNumberFormat="1"/>
    <xf numFmtId="14" fontId="16" fillId="0" borderId="0" xfId="0" applyNumberFormat="1" applyFont="1"/>
    <xf numFmtId="0" fontId="16" fillId="0" borderId="0" xfId="0" quotePrefix="1" applyFont="1"/>
    <xf numFmtId="0" fontId="25" fillId="0" borderId="0" xfId="0" applyFont="1"/>
    <xf numFmtId="0" fontId="16" fillId="0" borderId="3" xfId="0" applyFont="1" applyBorder="1"/>
    <xf numFmtId="0" fontId="26" fillId="0" borderId="0" xfId="0" applyFont="1"/>
    <xf numFmtId="0" fontId="16" fillId="0" borderId="1" xfId="0" applyFont="1" applyBorder="1"/>
    <xf numFmtId="0" fontId="27" fillId="0" borderId="3" xfId="0" applyFont="1" applyBorder="1"/>
    <xf numFmtId="0" fontId="27" fillId="0" borderId="0" xfId="0" applyFont="1"/>
    <xf numFmtId="0" fontId="27" fillId="0" borderId="1" xfId="0" applyFont="1" applyBorder="1"/>
    <xf numFmtId="0" fontId="24" fillId="0" borderId="0" xfId="0" applyFont="1"/>
    <xf numFmtId="0" fontId="16" fillId="2" borderId="0" xfId="0" applyFont="1" applyFill="1"/>
    <xf numFmtId="0" fontId="29" fillId="0" borderId="0" xfId="0" applyFont="1"/>
    <xf numFmtId="0" fontId="29" fillId="2" borderId="0" xfId="0" applyFont="1" applyFill="1"/>
    <xf numFmtId="0" fontId="12" fillId="2" borderId="0" xfId="0" applyFont="1" applyFill="1"/>
    <xf numFmtId="14" fontId="0" fillId="0" borderId="0" xfId="0" applyNumberFormat="1"/>
    <xf numFmtId="165" fontId="0" fillId="0" borderId="0" xfId="0" applyNumberFormat="1"/>
    <xf numFmtId="14" fontId="25" fillId="0" borderId="0" xfId="0" applyNumberFormat="1" applyFont="1"/>
    <xf numFmtId="0" fontId="0" fillId="6" borderId="0" xfId="0" applyFill="1"/>
    <xf numFmtId="0" fontId="1" fillId="6" borderId="0" xfId="0" applyFont="1" applyFill="1"/>
    <xf numFmtId="164" fontId="0" fillId="6" borderId="0" xfId="0" applyNumberFormat="1" applyFill="1"/>
    <xf numFmtId="0" fontId="2" fillId="6" borderId="0" xfId="0" applyFont="1" applyFill="1"/>
    <xf numFmtId="0" fontId="22" fillId="6" borderId="0" xfId="0" applyFont="1" applyFill="1"/>
    <xf numFmtId="0" fontId="0" fillId="7" borderId="0" xfId="0" applyFill="1"/>
    <xf numFmtId="0" fontId="1" fillId="7" borderId="0" xfId="0" applyFont="1" applyFill="1"/>
    <xf numFmtId="164" fontId="0" fillId="7" borderId="0" xfId="0" applyNumberFormat="1" applyFill="1"/>
    <xf numFmtId="0" fontId="2" fillId="7" borderId="0" xfId="0" applyFont="1" applyFill="1"/>
    <xf numFmtId="0" fontId="22" fillId="7" borderId="0" xfId="0" applyFont="1" applyFill="1"/>
    <xf numFmtId="0" fontId="0" fillId="8" borderId="0" xfId="0" applyFill="1"/>
    <xf numFmtId="0" fontId="1" fillId="8" borderId="0" xfId="0" applyFont="1" applyFill="1"/>
    <xf numFmtId="164" fontId="0" fillId="8" borderId="0" xfId="0" applyNumberFormat="1" applyFill="1"/>
    <xf numFmtId="0" fontId="2" fillId="8" borderId="0" xfId="0" applyFont="1" applyFill="1"/>
    <xf numFmtId="0" fontId="22" fillId="8" borderId="0" xfId="0" applyFont="1" applyFill="1"/>
    <xf numFmtId="0" fontId="0" fillId="9" borderId="0" xfId="0" applyFill="1"/>
    <xf numFmtId="0" fontId="1" fillId="9" borderId="0" xfId="0" applyFont="1" applyFill="1"/>
    <xf numFmtId="164" fontId="0" fillId="9" borderId="0" xfId="0" applyNumberFormat="1" applyFill="1"/>
    <xf numFmtId="0" fontId="2" fillId="9" borderId="0" xfId="0" applyFont="1" applyFill="1"/>
    <xf numFmtId="0" fontId="22" fillId="9" borderId="0" xfId="0" applyFont="1" applyFill="1"/>
    <xf numFmtId="0" fontId="0" fillId="10" borderId="0" xfId="0" applyFill="1"/>
    <xf numFmtId="0" fontId="1" fillId="10" borderId="0" xfId="0" applyFont="1" applyFill="1"/>
    <xf numFmtId="164" fontId="0" fillId="10" borderId="0" xfId="0" applyNumberFormat="1" applyFill="1"/>
    <xf numFmtId="0" fontId="2" fillId="10" borderId="0" xfId="0" applyFont="1" applyFill="1"/>
    <xf numFmtId="0" fontId="22" fillId="10" borderId="0" xfId="0" applyFont="1" applyFill="1"/>
    <xf numFmtId="0" fontId="0" fillId="10" borderId="1" xfId="0" applyFill="1" applyBorder="1"/>
    <xf numFmtId="164" fontId="0" fillId="10" borderId="1" xfId="0" applyNumberFormat="1" applyFill="1" applyBorder="1"/>
    <xf numFmtId="0" fontId="2" fillId="10" borderId="1" xfId="0" applyFont="1" applyFill="1" applyBorder="1"/>
    <xf numFmtId="0" fontId="1" fillId="10" borderId="1" xfId="0" applyFont="1" applyFill="1" applyBorder="1"/>
    <xf numFmtId="0" fontId="0" fillId="7" borderId="2" xfId="0" applyFill="1" applyBorder="1"/>
    <xf numFmtId="0" fontId="0" fillId="7" borderId="3" xfId="0" applyFill="1" applyBorder="1"/>
    <xf numFmtId="0" fontId="14" fillId="7" borderId="3" xfId="0" applyFont="1" applyFill="1" applyBorder="1"/>
    <xf numFmtId="0" fontId="0" fillId="7" borderId="5" xfId="0" applyFill="1" applyBorder="1"/>
    <xf numFmtId="0" fontId="14" fillId="7" borderId="0" xfId="0" applyFont="1" applyFill="1"/>
    <xf numFmtId="0" fontId="13" fillId="7" borderId="5" xfId="0" applyFont="1" applyFill="1" applyBorder="1"/>
    <xf numFmtId="0" fontId="16" fillId="7" borderId="0" xfId="0" applyFont="1" applyFill="1"/>
    <xf numFmtId="0" fontId="13" fillId="7" borderId="0" xfId="0" applyFont="1" applyFill="1"/>
    <xf numFmtId="0" fontId="15" fillId="7" borderId="0" xfId="0" applyFont="1" applyFill="1"/>
    <xf numFmtId="0" fontId="13" fillId="7" borderId="7" xfId="0" applyFont="1" applyFill="1" applyBorder="1"/>
    <xf numFmtId="0" fontId="16" fillId="7" borderId="1" xfId="0" applyFont="1" applyFill="1" applyBorder="1"/>
    <xf numFmtId="0" fontId="13" fillId="7" borderId="1" xfId="0" applyFont="1" applyFill="1" applyBorder="1"/>
    <xf numFmtId="0" fontId="15" fillId="7" borderId="1" xfId="0" applyFont="1" applyFill="1" applyBorder="1"/>
    <xf numFmtId="0" fontId="16" fillId="6" borderId="0" xfId="0" applyFont="1" applyFill="1"/>
    <xf numFmtId="0" fontId="14" fillId="6" borderId="0" xfId="0" applyFont="1" applyFill="1"/>
    <xf numFmtId="0" fontId="14" fillId="8" borderId="0" xfId="0" applyFont="1" applyFill="1"/>
    <xf numFmtId="0" fontId="14" fillId="9" borderId="0" xfId="0" applyFont="1" applyFill="1"/>
    <xf numFmtId="0" fontId="14" fillId="10" borderId="0" xfId="0" applyFont="1" applyFill="1"/>
    <xf numFmtId="0" fontId="3" fillId="10" borderId="0" xfId="0" applyFont="1" applyFill="1"/>
    <xf numFmtId="0" fontId="30" fillId="0" borderId="0" xfId="0" applyFont="1"/>
    <xf numFmtId="0" fontId="6" fillId="0" borderId="0" xfId="0" applyFont="1" applyAlignment="1">
      <alignment horizontal="left" vertical="center" readingOrder="1"/>
    </xf>
    <xf numFmtId="0" fontId="13" fillId="2" borderId="0" xfId="0" applyFont="1" applyFill="1"/>
    <xf numFmtId="0" fontId="31" fillId="0" borderId="0" xfId="0" applyFont="1"/>
    <xf numFmtId="0" fontId="0" fillId="3" borderId="0" xfId="0" applyFill="1" applyAlignment="1">
      <alignment horizontal="center"/>
    </xf>
  </cellXfs>
  <cellStyles count="1">
    <cellStyle name="Normal" xfId="0" builtinId="0"/>
  </cellStyles>
  <dxfs count="1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5" tint="0.79998168889431442"/>
      </font>
    </dxf>
  </dxfs>
  <tableStyles count="0" defaultTableStyle="TableStyleMedium2" defaultPivotStyle="PivotStyleLight16"/>
  <colors>
    <mruColors>
      <color rgb="FFFF6289"/>
      <color rgb="FFFFD2D4"/>
      <color rgb="FFFAEC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jam925/Desktop/Project%20Documents/Irby_GrossNRates_Graphs.xlsx" TargetMode="External"/><Relationship Id="rId1" Type="http://schemas.openxmlformats.org/officeDocument/2006/relationships/externalLinkPath" Target="/Users/jam925/Desktop/Project%20Documents/Irby_GrossNRates_Grap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ll Data"/>
      <sheetName val="Long Format"/>
      <sheetName val="Stats notes"/>
      <sheetName val="All Graphs"/>
      <sheetName val="EA"/>
      <sheetName val="Correlation Graphs"/>
      <sheetName val="Gross Min"/>
      <sheetName val="Gross Nit"/>
      <sheetName val="Gross Amm"/>
      <sheetName val="GN GM Ratios"/>
      <sheetName val="DNRA"/>
      <sheetName val="Gas Samples"/>
      <sheetName val="Inorganic N concentrations"/>
      <sheetName val="Microbial Biomass"/>
      <sheetName val="pH"/>
      <sheetName val="Long Term data"/>
      <sheetName val="Rain Data"/>
      <sheetName val="Sheet1"/>
      <sheetName val="Moistur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94">
          <cell r="C94">
            <v>204.38866666666669</v>
          </cell>
        </row>
        <row r="95">
          <cell r="C95">
            <v>204.38866666666669</v>
          </cell>
        </row>
        <row r="96">
          <cell r="C96">
            <v>204.38866666666669</v>
          </cell>
        </row>
        <row r="97">
          <cell r="C97">
            <v>204.38866666666669</v>
          </cell>
        </row>
        <row r="98">
          <cell r="C98">
            <v>204.38866666666669</v>
          </cell>
        </row>
        <row r="99">
          <cell r="C99">
            <v>204.38866666666669</v>
          </cell>
        </row>
        <row r="100">
          <cell r="C100">
            <v>204.38866666666669</v>
          </cell>
        </row>
        <row r="101">
          <cell r="C101">
            <v>204.38866666666669</v>
          </cell>
        </row>
        <row r="102">
          <cell r="C102">
            <v>100.584</v>
          </cell>
        </row>
        <row r="103">
          <cell r="C103">
            <v>100.584</v>
          </cell>
        </row>
        <row r="104">
          <cell r="C104">
            <v>100.584</v>
          </cell>
        </row>
        <row r="105">
          <cell r="C105">
            <v>100.584</v>
          </cell>
        </row>
        <row r="107">
          <cell r="C107">
            <v>103.80466666666671</v>
          </cell>
        </row>
        <row r="108">
          <cell r="C108">
            <v>103.80466666666671</v>
          </cell>
        </row>
        <row r="109">
          <cell r="C109">
            <v>103.80466666666671</v>
          </cell>
        </row>
        <row r="110">
          <cell r="C110">
            <v>217.77327679670876</v>
          </cell>
          <cell r="N110">
            <v>5.2724242424242425</v>
          </cell>
          <cell r="O110">
            <v>13.39875</v>
          </cell>
        </row>
        <row r="111">
          <cell r="C111">
            <v>217.77327679670876</v>
          </cell>
          <cell r="N111">
            <v>5.2724242424242425</v>
          </cell>
          <cell r="O111">
            <v>0</v>
          </cell>
        </row>
        <row r="112">
          <cell r="C112">
            <v>217.77327679670876</v>
          </cell>
          <cell r="N112">
            <v>0</v>
          </cell>
          <cell r="O112">
            <v>13.39875</v>
          </cell>
        </row>
        <row r="113">
          <cell r="C113">
            <v>217.77327679670876</v>
          </cell>
          <cell r="N113">
            <v>5.2724242424242425</v>
          </cell>
          <cell r="O113">
            <v>15.829487504197886</v>
          </cell>
        </row>
        <row r="114">
          <cell r="C114">
            <v>227.50753870946664</v>
          </cell>
          <cell r="N114">
            <v>5.5969168372487212</v>
          </cell>
          <cell r="O114">
            <v>13.39875</v>
          </cell>
        </row>
        <row r="115">
          <cell r="C115">
            <v>227.50753870946664</v>
          </cell>
        </row>
        <row r="116">
          <cell r="C116">
            <v>227.50753870946664</v>
          </cell>
        </row>
        <row r="117">
          <cell r="C117">
            <v>227.50753870946664</v>
          </cell>
        </row>
      </sheetData>
      <sheetData sheetId="17">
        <row r="99">
          <cell r="B99">
            <v>0.254</v>
          </cell>
        </row>
        <row r="100">
          <cell r="B100">
            <v>0.50800000000000001</v>
          </cell>
        </row>
        <row r="101">
          <cell r="B101">
            <v>1.524</v>
          </cell>
        </row>
        <row r="102">
          <cell r="B102">
            <v>3.048</v>
          </cell>
        </row>
        <row r="103">
          <cell r="B103">
            <v>1.016</v>
          </cell>
        </row>
        <row r="104">
          <cell r="B104">
            <v>0.254</v>
          </cell>
        </row>
        <row r="105">
          <cell r="B105">
            <v>1.016</v>
          </cell>
        </row>
        <row r="106">
          <cell r="B106">
            <v>0.50800000000000001</v>
          </cell>
        </row>
        <row r="107">
          <cell r="B107">
            <v>0.254</v>
          </cell>
        </row>
        <row r="108">
          <cell r="B108">
            <v>0.254</v>
          </cell>
        </row>
      </sheetData>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ACFF4-C8D5-AB4D-AFBA-131FC064DE34}">
  <dimension ref="A1:AC74"/>
  <sheetViews>
    <sheetView topLeftCell="AA1" zoomScale="110" zoomScaleNormal="110" workbookViewId="0">
      <pane ySplit="1" topLeftCell="A5" activePane="bottomLeft" state="frozen"/>
      <selection pane="bottomLeft" activeCell="AE9" sqref="AE9:AF12"/>
    </sheetView>
  </sheetViews>
  <sheetFormatPr baseColWidth="10" defaultRowHeight="16"/>
  <cols>
    <col min="8" max="8" width="11.6640625" bestFit="1" customWidth="1"/>
    <col min="14" max="14" width="14.33203125" bestFit="1" customWidth="1"/>
    <col min="15" max="15" width="15.83203125" customWidth="1"/>
    <col min="20" max="20" width="12.1640625" bestFit="1" customWidth="1"/>
    <col min="21" max="21" width="12.33203125" customWidth="1"/>
  </cols>
  <sheetData>
    <row r="1" spans="1:29">
      <c r="A1" t="s">
        <v>0</v>
      </c>
      <c r="B1" t="s">
        <v>1</v>
      </c>
      <c r="C1" t="s">
        <v>2</v>
      </c>
      <c r="D1" t="s">
        <v>3</v>
      </c>
      <c r="E1" t="s">
        <v>4</v>
      </c>
      <c r="F1" t="s">
        <v>5</v>
      </c>
      <c r="G1" t="s">
        <v>6</v>
      </c>
      <c r="H1" t="s">
        <v>611</v>
      </c>
      <c r="I1" t="s">
        <v>7</v>
      </c>
      <c r="J1" t="s">
        <v>8</v>
      </c>
      <c r="K1" t="s">
        <v>9</v>
      </c>
      <c r="L1" t="s">
        <v>10</v>
      </c>
      <c r="M1" t="s">
        <v>11</v>
      </c>
      <c r="N1" s="1" t="s">
        <v>12</v>
      </c>
      <c r="O1" t="s">
        <v>13</v>
      </c>
      <c r="P1" t="s">
        <v>14</v>
      </c>
      <c r="Q1" t="s">
        <v>15</v>
      </c>
      <c r="R1" t="s">
        <v>16</v>
      </c>
      <c r="S1" t="s">
        <v>17</v>
      </c>
      <c r="T1" t="s">
        <v>728</v>
      </c>
      <c r="U1" t="s">
        <v>72</v>
      </c>
      <c r="V1" t="s">
        <v>73</v>
      </c>
      <c r="W1" t="s">
        <v>74</v>
      </c>
      <c r="X1" t="s">
        <v>608</v>
      </c>
      <c r="Y1" t="s">
        <v>609</v>
      </c>
      <c r="Z1" t="s">
        <v>610</v>
      </c>
      <c r="AA1" t="s">
        <v>716</v>
      </c>
      <c r="AB1" t="s">
        <v>729</v>
      </c>
      <c r="AC1" t="s">
        <v>778</v>
      </c>
    </row>
    <row r="2" spans="1:29" s="73" customFormat="1">
      <c r="A2" s="73">
        <v>1</v>
      </c>
      <c r="B2" s="73" t="s">
        <v>18</v>
      </c>
      <c r="C2" s="73" t="s">
        <v>19</v>
      </c>
      <c r="D2" s="73">
        <v>0.42017612681904482</v>
      </c>
      <c r="E2" s="73">
        <f>SUM(G2,J2)</f>
        <v>2.7730000000000001</v>
      </c>
      <c r="F2" s="73">
        <v>0.28030393568393508</v>
      </c>
      <c r="G2" s="74">
        <v>0.89</v>
      </c>
      <c r="H2" s="75">
        <v>3.4555158745732104</v>
      </c>
      <c r="I2" s="73">
        <v>0.61599810756260087</v>
      </c>
      <c r="J2" s="76">
        <v>1.883</v>
      </c>
      <c r="K2" s="73">
        <f>'[1]Rain Data'!C94</f>
        <v>204.38866666666669</v>
      </c>
      <c r="L2" s="73">
        <v>184.4908892956702</v>
      </c>
      <c r="M2" s="73">
        <v>7.5395531786766847</v>
      </c>
      <c r="N2" s="77">
        <v>-2.0649304946874999E-2</v>
      </c>
      <c r="O2" s="77">
        <v>-4.3098300812499997E-2</v>
      </c>
      <c r="P2" s="73">
        <f>'[1]Rain Data'!N$110</f>
        <v>5.2724242424242425</v>
      </c>
      <c r="Q2" s="73">
        <v>0.13987219113510971</v>
      </c>
      <c r="R2" s="74">
        <v>7.2409999999999997</v>
      </c>
      <c r="S2" s="74">
        <v>0.15421102249999999</v>
      </c>
      <c r="T2" s="73">
        <v>29.720000000000002</v>
      </c>
      <c r="U2" s="73">
        <v>4.7167584799154731</v>
      </c>
      <c r="V2" s="73">
        <v>0.1885</v>
      </c>
      <c r="W2" s="73">
        <v>-22.947473228274998</v>
      </c>
      <c r="X2" s="73">
        <v>0.37893255603578252</v>
      </c>
      <c r="Y2" s="73">
        <v>5.9744697959593938E-2</v>
      </c>
      <c r="Z2" s="73">
        <f>X2/Y2</f>
        <v>6.3425302826379539</v>
      </c>
      <c r="AA2" s="73">
        <f>F2/D2</f>
        <v>0.66711057052665967</v>
      </c>
      <c r="AB2" s="73">
        <f t="shared" ref="AB2:AB47" si="0">T2-E2</f>
        <v>26.947000000000003</v>
      </c>
      <c r="AC2" s="77">
        <f>D2/F2</f>
        <v>1.4990018809183854</v>
      </c>
    </row>
    <row r="3" spans="1:29" s="73" customFormat="1">
      <c r="A3" s="73">
        <v>2</v>
      </c>
      <c r="B3" s="73" t="s">
        <v>18</v>
      </c>
      <c r="C3" s="73" t="s">
        <v>19</v>
      </c>
      <c r="D3" s="73">
        <v>0.26389451601390401</v>
      </c>
      <c r="E3" s="73">
        <f t="shared" ref="E3:E24" si="1">SUM(G3,J3)</f>
        <v>1.6711409397999999</v>
      </c>
      <c r="F3" s="73">
        <v>0.17031189450355233</v>
      </c>
      <c r="G3" s="74">
        <v>0.62416107379999997</v>
      </c>
      <c r="H3" s="75">
        <v>4.3483651693178391</v>
      </c>
      <c r="I3" s="73">
        <v>0.53517429877294986</v>
      </c>
      <c r="J3" s="76">
        <v>1.046979866</v>
      </c>
      <c r="K3" s="73">
        <f>'[1]Rain Data'!C95</f>
        <v>204.38866666666669</v>
      </c>
      <c r="L3" s="73">
        <v>133.39061255040198</v>
      </c>
      <c r="M3" s="73">
        <v>8.0563425646473661</v>
      </c>
      <c r="N3" s="77">
        <v>2.0195667800000001E-2</v>
      </c>
      <c r="O3" s="77">
        <v>5.2697838187499998E-2</v>
      </c>
      <c r="P3" s="73">
        <f>'[1]Rain Data'!N$110</f>
        <v>5.2724242424242425</v>
      </c>
      <c r="Q3" s="73">
        <v>9.358262151035171E-2</v>
      </c>
      <c r="R3" s="74">
        <v>7.52</v>
      </c>
      <c r="S3" s="74">
        <v>0.11975273660000001</v>
      </c>
      <c r="T3" s="73">
        <v>29.400000000000002</v>
      </c>
      <c r="U3" s="73">
        <v>5.2361791939764153</v>
      </c>
      <c r="V3" s="73">
        <v>0.18680000000000002</v>
      </c>
      <c r="W3" s="73">
        <v>-23.112476388019999</v>
      </c>
      <c r="X3" s="73">
        <v>0.37296595787161829</v>
      </c>
      <c r="Y3" s="73">
        <v>5.870020964360588E-2</v>
      </c>
      <c r="Z3" s="73">
        <f t="shared" ref="Z3:Z47" si="2">X3/Y3</f>
        <v>6.353741496598639</v>
      </c>
      <c r="AA3" s="73">
        <f t="shared" ref="AA3:AA47" si="3">F3/D3</f>
        <v>0.64537868037613555</v>
      </c>
      <c r="AB3" s="73">
        <f t="shared" si="0"/>
        <v>27.728859060200001</v>
      </c>
      <c r="AC3" s="77">
        <f t="shared" ref="AC3:AC47" si="4">D3/F3</f>
        <v>1.5494778963215616</v>
      </c>
    </row>
    <row r="4" spans="1:29" s="73" customFormat="1">
      <c r="A4" s="73">
        <v>3</v>
      </c>
      <c r="B4" s="73" t="s">
        <v>18</v>
      </c>
      <c r="C4" s="73" t="s">
        <v>19</v>
      </c>
      <c r="D4" s="73">
        <v>0.26161209989802631</v>
      </c>
      <c r="E4" s="73">
        <f t="shared" si="1"/>
        <v>1.0519867550000002</v>
      </c>
      <c r="F4" s="73">
        <v>0.16916229224972107</v>
      </c>
      <c r="G4" s="74">
        <v>0.45695364240000003</v>
      </c>
      <c r="H4" s="75">
        <v>6.1512576038655631</v>
      </c>
      <c r="I4" s="73">
        <v>0.26511726103434818</v>
      </c>
      <c r="J4" s="76">
        <v>0.59503311260000002</v>
      </c>
      <c r="K4" s="73">
        <f>'[1]Rain Data'!C96</f>
        <v>204.38866666666669</v>
      </c>
      <c r="L4" s="73">
        <v>116.43286116700202</v>
      </c>
      <c r="M4" s="73">
        <v>6.965918390342055</v>
      </c>
      <c r="N4" s="77">
        <v>8.8350362374999998E-3</v>
      </c>
      <c r="O4" s="77">
        <v>0.485759848125</v>
      </c>
      <c r="P4" s="73">
        <f>'[1]Rain Data'!N$110</f>
        <v>5.2724242424242425</v>
      </c>
      <c r="Q4" s="73">
        <v>9.2449807648305252E-2</v>
      </c>
      <c r="R4" s="74">
        <v>7.94</v>
      </c>
      <c r="S4" s="74">
        <v>0.1142767553</v>
      </c>
      <c r="T4" s="73">
        <v>31.44</v>
      </c>
      <c r="U4" s="73">
        <v>5.5796483279709292</v>
      </c>
      <c r="V4" s="73">
        <v>0.2162</v>
      </c>
      <c r="W4" s="73">
        <v>-22.678116772429998</v>
      </c>
      <c r="X4" s="73">
        <v>0.4276868904670531</v>
      </c>
      <c r="Y4" s="73">
        <v>6.2194615338964608E-2</v>
      </c>
      <c r="Z4" s="73">
        <f t="shared" si="2"/>
        <v>6.8765903307888046</v>
      </c>
      <c r="AA4" s="73">
        <f t="shared" si="3"/>
        <v>0.64661493988870844</v>
      </c>
      <c r="AB4" s="73">
        <f t="shared" si="0"/>
        <v>30.388013245</v>
      </c>
      <c r="AC4" s="77">
        <f t="shared" si="4"/>
        <v>1.546515458136668</v>
      </c>
    </row>
    <row r="5" spans="1:29" s="73" customFormat="1">
      <c r="A5" s="73">
        <v>4</v>
      </c>
      <c r="B5" s="73" t="s">
        <v>18</v>
      </c>
      <c r="C5" s="73" t="s">
        <v>19</v>
      </c>
      <c r="D5" s="73">
        <v>0.20529910852837827</v>
      </c>
      <c r="E5" s="73">
        <f t="shared" si="1"/>
        <v>0.59899999999999998</v>
      </c>
      <c r="F5" s="73">
        <v>0.14574793385760654</v>
      </c>
      <c r="G5" s="74">
        <v>0.19</v>
      </c>
      <c r="H5" s="75">
        <v>4.5844842344926242</v>
      </c>
      <c r="I5" s="73">
        <v>0.19036875614460233</v>
      </c>
      <c r="J5" s="76">
        <v>0.40899999999999997</v>
      </c>
      <c r="K5" s="73">
        <f>'[1]Rain Data'!C97</f>
        <v>204.38866666666669</v>
      </c>
      <c r="L5" s="73">
        <v>122.9981143430291</v>
      </c>
      <c r="M5" s="73">
        <v>2.6714523570712121</v>
      </c>
      <c r="N5" s="77">
        <v>3.8306786812500001E-3</v>
      </c>
      <c r="O5" s="77">
        <v>3.878925775E-2</v>
      </c>
      <c r="P5" s="73">
        <f>'[1]Rain Data'!N$110</f>
        <v>5.2724242424242425</v>
      </c>
      <c r="Q5" s="73">
        <v>5.9551174670771721E-2</v>
      </c>
      <c r="R5" s="74">
        <v>7.6120000000000001</v>
      </c>
      <c r="S5" s="74">
        <v>6.9055668929999994E-2</v>
      </c>
      <c r="T5" s="73">
        <v>13.46</v>
      </c>
      <c r="U5" s="73">
        <v>4.3603760389358914</v>
      </c>
      <c r="V5" s="73">
        <v>7.1900000000000006E-2</v>
      </c>
      <c r="W5" s="73">
        <v>-23.372778390784998</v>
      </c>
      <c r="X5" s="73">
        <v>0.14354449080636467</v>
      </c>
      <c r="Y5" s="73">
        <v>2.6872167541775641E-2</v>
      </c>
      <c r="Z5" s="73">
        <f t="shared" si="2"/>
        <v>5.341753343239227</v>
      </c>
      <c r="AA5" s="73">
        <f t="shared" si="3"/>
        <v>0.70992969673543405</v>
      </c>
      <c r="AB5" s="73">
        <f t="shared" si="0"/>
        <v>12.861000000000001</v>
      </c>
      <c r="AC5" s="77">
        <f t="shared" si="4"/>
        <v>1.4085901809692363</v>
      </c>
    </row>
    <row r="6" spans="1:29" s="73" customFormat="1">
      <c r="A6" s="73">
        <v>5</v>
      </c>
      <c r="B6" s="73" t="s">
        <v>18</v>
      </c>
      <c r="C6" s="73" t="s">
        <v>19</v>
      </c>
      <c r="D6" s="73">
        <v>0.38597477223638965</v>
      </c>
      <c r="E6" s="73">
        <f t="shared" si="1"/>
        <v>0.79300000000000004</v>
      </c>
      <c r="F6" s="73">
        <v>0.24955741831628156</v>
      </c>
      <c r="G6" s="74">
        <v>0.33</v>
      </c>
      <c r="H6" s="75">
        <v>3.4909792470539149</v>
      </c>
      <c r="I6" s="73">
        <v>0.22377215943223719</v>
      </c>
      <c r="J6" s="76">
        <v>0.46300000000000002</v>
      </c>
      <c r="K6" s="73">
        <f>'[1]Rain Data'!C98</f>
        <v>204.38866666666669</v>
      </c>
      <c r="L6" s="73">
        <v>102.10230692076227</v>
      </c>
      <c r="M6" s="73">
        <v>9.3146639919759266</v>
      </c>
      <c r="N6" s="77">
        <v>4.4103360312499999E-2</v>
      </c>
      <c r="O6" s="77">
        <v>8.9056039156250003E-2</v>
      </c>
      <c r="P6" s="73">
        <f>'[1]Rain Data'!N$110</f>
        <v>5.2724242424242425</v>
      </c>
      <c r="Q6" s="73">
        <v>0.13641735392010809</v>
      </c>
      <c r="R6" s="74">
        <v>7.4610000000000003</v>
      </c>
      <c r="S6" s="74">
        <v>0.14109236210000001</v>
      </c>
      <c r="T6" s="73">
        <v>25.360000000000003</v>
      </c>
      <c r="U6" s="73">
        <v>4.2919480022052632</v>
      </c>
      <c r="V6" s="73">
        <v>0.15050000000000002</v>
      </c>
      <c r="W6" s="73">
        <v>-23.718912622575001</v>
      </c>
      <c r="X6" s="73">
        <v>0.29266490354698199</v>
      </c>
      <c r="Y6" s="73">
        <v>4.9315494710640957E-2</v>
      </c>
      <c r="Z6" s="73">
        <f t="shared" si="2"/>
        <v>5.9345425867507879</v>
      </c>
      <c r="AA6" s="73">
        <f t="shared" si="3"/>
        <v>0.64656406653293008</v>
      </c>
      <c r="AB6" s="73">
        <f t="shared" si="0"/>
        <v>24.567000000000004</v>
      </c>
      <c r="AC6" s="77">
        <f t="shared" si="4"/>
        <v>1.5466371420272382</v>
      </c>
    </row>
    <row r="7" spans="1:29" s="73" customFormat="1">
      <c r="A7" s="73">
        <v>6</v>
      </c>
      <c r="B7" s="73" t="s">
        <v>18</v>
      </c>
      <c r="C7" s="73" t="s">
        <v>19</v>
      </c>
      <c r="D7" s="73">
        <v>0.3309870579774612</v>
      </c>
      <c r="E7" s="73">
        <f t="shared" si="1"/>
        <v>1.0745819398000001</v>
      </c>
      <c r="F7" s="73">
        <v>0.22144746487632375</v>
      </c>
      <c r="G7" s="74">
        <v>0.55183946490000002</v>
      </c>
      <c r="H7" s="75">
        <v>5.0772501233724343</v>
      </c>
      <c r="I7" s="73">
        <v>0.24924026441539465</v>
      </c>
      <c r="J7" s="76">
        <v>0.52274247490000003</v>
      </c>
      <c r="K7" s="73">
        <f>'[1]Rain Data'!C99</f>
        <v>204.38866666666669</v>
      </c>
      <c r="L7" s="73">
        <v>141.2947489321991</v>
      </c>
      <c r="M7" s="73">
        <v>11.697564576528722</v>
      </c>
      <c r="N7" s="77">
        <v>3.1686150062500001E-2</v>
      </c>
      <c r="O7" s="77">
        <v>7.5982180031249999E-2</v>
      </c>
      <c r="P7" s="73">
        <f>'[1]Rain Data'!N$110</f>
        <v>5.2724242424242425</v>
      </c>
      <c r="Q7" s="73">
        <v>0.10953959310113744</v>
      </c>
      <c r="R7" s="74">
        <v>8.6259999999999994</v>
      </c>
      <c r="S7" s="74">
        <v>0.2094446355</v>
      </c>
      <c r="T7" s="73">
        <v>41.300000000000004</v>
      </c>
      <c r="U7" s="73">
        <v>4.6067873081748392</v>
      </c>
      <c r="V7" s="73">
        <v>0.29239999999999999</v>
      </c>
      <c r="W7" s="73">
        <v>-19.675295523860001</v>
      </c>
      <c r="X7" s="73">
        <v>0.59416402503454435</v>
      </c>
      <c r="Y7" s="73">
        <v>8.3922620499065265E-2</v>
      </c>
      <c r="Z7" s="73">
        <f t="shared" si="2"/>
        <v>7.0799031476997571</v>
      </c>
      <c r="AA7" s="73">
        <f t="shared" si="3"/>
        <v>0.66905173341068636</v>
      </c>
      <c r="AB7" s="73">
        <f t="shared" si="0"/>
        <v>40.225418060200006</v>
      </c>
      <c r="AC7" s="77">
        <f t="shared" si="4"/>
        <v>1.494652730218945</v>
      </c>
    </row>
    <row r="8" spans="1:29" s="73" customFormat="1">
      <c r="A8" s="73">
        <v>7</v>
      </c>
      <c r="B8" s="73" t="s">
        <v>18</v>
      </c>
      <c r="C8" s="73" t="s">
        <v>19</v>
      </c>
      <c r="D8" s="73">
        <v>0.21136928638607683</v>
      </c>
      <c r="E8" s="73">
        <f t="shared" si="1"/>
        <v>0.83899999999999997</v>
      </c>
      <c r="F8" s="73">
        <v>0.14037595816709905</v>
      </c>
      <c r="G8" s="74">
        <v>0.3</v>
      </c>
      <c r="H8" s="75">
        <v>4.2103879026955919</v>
      </c>
      <c r="I8" s="73">
        <v>0.28904397767600609</v>
      </c>
      <c r="J8" s="76">
        <v>0.53900000000000003</v>
      </c>
      <c r="K8" s="73">
        <f>'[1]Rain Data'!C100</f>
        <v>204.38866666666669</v>
      </c>
      <c r="L8" s="73">
        <v>215.52687627386422</v>
      </c>
      <c r="M8" s="73">
        <v>4.9871469059420859</v>
      </c>
      <c r="N8" s="77">
        <v>8.9287099281250004E-3</v>
      </c>
      <c r="O8" s="77">
        <v>3.4669284531249997E-2</v>
      </c>
      <c r="P8" s="73">
        <f>'[1]Rain Data'!N$110</f>
        <v>5.2724242424242425</v>
      </c>
      <c r="Q8" s="73">
        <v>7.0993328218977775E-2</v>
      </c>
      <c r="R8" s="74">
        <v>7.4059999999999997</v>
      </c>
      <c r="S8" s="74">
        <v>2.0713388770000001E-2</v>
      </c>
      <c r="T8" s="73">
        <v>27.62</v>
      </c>
      <c r="U8" s="73">
        <v>5.3184107584079996</v>
      </c>
      <c r="V8" s="73">
        <v>6.8200000000000011E-2</v>
      </c>
      <c r="W8" s="73">
        <v>-23.645073650230003</v>
      </c>
      <c r="X8" s="73">
        <v>0.13213725224265205</v>
      </c>
      <c r="Y8" s="73">
        <v>2.7357448704783686E-2</v>
      </c>
      <c r="Z8" s="73">
        <f t="shared" si="2"/>
        <v>4.8300283286118972</v>
      </c>
      <c r="AA8" s="73">
        <f t="shared" si="3"/>
        <v>0.66412656525080549</v>
      </c>
      <c r="AB8" s="73">
        <f t="shared" si="0"/>
        <v>26.781000000000002</v>
      </c>
      <c r="AC8" s="77">
        <f t="shared" si="4"/>
        <v>1.5057370873612814</v>
      </c>
    </row>
    <row r="9" spans="1:29" s="73" customFormat="1">
      <c r="A9" s="73">
        <v>8</v>
      </c>
      <c r="B9" s="73" t="s">
        <v>18</v>
      </c>
      <c r="C9" s="73" t="s">
        <v>19</v>
      </c>
      <c r="D9" s="73">
        <v>0.28979228925166972</v>
      </c>
      <c r="E9" s="73">
        <f t="shared" si="1"/>
        <v>1.0993355482</v>
      </c>
      <c r="F9" s="73">
        <v>0.17322366698870859</v>
      </c>
      <c r="G9" s="74">
        <v>0.54817275750000005</v>
      </c>
      <c r="H9" s="75">
        <v>4.1043414812112378</v>
      </c>
      <c r="I9" s="73">
        <v>0.1883336422724432</v>
      </c>
      <c r="J9" s="76">
        <v>0.55116279069999996</v>
      </c>
      <c r="K9" s="73">
        <f>'[1]Rain Data'!C101</f>
        <v>204.38866666666669</v>
      </c>
      <c r="L9" s="73">
        <v>455.71263992781559</v>
      </c>
      <c r="M9" s="73">
        <v>13.411305241024277</v>
      </c>
      <c r="N9" s="77">
        <v>9.4563367656250001E-3</v>
      </c>
      <c r="O9" s="77">
        <v>3.0277007593749999E-2</v>
      </c>
      <c r="P9" s="73">
        <f>'[1]Rain Data'!N$110</f>
        <v>5.2724242424242425</v>
      </c>
      <c r="Q9" s="73">
        <v>0.11656862226296114</v>
      </c>
      <c r="R9" s="74">
        <v>7.5570000000000004</v>
      </c>
      <c r="S9" s="74">
        <v>0.18919535439999999</v>
      </c>
      <c r="T9" s="73">
        <v>28.980000000000004</v>
      </c>
      <c r="U9" s="73">
        <v>5.0241612895366661</v>
      </c>
      <c r="V9" s="73">
        <v>7.7500000000000013E-2</v>
      </c>
      <c r="W9" s="73">
        <v>-23.852511011625001</v>
      </c>
      <c r="X9" s="73">
        <v>0.15106034617183847</v>
      </c>
      <c r="Y9" s="73">
        <v>2.8925619834710745E-2</v>
      </c>
      <c r="Z9" s="73">
        <f t="shared" si="2"/>
        <v>5.2223719676549871</v>
      </c>
      <c r="AA9" s="73">
        <f t="shared" si="3"/>
        <v>0.59775112524913565</v>
      </c>
      <c r="AB9" s="73">
        <f t="shared" si="0"/>
        <v>27.880664451800005</v>
      </c>
      <c r="AC9" s="77">
        <f t="shared" si="4"/>
        <v>1.6729370431267891</v>
      </c>
    </row>
    <row r="10" spans="1:29" s="68" customFormat="1">
      <c r="A10" s="68">
        <v>9</v>
      </c>
      <c r="B10" s="68" t="s">
        <v>18</v>
      </c>
      <c r="C10" s="68" t="s">
        <v>20</v>
      </c>
      <c r="D10" s="68">
        <v>0.23019340087867682</v>
      </c>
      <c r="E10" s="68">
        <f t="shared" si="1"/>
        <v>1.5250836117</v>
      </c>
      <c r="F10" s="68">
        <v>0.14964547122481839</v>
      </c>
      <c r="G10" s="69">
        <v>0.29096989969999998</v>
      </c>
      <c r="H10" s="70">
        <v>2.9545247425499062</v>
      </c>
      <c r="I10" s="68">
        <v>0.11529363037256452</v>
      </c>
      <c r="J10" s="71">
        <v>1.2341137120000001</v>
      </c>
      <c r="K10" s="68">
        <f>'[1]Rain Data'!C102</f>
        <v>100.584</v>
      </c>
      <c r="L10" s="68">
        <v>121.61570770770773</v>
      </c>
      <c r="M10" s="68">
        <v>8.5861430230230233</v>
      </c>
      <c r="N10" s="72">
        <v>2.3203526174999998E-3</v>
      </c>
      <c r="O10" s="72">
        <v>0.5686118725</v>
      </c>
      <c r="P10" s="68">
        <f>'[1]Rain Data'!N$111</f>
        <v>5.2724242424242425</v>
      </c>
      <c r="Q10" s="68">
        <v>8.054792965385843E-2</v>
      </c>
      <c r="R10" s="69">
        <v>7.4530000000000003</v>
      </c>
      <c r="S10" s="69">
        <v>0.1229195684</v>
      </c>
      <c r="T10" s="68">
        <v>14.5</v>
      </c>
      <c r="U10" s="68">
        <v>4.5722287757347821</v>
      </c>
      <c r="V10" s="68">
        <v>9.5100000000000004E-2</v>
      </c>
      <c r="W10" s="68">
        <v>-24.204871534264999</v>
      </c>
      <c r="X10" s="68">
        <v>0.19204749692037401</v>
      </c>
      <c r="Y10" s="68">
        <v>2.9281689856418752E-2</v>
      </c>
      <c r="Z10" s="68">
        <f t="shared" si="2"/>
        <v>6.5586206896551724</v>
      </c>
      <c r="AA10" s="68">
        <f t="shared" si="3"/>
        <v>0.65008584370187428</v>
      </c>
      <c r="AB10" s="68">
        <f t="shared" si="0"/>
        <v>12.9749163883</v>
      </c>
      <c r="AC10" s="72">
        <f t="shared" si="4"/>
        <v>1.5382583849319973</v>
      </c>
    </row>
    <row r="11" spans="1:29" s="68" customFormat="1">
      <c r="A11" s="68">
        <v>10</v>
      </c>
      <c r="B11" s="68" t="s">
        <v>18</v>
      </c>
      <c r="C11" s="68" t="s">
        <v>20</v>
      </c>
      <c r="D11" s="68">
        <v>0.34129995753860887</v>
      </c>
      <c r="E11" s="68">
        <f t="shared" si="1"/>
        <v>1.9810000000000001</v>
      </c>
      <c r="F11" s="68">
        <v>0.1906885691993041</v>
      </c>
      <c r="G11" s="69">
        <v>0.53</v>
      </c>
      <c r="H11" s="70">
        <v>4.1310205456382665</v>
      </c>
      <c r="I11" s="68">
        <v>-2.2271110155817901E-3</v>
      </c>
      <c r="J11" s="71">
        <v>1.4510000000000001</v>
      </c>
      <c r="K11" s="68">
        <f>'[1]Rain Data'!C103</f>
        <v>100.584</v>
      </c>
      <c r="L11" s="68">
        <v>132.28696517412936</v>
      </c>
      <c r="M11" s="68">
        <v>8.1060000000000016</v>
      </c>
      <c r="N11" s="72">
        <v>9.7984768187500009E-4</v>
      </c>
      <c r="O11" s="72">
        <v>-8.1534266937500002E-3</v>
      </c>
      <c r="P11" s="68">
        <f>'[1]Rain Data'!N$111</f>
        <v>5.2724242424242425</v>
      </c>
      <c r="Q11" s="68">
        <v>0.15061138833930479</v>
      </c>
      <c r="R11" s="69">
        <v>7.1559999999999997</v>
      </c>
      <c r="S11" s="69">
        <v>0.43716739449999997</v>
      </c>
      <c r="T11" s="68">
        <v>20.780000000000005</v>
      </c>
      <c r="U11" s="68">
        <v>5.4953574773496197</v>
      </c>
      <c r="V11" s="68">
        <v>0.11700000000000002</v>
      </c>
      <c r="W11" s="68">
        <v>-23.67296241755</v>
      </c>
      <c r="X11" s="68">
        <v>0.23069187846284289</v>
      </c>
      <c r="Y11" s="68">
        <v>4.0972454995366454E-2</v>
      </c>
      <c r="Z11" s="68">
        <f t="shared" si="2"/>
        <v>5.63041385948027</v>
      </c>
      <c r="AA11" s="68">
        <f t="shared" si="3"/>
        <v>0.55871254885149768</v>
      </c>
      <c r="AB11" s="68">
        <f t="shared" si="0"/>
        <v>18.799000000000003</v>
      </c>
      <c r="AC11" s="72">
        <f t="shared" si="4"/>
        <v>1.7898291385357692</v>
      </c>
    </row>
    <row r="12" spans="1:29" s="68" customFormat="1">
      <c r="A12" s="68">
        <v>11</v>
      </c>
      <c r="B12" s="68" t="s">
        <v>18</v>
      </c>
      <c r="C12" s="68" t="s">
        <v>20</v>
      </c>
      <c r="D12" s="68">
        <v>0.21338451129078564</v>
      </c>
      <c r="E12" s="68">
        <f t="shared" si="1"/>
        <v>2.1802675581999997</v>
      </c>
      <c r="F12" s="68">
        <v>0.21419520527345629</v>
      </c>
      <c r="G12" s="69">
        <v>0.37123745819999998</v>
      </c>
      <c r="H12" s="70">
        <v>2.649994459644907</v>
      </c>
      <c r="I12" s="68">
        <v>0.41499269838128566</v>
      </c>
      <c r="J12" s="71">
        <v>1.8090301</v>
      </c>
      <c r="K12" s="68">
        <f>'[1]Rain Data'!C104</f>
        <v>100.584</v>
      </c>
      <c r="L12" s="68">
        <v>149.817779661359</v>
      </c>
      <c r="M12" s="68">
        <v>15.707915400294645</v>
      </c>
      <c r="N12" s="72">
        <v>1.24123341E-2</v>
      </c>
      <c r="O12" s="72">
        <v>6.5465932031249993E-2</v>
      </c>
      <c r="P12" s="68">
        <f>'[1]Rain Data'!N$111</f>
        <v>5.2724242424242425</v>
      </c>
      <c r="Q12" s="68">
        <v>-8.1069398267063792E-4</v>
      </c>
      <c r="R12" s="69">
        <v>7.4240000000000004</v>
      </c>
      <c r="S12" s="69">
        <v>0.2458294614</v>
      </c>
      <c r="T12" s="68">
        <v>23.8</v>
      </c>
      <c r="U12" s="68">
        <v>5.0974665635760861</v>
      </c>
      <c r="V12" s="68">
        <v>0.1401</v>
      </c>
      <c r="W12" s="68">
        <v>-23.649870541015002</v>
      </c>
      <c r="X12" s="68">
        <v>0.27133284270054614</v>
      </c>
      <c r="Y12" s="68">
        <v>4.6093659216795139E-2</v>
      </c>
      <c r="Z12" s="68">
        <f t="shared" si="2"/>
        <v>5.886554621848739</v>
      </c>
      <c r="AA12" s="68">
        <f t="shared" si="3"/>
        <v>1.0037992166243308</v>
      </c>
      <c r="AB12" s="68">
        <f t="shared" si="0"/>
        <v>21.6197324418</v>
      </c>
      <c r="AC12" s="72">
        <f t="shared" si="4"/>
        <v>0.99621516279210987</v>
      </c>
    </row>
    <row r="13" spans="1:29" s="68" customFormat="1">
      <c r="A13" s="68">
        <v>12</v>
      </c>
      <c r="B13" s="68" t="s">
        <v>18</v>
      </c>
      <c r="C13" s="68" t="s">
        <v>20</v>
      </c>
      <c r="D13" s="68">
        <v>0.37400798638431743</v>
      </c>
      <c r="E13" s="68">
        <f t="shared" si="1"/>
        <v>2.5589999999999997</v>
      </c>
      <c r="F13" s="68">
        <v>0.26653229490324487</v>
      </c>
      <c r="G13" s="69">
        <v>0.36</v>
      </c>
      <c r="H13" s="70">
        <v>4.9744325052689842</v>
      </c>
      <c r="I13" s="68">
        <v>0.26890002659838125</v>
      </c>
      <c r="J13" s="71">
        <v>2.1989999999999998</v>
      </c>
      <c r="K13" s="68">
        <f>'[1]Rain Data'!C105</f>
        <v>100.584</v>
      </c>
      <c r="L13" s="68">
        <v>133.99970149431945</v>
      </c>
      <c r="M13" s="68">
        <v>9.6902810132476809</v>
      </c>
      <c r="N13" s="72">
        <v>1.2033126184375E-2</v>
      </c>
      <c r="O13" s="72">
        <v>6.5525373249999998E-3</v>
      </c>
      <c r="P13" s="68">
        <f>'[1]Rain Data'!N$111</f>
        <v>5.2724242424242425</v>
      </c>
      <c r="Q13" s="68">
        <v>0.10747569148107257</v>
      </c>
      <c r="R13" s="69">
        <v>8.1069999999999993</v>
      </c>
      <c r="S13" s="69">
        <v>0.32521270520000001</v>
      </c>
      <c r="T13" s="68">
        <v>22.62</v>
      </c>
      <c r="U13" s="68">
        <v>4.6068701155783449</v>
      </c>
      <c r="V13" s="68">
        <v>0.2031</v>
      </c>
      <c r="W13" s="68">
        <v>-24.089254650464998</v>
      </c>
      <c r="X13" s="68">
        <v>0.4023853865356421</v>
      </c>
      <c r="Y13" s="68">
        <v>4.4815000000000001E-2</v>
      </c>
      <c r="Z13" s="68">
        <f t="shared" si="2"/>
        <v>8.9788103656285188</v>
      </c>
      <c r="AA13" s="68">
        <f t="shared" si="3"/>
        <v>0.71263797727935596</v>
      </c>
      <c r="AB13" s="68">
        <f t="shared" si="0"/>
        <v>20.061</v>
      </c>
      <c r="AC13" s="72">
        <f t="shared" si="4"/>
        <v>1.4032370318204321</v>
      </c>
    </row>
    <row r="14" spans="1:29" s="78" customFormat="1">
      <c r="A14" s="78">
        <v>14</v>
      </c>
      <c r="B14" s="78" t="s">
        <v>18</v>
      </c>
      <c r="C14" s="78" t="s">
        <v>21</v>
      </c>
      <c r="D14" s="78">
        <v>9.6125585659218415E-2</v>
      </c>
      <c r="E14" s="78">
        <f t="shared" si="1"/>
        <v>4.4648829430000001</v>
      </c>
      <c r="F14" s="78">
        <v>1.7544738788841642E-2</v>
      </c>
      <c r="G14" s="79">
        <v>2.9297658860000002</v>
      </c>
      <c r="H14" s="80">
        <v>2.5403045916180442</v>
      </c>
      <c r="I14" s="78">
        <v>-1.1905851674575794E-3</v>
      </c>
      <c r="J14" s="81">
        <v>1.5351170569999999</v>
      </c>
      <c r="K14" s="78">
        <f>'[1]Rain Data'!C107</f>
        <v>103.80466666666671</v>
      </c>
      <c r="L14" s="78">
        <v>246.85305664946389</v>
      </c>
      <c r="M14" s="78">
        <v>21.146556616496738</v>
      </c>
      <c r="N14" s="82">
        <v>9.1865834968750004E-2</v>
      </c>
      <c r="O14" s="82">
        <v>0.31040720231250002</v>
      </c>
      <c r="P14" s="78">
        <f>'[1]Rain Data'!N$112</f>
        <v>0</v>
      </c>
      <c r="Q14" s="78">
        <v>7.8580846870376767E-2</v>
      </c>
      <c r="R14" s="79">
        <v>7.1909999999999998</v>
      </c>
      <c r="S14" s="79">
        <v>0.14663963460000001</v>
      </c>
      <c r="T14" s="78">
        <v>18.940000000000001</v>
      </c>
      <c r="U14" s="78">
        <v>4.0216677817432513</v>
      </c>
      <c r="V14" s="78">
        <v>0.11260000000000001</v>
      </c>
      <c r="W14" s="78">
        <v>-23.613785536889999</v>
      </c>
      <c r="X14" s="78">
        <v>0.22805063291139244</v>
      </c>
      <c r="Y14" s="78">
        <v>3.8359493670886077E-2</v>
      </c>
      <c r="Z14" s="78">
        <f t="shared" si="2"/>
        <v>5.9450897571277723</v>
      </c>
      <c r="AA14" s="78">
        <f t="shared" si="3"/>
        <v>0.18251892738568826</v>
      </c>
      <c r="AB14" s="78">
        <f t="shared" si="0"/>
        <v>14.475117057000002</v>
      </c>
      <c r="AC14" s="82">
        <f t="shared" si="4"/>
        <v>5.4788838304252074</v>
      </c>
    </row>
    <row r="15" spans="1:29" s="78" customFormat="1">
      <c r="A15" s="78">
        <v>15</v>
      </c>
      <c r="B15" s="78" t="s">
        <v>18</v>
      </c>
      <c r="C15" s="78" t="s">
        <v>21</v>
      </c>
      <c r="D15" s="78">
        <v>0.1606382341890728</v>
      </c>
      <c r="E15" s="78">
        <f t="shared" si="1"/>
        <v>3.7852348990000002</v>
      </c>
      <c r="F15" s="78">
        <v>1.1688988496924157E-2</v>
      </c>
      <c r="G15" s="79">
        <v>2.5872483220000002</v>
      </c>
      <c r="H15" s="80">
        <v>1.899976028339817</v>
      </c>
      <c r="I15" s="78">
        <v>0.3734672511259845</v>
      </c>
      <c r="J15" s="81">
        <v>1.197986577</v>
      </c>
      <c r="K15" s="78">
        <f>'[1]Rain Data'!C108</f>
        <v>103.80466666666671</v>
      </c>
      <c r="L15" s="78">
        <v>127.10685823483615</v>
      </c>
      <c r="M15" s="78">
        <v>12.817814707339512</v>
      </c>
      <c r="N15" s="82">
        <v>6.0543856406249999E-2</v>
      </c>
      <c r="O15" s="82">
        <v>0.1147898485625</v>
      </c>
      <c r="P15" s="78">
        <f>'[1]Rain Data'!N$112</f>
        <v>0</v>
      </c>
      <c r="Q15" s="78">
        <v>0.14894924569214865</v>
      </c>
      <c r="R15" s="79">
        <v>7.758</v>
      </c>
      <c r="S15" s="79">
        <v>0.1299256845</v>
      </c>
      <c r="T15" s="78">
        <v>14.12</v>
      </c>
      <c r="U15" s="78">
        <v>4.8854675020679998</v>
      </c>
      <c r="V15" s="78">
        <v>0.17350000000000002</v>
      </c>
      <c r="W15" s="78">
        <v>-23.707018726024998</v>
      </c>
      <c r="X15" s="78">
        <v>0.34331282030987204</v>
      </c>
      <c r="Y15" s="78">
        <v>5.4653026495438996E-2</v>
      </c>
      <c r="Z15" s="78">
        <f t="shared" si="2"/>
        <v>6.281679942070963</v>
      </c>
      <c r="AA15" s="78">
        <f t="shared" si="3"/>
        <v>7.2765917503588226E-2</v>
      </c>
      <c r="AB15" s="78">
        <f t="shared" si="0"/>
        <v>10.334765100999999</v>
      </c>
      <c r="AC15" s="82">
        <f t="shared" si="4"/>
        <v>13.742697602221371</v>
      </c>
    </row>
    <row r="16" spans="1:29" s="78" customFormat="1">
      <c r="A16" s="78">
        <v>16</v>
      </c>
      <c r="B16" s="78" t="s">
        <v>18</v>
      </c>
      <c r="C16" s="78" t="s">
        <v>21</v>
      </c>
      <c r="D16" s="78">
        <v>0.10632287557841053</v>
      </c>
      <c r="E16" s="78">
        <f t="shared" si="1"/>
        <v>4.1431893689999999</v>
      </c>
      <c r="F16" s="78">
        <v>3.1986397367288845E-2</v>
      </c>
      <c r="G16" s="79">
        <v>2.3621262459999999</v>
      </c>
      <c r="H16" s="80">
        <v>2.765999198013799</v>
      </c>
      <c r="I16" s="78">
        <v>0.24548841543033539</v>
      </c>
      <c r="J16" s="81">
        <v>1.781063123</v>
      </c>
      <c r="K16" s="78">
        <f>'[1]Rain Data'!C109</f>
        <v>103.80466666666671</v>
      </c>
      <c r="L16" s="78">
        <v>92.647255198431139</v>
      </c>
      <c r="M16" s="78">
        <v>6.2009087960398581</v>
      </c>
      <c r="N16" s="82">
        <v>1.8770833984374999E-2</v>
      </c>
      <c r="O16" s="82">
        <v>-1.15374716625E-3</v>
      </c>
      <c r="P16" s="78">
        <f>'[1]Rain Data'!N$112</f>
        <v>0</v>
      </c>
      <c r="Q16" s="78">
        <v>7.4336478211121673E-2</v>
      </c>
      <c r="R16" s="79">
        <v>7.6669999999999998</v>
      </c>
      <c r="S16" s="79">
        <v>0.2094872408</v>
      </c>
      <c r="T16" s="78">
        <v>14.84</v>
      </c>
      <c r="U16" s="78">
        <v>5.4557452408562108</v>
      </c>
      <c r="V16" s="78">
        <v>0.16720000000000002</v>
      </c>
      <c r="W16" s="78">
        <v>-23.498426965079997</v>
      </c>
      <c r="X16" s="78">
        <v>0.33689300826113239</v>
      </c>
      <c r="Y16" s="78">
        <v>5.8392101551480967E-2</v>
      </c>
      <c r="Z16" s="78">
        <f t="shared" si="2"/>
        <v>5.7694962042788127</v>
      </c>
      <c r="AA16" s="78">
        <f t="shared" si="3"/>
        <v>0.30084210188333044</v>
      </c>
      <c r="AB16" s="78">
        <f t="shared" si="0"/>
        <v>10.696810631</v>
      </c>
      <c r="AC16" s="82">
        <f t="shared" si="4"/>
        <v>3.3240028365039476</v>
      </c>
    </row>
    <row r="17" spans="1:29" s="83" customFormat="1">
      <c r="A17" s="83">
        <v>17</v>
      </c>
      <c r="B17" s="83" t="s">
        <v>18</v>
      </c>
      <c r="C17" s="83" t="s">
        <v>22</v>
      </c>
      <c r="D17" s="83">
        <v>0.24459241198760853</v>
      </c>
      <c r="E17" s="83">
        <f t="shared" si="1"/>
        <v>1.5129139073</v>
      </c>
      <c r="F17" s="83">
        <v>0.13588756124943707</v>
      </c>
      <c r="G17" s="84">
        <v>0.71523178809999999</v>
      </c>
      <c r="H17" s="85">
        <v>4.5095720818626077</v>
      </c>
      <c r="I17" s="83">
        <v>0.43261417902146271</v>
      </c>
      <c r="J17" s="86">
        <v>0.79768211919999998</v>
      </c>
      <c r="K17" s="83">
        <f>'[1]Rain Data'!C110</f>
        <v>217.77327679670876</v>
      </c>
      <c r="L17" s="83">
        <v>102.77241796279873</v>
      </c>
      <c r="M17" s="83">
        <v>8.1260618339576247</v>
      </c>
      <c r="N17" s="87">
        <v>6.1369181781249999E-3</v>
      </c>
      <c r="O17" s="87">
        <v>2.9376668971874999E-2</v>
      </c>
      <c r="P17" s="83">
        <f>'[1]Rain Data'!N$113</f>
        <v>5.2724242424242425</v>
      </c>
      <c r="Q17" s="83">
        <v>0.10870485073817146</v>
      </c>
      <c r="R17" s="84">
        <v>8.4589999999999996</v>
      </c>
      <c r="S17" s="84">
        <v>0.19761368200000001</v>
      </c>
      <c r="T17" s="83">
        <v>19.680000000000003</v>
      </c>
      <c r="U17" s="83">
        <v>4.7965522615240932</v>
      </c>
      <c r="V17" s="83">
        <v>0.10540000000000002</v>
      </c>
      <c r="W17" s="83">
        <v>-23.701774095809998</v>
      </c>
      <c r="X17" s="83">
        <v>0.20942200321882021</v>
      </c>
      <c r="Y17" s="83">
        <v>3.9102704206322406E-2</v>
      </c>
      <c r="Z17" s="83">
        <f t="shared" si="2"/>
        <v>5.3556910569105689</v>
      </c>
      <c r="AA17" s="83">
        <f t="shared" si="3"/>
        <v>0.55556736263887596</v>
      </c>
      <c r="AB17" s="83">
        <f t="shared" si="0"/>
        <v>18.167086092700004</v>
      </c>
      <c r="AC17" s="87">
        <f t="shared" si="4"/>
        <v>1.7999617458630472</v>
      </c>
    </row>
    <row r="18" spans="1:29" s="83" customFormat="1">
      <c r="A18" s="83">
        <v>18</v>
      </c>
      <c r="B18" s="83" t="s">
        <v>18</v>
      </c>
      <c r="C18" s="83" t="s">
        <v>22</v>
      </c>
      <c r="D18" s="83">
        <v>0.25300772324473175</v>
      </c>
      <c r="E18" s="83">
        <f t="shared" si="1"/>
        <v>2.0489999999999999</v>
      </c>
      <c r="F18" s="83">
        <v>0.1352645156292831</v>
      </c>
      <c r="G18" s="84">
        <v>0.61</v>
      </c>
      <c r="H18" s="85">
        <v>4.5499317802082322</v>
      </c>
      <c r="I18" s="83">
        <v>0.33977103361277927</v>
      </c>
      <c r="J18" s="86">
        <v>1.4390000000000001</v>
      </c>
      <c r="K18" s="83">
        <f>'[1]Rain Data'!C111</f>
        <v>217.77327679670876</v>
      </c>
      <c r="L18" s="83">
        <v>118.19085695678129</v>
      </c>
      <c r="M18" s="83">
        <v>11.798739439549903</v>
      </c>
      <c r="N18" s="87">
        <v>-1.204396263125E-3</v>
      </c>
      <c r="O18" s="87">
        <v>-5.4680539874999998E-3</v>
      </c>
      <c r="P18" s="83">
        <f>'[1]Rain Data'!N$113</f>
        <v>5.2724242424242425</v>
      </c>
      <c r="Q18" s="83">
        <v>0.11774320761544867</v>
      </c>
      <c r="R18" s="84">
        <v>8.2159999999999993</v>
      </c>
      <c r="S18" s="84">
        <v>0.21056328890000001</v>
      </c>
      <c r="T18" s="83">
        <v>36.380000000000003</v>
      </c>
      <c r="U18" s="83">
        <v>4.8065413363375233</v>
      </c>
      <c r="V18" s="83">
        <v>0.25290000000000001</v>
      </c>
      <c r="W18" s="83">
        <v>-23.781973617935002</v>
      </c>
      <c r="X18" s="83">
        <v>0.5122129055778345</v>
      </c>
      <c r="Y18" s="83">
        <v>7.3682504962125819E-2</v>
      </c>
      <c r="Z18" s="83">
        <f t="shared" si="2"/>
        <v>6.951621770203408</v>
      </c>
      <c r="AA18" s="83">
        <f t="shared" si="3"/>
        <v>0.53462603391930108</v>
      </c>
      <c r="AB18" s="83">
        <f t="shared" si="0"/>
        <v>34.331000000000003</v>
      </c>
      <c r="AC18" s="87">
        <f t="shared" si="4"/>
        <v>1.8704663382534503</v>
      </c>
    </row>
    <row r="19" spans="1:29" s="83" customFormat="1">
      <c r="A19" s="83">
        <v>19</v>
      </c>
      <c r="B19" s="83" t="s">
        <v>18</v>
      </c>
      <c r="C19" s="83" t="s">
        <v>22</v>
      </c>
      <c r="D19" s="83">
        <v>0.11335797899500603</v>
      </c>
      <c r="E19" s="83">
        <f t="shared" si="1"/>
        <v>1.6261589402000001</v>
      </c>
      <c r="F19" s="83">
        <v>6.8646479942946176E-2</v>
      </c>
      <c r="G19" s="84">
        <v>0.16887417220000001</v>
      </c>
      <c r="H19" s="85">
        <v>4.9093977780662943</v>
      </c>
      <c r="I19" s="83">
        <v>0.39088076201273031</v>
      </c>
      <c r="J19" s="86">
        <v>1.4572847680000001</v>
      </c>
      <c r="K19" s="83">
        <f>'[1]Rain Data'!C112</f>
        <v>217.77327679670876</v>
      </c>
      <c r="L19" s="83">
        <v>111.14457687376442</v>
      </c>
      <c r="M19" s="83">
        <v>4.7723909265333537</v>
      </c>
      <c r="N19" s="87">
        <v>2.250307278125E-3</v>
      </c>
      <c r="O19" s="87">
        <v>-3.5967490468750002E-3</v>
      </c>
      <c r="P19" s="83">
        <f>'[1]Rain Data'!N$113</f>
        <v>5.2724242424242425</v>
      </c>
      <c r="Q19" s="83">
        <v>4.4711499052059858E-2</v>
      </c>
      <c r="R19" s="84">
        <v>7.2919999999999998</v>
      </c>
      <c r="S19" s="84">
        <v>9.6165106560000005E-2</v>
      </c>
      <c r="T19" s="83">
        <v>16.28</v>
      </c>
      <c r="U19" s="83">
        <v>4.8987614558763113</v>
      </c>
      <c r="V19" s="83">
        <v>9.0500000000000011E-2</v>
      </c>
      <c r="W19" s="83">
        <v>-23.020691113574998</v>
      </c>
      <c r="X19" s="83">
        <v>0.18442288881643301</v>
      </c>
      <c r="Y19" s="83">
        <v>3.3175741767199222E-2</v>
      </c>
      <c r="Z19" s="83">
        <f t="shared" si="2"/>
        <v>5.558968058968059</v>
      </c>
      <c r="AA19" s="83">
        <f t="shared" si="3"/>
        <v>0.60557254594288756</v>
      </c>
      <c r="AB19" s="83">
        <f t="shared" si="0"/>
        <v>14.653841059800001</v>
      </c>
      <c r="AC19" s="87">
        <f t="shared" si="4"/>
        <v>1.6513298145690896</v>
      </c>
    </row>
    <row r="20" spans="1:29" s="83" customFormat="1">
      <c r="A20" s="83">
        <v>20</v>
      </c>
      <c r="B20" s="83" t="s">
        <v>18</v>
      </c>
      <c r="C20" s="83" t="s">
        <v>22</v>
      </c>
      <c r="D20" s="83">
        <v>0.27937191569729952</v>
      </c>
      <c r="E20" s="83">
        <f t="shared" si="1"/>
        <v>1.3043478261000001</v>
      </c>
      <c r="F20" s="83">
        <v>0.20405057736230675</v>
      </c>
      <c r="G20" s="84">
        <v>0.44147157190000003</v>
      </c>
      <c r="H20" s="85">
        <v>4.9602136954999914</v>
      </c>
      <c r="I20" s="83">
        <v>0.43570382277580844</v>
      </c>
      <c r="J20" s="86">
        <v>0.86287625420000003</v>
      </c>
      <c r="K20" s="83">
        <f>'[1]Rain Data'!C113</f>
        <v>217.77327679670876</v>
      </c>
      <c r="L20" s="83">
        <v>124.80556731404187</v>
      </c>
      <c r="M20" s="83">
        <v>9.1048996467142036</v>
      </c>
      <c r="N20" s="87">
        <v>9.4564042093749998E-3</v>
      </c>
      <c r="O20" s="87">
        <v>2.45311062875E-2</v>
      </c>
      <c r="P20" s="83">
        <f>'[1]Rain Data'!N$113</f>
        <v>5.2724242424242425</v>
      </c>
      <c r="Q20" s="83">
        <v>7.5321338334992771E-2</v>
      </c>
      <c r="R20" s="84">
        <v>7.5039999999999996</v>
      </c>
      <c r="S20" s="84">
        <v>0.239355821</v>
      </c>
      <c r="T20" s="83">
        <v>23.62</v>
      </c>
      <c r="U20" s="83">
        <v>5.1549191786498181</v>
      </c>
      <c r="V20" s="83">
        <v>0.1348</v>
      </c>
      <c r="W20" s="83">
        <v>-23.43683598022</v>
      </c>
      <c r="X20" s="83">
        <v>0.2611846311832749</v>
      </c>
      <c r="Y20" s="83">
        <v>4.5765437600511528E-2</v>
      </c>
      <c r="Z20" s="83">
        <f t="shared" si="2"/>
        <v>5.7070279424216759</v>
      </c>
      <c r="AA20" s="83">
        <f t="shared" si="3"/>
        <v>0.73039044333789183</v>
      </c>
      <c r="AB20" s="83">
        <f t="shared" si="0"/>
        <v>22.315652173900002</v>
      </c>
      <c r="AC20" s="87">
        <f t="shared" si="4"/>
        <v>1.369130728805801</v>
      </c>
    </row>
    <row r="21" spans="1:29" s="88" customFormat="1">
      <c r="A21" s="88">
        <v>21</v>
      </c>
      <c r="B21" s="88" t="s">
        <v>18</v>
      </c>
      <c r="C21" s="88" t="s">
        <v>23</v>
      </c>
      <c r="D21" s="88">
        <v>0.1945407834205157</v>
      </c>
      <c r="E21" s="88">
        <f t="shared" si="1"/>
        <v>2.7229235877</v>
      </c>
      <c r="F21" s="88">
        <v>0.15595104007415911</v>
      </c>
      <c r="G21" s="89">
        <v>0.35880398670000002</v>
      </c>
      <c r="H21" s="90">
        <v>6.0580101228592396</v>
      </c>
      <c r="I21" s="88">
        <v>2.2956540550043213E-2</v>
      </c>
      <c r="J21" s="91">
        <v>2.3641196010000001</v>
      </c>
      <c r="K21" s="88">
        <f>'[1]Rain Data'!C114</f>
        <v>227.50753870946664</v>
      </c>
      <c r="L21" s="88">
        <v>109.80715640898599</v>
      </c>
      <c r="M21" s="88">
        <v>5.4693767245511626</v>
      </c>
      <c r="N21" s="92">
        <v>-1.2587330306250001E-3</v>
      </c>
      <c r="O21" s="92">
        <v>3.1425812499999997E-2</v>
      </c>
      <c r="P21" s="88">
        <f>'[1]Rain Data'!N$114</f>
        <v>5.5969168372487212</v>
      </c>
      <c r="Q21" s="88">
        <v>3.8589743346356592E-2</v>
      </c>
      <c r="R21" s="89">
        <v>7.3440000000000003</v>
      </c>
      <c r="S21" s="89">
        <v>0.1990508527</v>
      </c>
      <c r="T21" s="88">
        <v>22.480000000000004</v>
      </c>
      <c r="U21" s="88">
        <v>4.2876191134746842</v>
      </c>
      <c r="V21" s="88">
        <v>0.15130000000000002</v>
      </c>
      <c r="W21" s="88">
        <v>-23.471066782695001</v>
      </c>
      <c r="X21" s="88">
        <v>0.30605846060483466</v>
      </c>
      <c r="Y21" s="88">
        <v>4.5473854556488322E-2</v>
      </c>
      <c r="Z21" s="88">
        <f t="shared" si="2"/>
        <v>6.7304270462633449</v>
      </c>
      <c r="AA21" s="88">
        <f t="shared" si="3"/>
        <v>0.8016367433714825</v>
      </c>
      <c r="AB21" s="88">
        <f t="shared" si="0"/>
        <v>19.757076412300005</v>
      </c>
      <c r="AC21" s="92">
        <f t="shared" si="4"/>
        <v>1.2474478100819724</v>
      </c>
    </row>
    <row r="22" spans="1:29" s="88" customFormat="1">
      <c r="A22" s="88">
        <v>22</v>
      </c>
      <c r="B22" s="88" t="s">
        <v>18</v>
      </c>
      <c r="C22" s="88" t="s">
        <v>23</v>
      </c>
      <c r="D22" s="88">
        <v>0.16315145286601079</v>
      </c>
      <c r="E22" s="88">
        <f t="shared" si="1"/>
        <v>1.0963455149000001</v>
      </c>
      <c r="F22" s="88">
        <v>9.1816423135353264E-2</v>
      </c>
      <c r="G22" s="89">
        <v>0.2392026578</v>
      </c>
      <c r="H22" s="90">
        <v>4.7243050664899107</v>
      </c>
      <c r="I22" s="88">
        <v>0.52331528274077932</v>
      </c>
      <c r="J22" s="91">
        <v>0.85714285710000004</v>
      </c>
      <c r="K22" s="88">
        <f>'[1]Rain Data'!C115</f>
        <v>227.50753870946664</v>
      </c>
      <c r="L22" s="88">
        <v>112.74932682547913</v>
      </c>
      <c r="M22" s="88">
        <v>9.8494248837334997</v>
      </c>
      <c r="N22" s="92">
        <v>3.130069334375E-3</v>
      </c>
      <c r="O22" s="92">
        <v>-6.147891084375E-4</v>
      </c>
      <c r="P22" s="88">
        <f>'[1]Rain Data'!N$114</f>
        <v>5.5969168372487212</v>
      </c>
      <c r="Q22" s="88">
        <v>7.1335029730657529E-2</v>
      </c>
      <c r="R22" s="89">
        <v>7.2869999999999999</v>
      </c>
      <c r="S22" s="89">
        <v>0.13414371650000001</v>
      </c>
      <c r="T22" s="88">
        <v>14.280000000000001</v>
      </c>
      <c r="U22" s="88">
        <v>4.6436005177341801</v>
      </c>
      <c r="V22" s="88">
        <v>8.0200000000000007E-2</v>
      </c>
      <c r="W22" s="88">
        <v>-23.832196552030002</v>
      </c>
      <c r="X22" s="88">
        <v>0.15615568838957147</v>
      </c>
      <c r="Y22" s="88">
        <v>2.7804279678342651E-2</v>
      </c>
      <c r="Z22" s="88">
        <f t="shared" si="2"/>
        <v>5.6162464985994403</v>
      </c>
      <c r="AA22" s="88">
        <f t="shared" si="3"/>
        <v>0.56276803866869707</v>
      </c>
      <c r="AB22" s="88">
        <f t="shared" si="0"/>
        <v>13.183654485100002</v>
      </c>
      <c r="AC22" s="92">
        <f t="shared" si="4"/>
        <v>1.7769310466984471</v>
      </c>
    </row>
    <row r="23" spans="1:29" s="88" customFormat="1">
      <c r="A23" s="88">
        <v>23</v>
      </c>
      <c r="B23" s="88" t="s">
        <v>18</v>
      </c>
      <c r="C23" s="88" t="s">
        <v>23</v>
      </c>
      <c r="D23" s="88">
        <v>0.22040043035618781</v>
      </c>
      <c r="E23" s="88">
        <f t="shared" si="1"/>
        <v>1.236</v>
      </c>
      <c r="F23" s="88">
        <v>0.15287930202903235</v>
      </c>
      <c r="G23" s="89">
        <v>0.22</v>
      </c>
      <c r="H23" s="90">
        <v>4.44813110667081</v>
      </c>
      <c r="I23" s="88">
        <v>0.3251942154618811</v>
      </c>
      <c r="J23" s="91">
        <v>1.016</v>
      </c>
      <c r="K23" s="88">
        <f>'[1]Rain Data'!C116</f>
        <v>227.50753870946664</v>
      </c>
      <c r="L23" s="88">
        <v>48.028159699119904</v>
      </c>
      <c r="M23" s="88">
        <v>2.6878530022271176</v>
      </c>
      <c r="N23" s="92">
        <v>8.8540854312500004E-3</v>
      </c>
      <c r="O23" s="92">
        <v>3.6766459750000001E-2</v>
      </c>
      <c r="P23" s="88">
        <f>'[1]Rain Data'!N$114</f>
        <v>5.5969168372487212</v>
      </c>
      <c r="Q23" s="88">
        <v>6.7521128327155455E-2</v>
      </c>
      <c r="R23" s="89">
        <v>7.141</v>
      </c>
      <c r="S23" s="89">
        <v>0.14190073980000001</v>
      </c>
      <c r="T23" s="88">
        <v>17.400000000000002</v>
      </c>
      <c r="U23" s="88">
        <v>3.9986803195463114</v>
      </c>
      <c r="V23" s="88">
        <v>0.1056</v>
      </c>
      <c r="W23" s="88">
        <v>-23.870104135839998</v>
      </c>
      <c r="X23" s="88">
        <v>0.21075740944017565</v>
      </c>
      <c r="Y23" s="88">
        <v>3.4727073146392583E-2</v>
      </c>
      <c r="Z23" s="88">
        <f t="shared" si="2"/>
        <v>6.068965517241379</v>
      </c>
      <c r="AA23" s="88">
        <f t="shared" si="3"/>
        <v>0.69364339163024791</v>
      </c>
      <c r="AB23" s="88">
        <f t="shared" si="0"/>
        <v>16.164000000000001</v>
      </c>
      <c r="AC23" s="92">
        <f t="shared" si="4"/>
        <v>1.4416629813912476</v>
      </c>
    </row>
    <row r="24" spans="1:29" s="88" customFormat="1">
      <c r="A24" s="93">
        <v>24</v>
      </c>
      <c r="B24" s="93" t="s">
        <v>18</v>
      </c>
      <c r="C24" s="93" t="s">
        <v>23</v>
      </c>
      <c r="D24" s="93">
        <v>0.32291713495915397</v>
      </c>
      <c r="E24" s="93">
        <f t="shared" si="1"/>
        <v>1.7458193980000001</v>
      </c>
      <c r="F24" s="93">
        <v>0.16170637618945924</v>
      </c>
      <c r="G24" s="89">
        <v>0.65217391300000005</v>
      </c>
      <c r="H24" s="94">
        <v>3.7434503124043506</v>
      </c>
      <c r="I24" s="93">
        <v>0.35807424799221749</v>
      </c>
      <c r="J24" s="95">
        <v>1.0936454849999999</v>
      </c>
      <c r="K24" s="93">
        <f>'[1]Rain Data'!C117</f>
        <v>227.50753870946664</v>
      </c>
      <c r="L24" s="93">
        <v>164.1838994167625</v>
      </c>
      <c r="M24" s="93">
        <v>16.863596617626282</v>
      </c>
      <c r="N24" s="92">
        <v>-1.107620756875E-2</v>
      </c>
      <c r="O24" s="92">
        <v>-1.2212543565624999E-2</v>
      </c>
      <c r="P24" s="93">
        <f>'[1]Rain Data'!N$114</f>
        <v>5.5969168372487212</v>
      </c>
      <c r="Q24" s="93">
        <v>0.16121075876969473</v>
      </c>
      <c r="R24" s="96">
        <v>7.3710000000000004</v>
      </c>
      <c r="S24" s="96">
        <v>0.24628533659999999</v>
      </c>
      <c r="T24" s="88">
        <v>27.520000000000003</v>
      </c>
      <c r="U24" s="88">
        <v>4.5121496401712431</v>
      </c>
      <c r="V24" s="88">
        <v>0.17130000000000001</v>
      </c>
      <c r="W24" s="88">
        <v>-24.042650285694997</v>
      </c>
      <c r="X24" s="88">
        <v>0.34716874062664671</v>
      </c>
      <c r="Y24" s="88">
        <v>5.5773985651169394E-2</v>
      </c>
      <c r="Z24" s="88">
        <f t="shared" si="2"/>
        <v>6.2245639534883725</v>
      </c>
      <c r="AA24" s="88">
        <f t="shared" si="3"/>
        <v>0.50076740650481</v>
      </c>
      <c r="AB24" s="88">
        <f t="shared" si="0"/>
        <v>25.774180602000001</v>
      </c>
      <c r="AC24" s="92">
        <f t="shared" si="4"/>
        <v>1.9969350780628228</v>
      </c>
    </row>
    <row r="25" spans="1:29" s="73" customFormat="1">
      <c r="A25" s="73">
        <v>1</v>
      </c>
      <c r="B25" s="73" t="s">
        <v>24</v>
      </c>
      <c r="C25" s="73" t="s">
        <v>19</v>
      </c>
      <c r="D25" s="73">
        <v>0.48845386466779761</v>
      </c>
      <c r="E25" s="73">
        <v>2.15</v>
      </c>
      <c r="F25" s="73">
        <v>0.15939718598555927</v>
      </c>
      <c r="G25" s="73">
        <v>1.32</v>
      </c>
      <c r="H25" s="75">
        <v>1.2982805045640839</v>
      </c>
      <c r="I25" s="73">
        <v>1.9081050944920217</v>
      </c>
      <c r="J25" s="74">
        <v>0.83</v>
      </c>
      <c r="K25" s="73">
        <f>'[1]Rain Data'!C94</f>
        <v>204.38866666666669</v>
      </c>
      <c r="L25" s="73">
        <v>74.820609599772126</v>
      </c>
      <c r="M25" s="73">
        <v>11.382536240484896</v>
      </c>
      <c r="N25" s="77">
        <v>0.24611878312499999</v>
      </c>
      <c r="O25" s="77">
        <v>0.32789397406249998</v>
      </c>
      <c r="P25" s="73">
        <f>'[1]Rain Data'!O$110</f>
        <v>13.39875</v>
      </c>
      <c r="Q25" s="73">
        <v>0.32905667868223831</v>
      </c>
      <c r="R25" s="74">
        <v>7.7590000000000003</v>
      </c>
      <c r="S25" s="74">
        <v>0.58374719200000003</v>
      </c>
      <c r="T25" s="97">
        <v>19.900000000000002</v>
      </c>
      <c r="U25" s="98">
        <v>4.8953002785186435</v>
      </c>
      <c r="V25" s="98">
        <v>0.11360000000000001</v>
      </c>
      <c r="W25" s="98">
        <v>-23.392239737039997</v>
      </c>
      <c r="X25" s="99">
        <v>0.226941</v>
      </c>
      <c r="Y25" s="99">
        <v>3.9754999999999999E-2</v>
      </c>
      <c r="Z25" s="73">
        <f t="shared" si="2"/>
        <v>5.7084894981763306</v>
      </c>
      <c r="AA25" s="73">
        <f t="shared" si="3"/>
        <v>0.32633007437451006</v>
      </c>
      <c r="AB25" s="73">
        <f t="shared" si="0"/>
        <v>17.750000000000004</v>
      </c>
      <c r="AC25" s="77">
        <f t="shared" si="4"/>
        <v>3.0643819816997868</v>
      </c>
    </row>
    <row r="26" spans="1:29" s="73" customFormat="1">
      <c r="A26" s="73">
        <v>2</v>
      </c>
      <c r="B26" s="73" t="s">
        <v>24</v>
      </c>
      <c r="C26" s="73" t="s">
        <v>19</v>
      </c>
      <c r="D26" s="73">
        <v>0.74410554892953984</v>
      </c>
      <c r="E26" s="73">
        <v>5.1437086089999999</v>
      </c>
      <c r="F26" s="73">
        <v>5.270170170126677E-2</v>
      </c>
      <c r="G26" s="73">
        <v>4.2019867549668879</v>
      </c>
      <c r="H26" s="75">
        <v>1.9922199986508571</v>
      </c>
      <c r="I26" s="73">
        <v>1.1637946142194595</v>
      </c>
      <c r="J26" s="74">
        <v>0.94172185429999999</v>
      </c>
      <c r="K26" s="73">
        <f>'[1]Rain Data'!C95</f>
        <v>204.38866666666669</v>
      </c>
      <c r="L26" s="73">
        <v>79.577457948353455</v>
      </c>
      <c r="M26" s="73">
        <v>12.999568348732529</v>
      </c>
      <c r="N26" s="77">
        <v>1.6412509400000001E-2</v>
      </c>
      <c r="O26" s="77">
        <v>5.5375453156249997E-2</v>
      </c>
      <c r="P26" s="73">
        <f>'[1]Rain Data'!O$110</f>
        <v>13.39875</v>
      </c>
      <c r="Q26" s="73">
        <v>0.69140384722827308</v>
      </c>
      <c r="R26" s="74">
        <v>8.4160000000000004</v>
      </c>
      <c r="S26" s="74">
        <v>0.66653360169999998</v>
      </c>
      <c r="T26" s="100">
        <v>27.680000000000003</v>
      </c>
      <c r="U26" s="73">
        <v>4.2546834574755614</v>
      </c>
      <c r="V26" s="73">
        <v>0.1993</v>
      </c>
      <c r="W26" s="73">
        <v>-22.800272889894998</v>
      </c>
      <c r="X26" s="101">
        <v>0.40045799999999998</v>
      </c>
      <c r="Y26" s="101">
        <v>5.5618000000000001E-2</v>
      </c>
      <c r="Z26" s="73">
        <f t="shared" si="2"/>
        <v>7.200151030242008</v>
      </c>
      <c r="AA26" s="73">
        <f t="shared" si="3"/>
        <v>7.0825572765964087E-2</v>
      </c>
      <c r="AB26" s="73">
        <f t="shared" si="0"/>
        <v>22.536291391000002</v>
      </c>
      <c r="AC26" s="77">
        <f t="shared" si="4"/>
        <v>14.119193971143707</v>
      </c>
    </row>
    <row r="27" spans="1:29" s="73" customFormat="1">
      <c r="A27" s="73">
        <v>3</v>
      </c>
      <c r="B27" s="73" t="s">
        <v>24</v>
      </c>
      <c r="C27" s="73" t="s">
        <v>19</v>
      </c>
      <c r="D27" s="73">
        <v>0.27525372291056588</v>
      </c>
      <c r="E27" s="73">
        <v>1.7511627910000001</v>
      </c>
      <c r="F27" s="73">
        <v>5.8221764056628017E-2</v>
      </c>
      <c r="G27" s="73">
        <v>0.93687707641196027</v>
      </c>
      <c r="H27" s="75">
        <v>1.9867006954037654</v>
      </c>
      <c r="I27" s="73">
        <v>0.50937720733554603</v>
      </c>
      <c r="J27" s="74">
        <v>0.81428571429999996</v>
      </c>
      <c r="K27" s="73">
        <f>'[1]Rain Data'!C96</f>
        <v>204.38866666666669</v>
      </c>
      <c r="L27" s="73">
        <v>136.50344874249257</v>
      </c>
      <c r="M27" s="73">
        <v>20.970089711085727</v>
      </c>
      <c r="N27" s="77">
        <v>-2.197524365E-2</v>
      </c>
      <c r="O27" s="77">
        <v>-1.6681864996875E-2</v>
      </c>
      <c r="P27" s="73">
        <f>'[1]Rain Data'!O$110</f>
        <v>13.39875</v>
      </c>
      <c r="Q27" s="73">
        <v>0.21703195885393786</v>
      </c>
      <c r="R27" s="74">
        <v>7.8929999999999998</v>
      </c>
      <c r="S27" s="74">
        <v>5.6458082989999998E-2</v>
      </c>
      <c r="T27" s="100">
        <v>24.440000000000005</v>
      </c>
      <c r="U27" s="73">
        <v>4.7783711377276559</v>
      </c>
      <c r="V27" s="73">
        <v>0.16110000000000002</v>
      </c>
      <c r="W27" s="73">
        <v>-24.184547244165</v>
      </c>
      <c r="X27" s="101">
        <v>0.32125599999999999</v>
      </c>
      <c r="Y27" s="101">
        <v>4.8737000000000003E-2</v>
      </c>
      <c r="Z27" s="73">
        <f t="shared" si="2"/>
        <v>6.5916244331821812</v>
      </c>
      <c r="AA27" s="73">
        <f t="shared" si="3"/>
        <v>0.21152035090019528</v>
      </c>
      <c r="AB27" s="73">
        <f t="shared" si="0"/>
        <v>22.688837209000006</v>
      </c>
      <c r="AC27" s="77">
        <f t="shared" si="4"/>
        <v>4.727677482304502</v>
      </c>
    </row>
    <row r="28" spans="1:29" s="73" customFormat="1">
      <c r="A28" s="73">
        <v>4</v>
      </c>
      <c r="B28" s="73" t="s">
        <v>24</v>
      </c>
      <c r="C28" s="73" t="s">
        <v>19</v>
      </c>
      <c r="D28" s="73">
        <v>0.18550175453237813</v>
      </c>
      <c r="E28" s="73">
        <v>1.9580536909999999</v>
      </c>
      <c r="F28" s="73">
        <v>7.2609854616741215E-2</v>
      </c>
      <c r="G28" s="73">
        <v>0.90604026845637575</v>
      </c>
      <c r="H28" s="75">
        <v>1.4406082310536243</v>
      </c>
      <c r="I28" s="73">
        <v>0.20983170926490674</v>
      </c>
      <c r="J28" s="74">
        <v>1.052013423</v>
      </c>
      <c r="K28" s="73">
        <f>'[1]Rain Data'!C97</f>
        <v>204.38866666666669</v>
      </c>
      <c r="L28" s="73">
        <v>98.738770548167892</v>
      </c>
      <c r="M28" s="73">
        <v>9.3166739503514098</v>
      </c>
      <c r="N28" s="77">
        <v>8.8313743624999996E-2</v>
      </c>
      <c r="O28" s="77">
        <v>0.12610070600000001</v>
      </c>
      <c r="P28" s="73">
        <f>'[1]Rain Data'!O$110</f>
        <v>13.39875</v>
      </c>
      <c r="Q28" s="73">
        <v>0.11289189991563692</v>
      </c>
      <c r="R28" s="74">
        <v>7.7240000000000002</v>
      </c>
      <c r="S28" s="74">
        <v>4.614455688E-2</v>
      </c>
      <c r="T28" s="100">
        <v>17.54</v>
      </c>
      <c r="U28" s="73">
        <v>4.0714509504525509</v>
      </c>
      <c r="V28" s="73">
        <v>9.0700000000000003E-2</v>
      </c>
      <c r="W28" s="73">
        <v>-23.830185153605001</v>
      </c>
      <c r="X28" s="101">
        <v>0.181534</v>
      </c>
      <c r="Y28" s="101">
        <v>3.1102999999999999E-2</v>
      </c>
      <c r="Z28" s="73">
        <f t="shared" si="2"/>
        <v>5.8365430987364562</v>
      </c>
      <c r="AA28" s="73">
        <f t="shared" si="3"/>
        <v>0.39142408544749174</v>
      </c>
      <c r="AB28" s="73">
        <f t="shared" si="0"/>
        <v>15.581946308999999</v>
      </c>
      <c r="AC28" s="77">
        <f t="shared" si="4"/>
        <v>2.5547738046235962</v>
      </c>
    </row>
    <row r="29" spans="1:29" s="73" customFormat="1">
      <c r="A29" s="73">
        <v>5</v>
      </c>
      <c r="B29" s="73" t="s">
        <v>24</v>
      </c>
      <c r="C29" s="73" t="s">
        <v>19</v>
      </c>
      <c r="D29" s="73">
        <v>0.49104846458208512</v>
      </c>
      <c r="E29" s="73">
        <v>1.981553398</v>
      </c>
      <c r="F29" s="73">
        <v>9.4833590673505538E-2</v>
      </c>
      <c r="G29" s="73">
        <v>1.2135922330097089</v>
      </c>
      <c r="H29" s="75">
        <v>1.1089405406669941</v>
      </c>
      <c r="I29" s="73">
        <v>0.37195359971784614</v>
      </c>
      <c r="J29" s="74">
        <v>0.767961165</v>
      </c>
      <c r="K29" s="73">
        <f>'[1]Rain Data'!C98</f>
        <v>204.38866666666669</v>
      </c>
      <c r="L29" s="73">
        <v>71.569550695825058</v>
      </c>
      <c r="M29" s="73">
        <v>12.210299801192843</v>
      </c>
      <c r="P29" s="73">
        <f>'[1]Rain Data'!O$110</f>
        <v>13.39875</v>
      </c>
      <c r="Q29" s="73">
        <v>0.39621487390857957</v>
      </c>
      <c r="R29" s="74">
        <v>7.8090000000000002</v>
      </c>
      <c r="S29" s="74">
        <v>0.48247853829999998</v>
      </c>
      <c r="T29" s="100">
        <v>24.580000000000002</v>
      </c>
      <c r="U29" s="73">
        <v>4.7846962178900485</v>
      </c>
      <c r="V29" s="73">
        <v>0.16040000000000001</v>
      </c>
      <c r="W29" s="73">
        <v>-24.027569104059999</v>
      </c>
      <c r="X29" s="101">
        <v>0.316552</v>
      </c>
      <c r="Y29" s="101">
        <v>4.8508999999999997E-2</v>
      </c>
      <c r="Z29" s="73">
        <f t="shared" si="2"/>
        <v>6.5256344183553576</v>
      </c>
      <c r="AA29" s="73">
        <f t="shared" si="3"/>
        <v>0.19312470665032061</v>
      </c>
      <c r="AB29" s="73">
        <f t="shared" si="0"/>
        <v>22.598446602000003</v>
      </c>
      <c r="AC29" s="77">
        <f t="shared" si="4"/>
        <v>5.1780013926992803</v>
      </c>
    </row>
    <row r="30" spans="1:29" s="73" customFormat="1">
      <c r="A30" s="73">
        <v>6</v>
      </c>
      <c r="B30" s="73" t="s">
        <v>24</v>
      </c>
      <c r="C30" s="73" t="s">
        <v>19</v>
      </c>
      <c r="D30" s="73">
        <v>0.44774716858035218</v>
      </c>
      <c r="E30" s="73">
        <v>3.2872131150000001</v>
      </c>
      <c r="F30" s="73">
        <v>8.9204228315911835E-2</v>
      </c>
      <c r="G30" s="73">
        <v>2.5081967213114753</v>
      </c>
      <c r="H30" s="75">
        <v>1.4279108063297261</v>
      </c>
      <c r="I30" s="73">
        <v>0.36615553276409762</v>
      </c>
      <c r="J30" s="74">
        <v>0.77901639339999995</v>
      </c>
      <c r="K30" s="73">
        <f>'[1]Rain Data'!C99</f>
        <v>204.38866666666669</v>
      </c>
      <c r="L30" s="73">
        <v>114.33380311004073</v>
      </c>
      <c r="M30" s="73">
        <v>16.81273071090893</v>
      </c>
      <c r="P30" s="73">
        <f>'[1]Rain Data'!O$110</f>
        <v>13.39875</v>
      </c>
      <c r="Q30" s="73">
        <v>0.35854294026444034</v>
      </c>
      <c r="R30" s="74">
        <v>8.766</v>
      </c>
      <c r="S30" s="74">
        <v>0.70458756489999996</v>
      </c>
      <c r="T30" s="100">
        <v>39.000000000000007</v>
      </c>
      <c r="U30" s="73">
        <v>4.2500619794314609</v>
      </c>
      <c r="V30" s="73">
        <v>0.26750000000000002</v>
      </c>
      <c r="W30" s="73">
        <v>-22.452433040125001</v>
      </c>
      <c r="X30" s="101">
        <v>0.52410900000000005</v>
      </c>
      <c r="Y30" s="101">
        <v>7.6411999999999994E-2</v>
      </c>
      <c r="Z30" s="73">
        <f t="shared" si="2"/>
        <v>6.8589881170496794</v>
      </c>
      <c r="AA30" s="73">
        <f t="shared" si="3"/>
        <v>0.19922901712309399</v>
      </c>
      <c r="AB30" s="73">
        <f t="shared" si="0"/>
        <v>35.712786885000007</v>
      </c>
      <c r="AC30" s="77">
        <f t="shared" si="4"/>
        <v>5.0193491612828076</v>
      </c>
    </row>
    <row r="31" spans="1:29" s="73" customFormat="1">
      <c r="A31" s="73">
        <v>7</v>
      </c>
      <c r="B31" s="73" t="s">
        <v>24</v>
      </c>
      <c r="C31" s="73" t="s">
        <v>19</v>
      </c>
      <c r="D31" s="73">
        <v>0.14701752187303221</v>
      </c>
      <c r="E31" s="73">
        <v>1.8990196079999999</v>
      </c>
      <c r="F31" s="73">
        <v>5.961241223975991E-2</v>
      </c>
      <c r="G31" s="73">
        <v>0.9509803921568627</v>
      </c>
      <c r="H31" s="75">
        <v>1.5931539897127835</v>
      </c>
      <c r="I31" s="73">
        <v>0.37858104766910394</v>
      </c>
      <c r="J31" s="74">
        <v>0.94803921570000005</v>
      </c>
      <c r="K31" s="73">
        <f>'[1]Rain Data'!C100</f>
        <v>204.38866666666669</v>
      </c>
      <c r="L31" s="73">
        <v>67.391401794616144</v>
      </c>
      <c r="M31" s="73">
        <v>10.098801316051848</v>
      </c>
      <c r="P31" s="73">
        <f>'[1]Rain Data'!O$110</f>
        <v>13.39875</v>
      </c>
      <c r="Q31" s="73">
        <v>8.7405109633272304E-2</v>
      </c>
      <c r="R31" s="74">
        <v>7.532</v>
      </c>
      <c r="S31" s="74">
        <v>0.27654577990000001</v>
      </c>
      <c r="T31" s="102">
        <v>22.640000000000004</v>
      </c>
      <c r="U31" s="103">
        <v>4.4261956707309986</v>
      </c>
      <c r="V31" s="104">
        <v>0.29190000000000005</v>
      </c>
      <c r="W31" s="103">
        <v>-23.699470599574003</v>
      </c>
      <c r="X31" s="105">
        <v>0.58023734271572558</v>
      </c>
      <c r="Y31" s="104">
        <v>4.5003677420637288E-2</v>
      </c>
      <c r="Z31" s="73">
        <f t="shared" si="2"/>
        <v>12.893109540636045</v>
      </c>
      <c r="AA31" s="73">
        <f t="shared" si="3"/>
        <v>0.40547828231823002</v>
      </c>
      <c r="AB31" s="73">
        <f t="shared" si="0"/>
        <v>20.740980392000004</v>
      </c>
      <c r="AC31" s="77">
        <f t="shared" si="4"/>
        <v>2.4662233308347048</v>
      </c>
    </row>
    <row r="32" spans="1:29" s="73" customFormat="1">
      <c r="A32" s="73">
        <v>8</v>
      </c>
      <c r="B32" s="73" t="s">
        <v>24</v>
      </c>
      <c r="C32" s="73" t="s">
        <v>19</v>
      </c>
      <c r="D32" s="73">
        <v>0.49258073602511832</v>
      </c>
      <c r="E32" s="73">
        <v>2.6769230770000001</v>
      </c>
      <c r="F32" s="73">
        <v>4.8455080098602332E-2</v>
      </c>
      <c r="G32" s="73">
        <v>1.8963210702341136</v>
      </c>
      <c r="H32" s="75">
        <v>1.8609870712832888</v>
      </c>
      <c r="I32" s="73">
        <v>0.48117070923335548</v>
      </c>
      <c r="J32" s="74">
        <v>0.78060200670000002</v>
      </c>
      <c r="K32" s="73">
        <f>'[1]Rain Data'!C101</f>
        <v>204.38866666666669</v>
      </c>
      <c r="L32" s="73">
        <v>339.22673515934173</v>
      </c>
      <c r="M32" s="73">
        <v>32.151830284198965</v>
      </c>
      <c r="P32" s="73">
        <f>'[1]Rain Data'!O$110</f>
        <v>13.39875</v>
      </c>
      <c r="Q32" s="73">
        <v>0.44412565592651598</v>
      </c>
      <c r="R32" s="74">
        <v>8.8279999999999994</v>
      </c>
      <c r="S32" s="74">
        <v>0.69570576669999995</v>
      </c>
      <c r="T32" s="106">
        <v>55</v>
      </c>
      <c r="U32" s="107">
        <v>3.7710570756467843</v>
      </c>
      <c r="V32" s="108">
        <v>0.80210000000000004</v>
      </c>
      <c r="W32" s="107">
        <v>-23.167914281666</v>
      </c>
      <c r="X32" s="109">
        <v>1.5775085552452506</v>
      </c>
      <c r="Y32" s="108">
        <v>0.10816976753333597</v>
      </c>
      <c r="Z32" s="73">
        <f t="shared" si="2"/>
        <v>14.583636363636364</v>
      </c>
      <c r="AA32" s="73">
        <f t="shared" si="3"/>
        <v>9.8369823573716555E-2</v>
      </c>
      <c r="AB32" s="73">
        <f t="shared" si="0"/>
        <v>52.323076923000002</v>
      </c>
      <c r="AC32" s="77">
        <f t="shared" si="4"/>
        <v>10.165719157263897</v>
      </c>
    </row>
    <row r="33" spans="1:29" s="68" customFormat="1">
      <c r="A33" s="68">
        <v>9</v>
      </c>
      <c r="B33" s="68" t="s">
        <v>24</v>
      </c>
      <c r="C33" s="68" t="s">
        <v>20</v>
      </c>
      <c r="D33" s="68">
        <v>0.17092028607690002</v>
      </c>
      <c r="E33" s="68">
        <v>2.143143813</v>
      </c>
      <c r="F33" s="68">
        <v>5.1111309491651659E-3</v>
      </c>
      <c r="G33" s="68">
        <v>0.78260869565217384</v>
      </c>
      <c r="H33" s="70">
        <v>0.3110024016911474</v>
      </c>
      <c r="I33" s="68">
        <v>0.84827406193620447</v>
      </c>
      <c r="J33" s="69">
        <v>1.360535117</v>
      </c>
      <c r="K33" s="68">
        <f>'[1]Rain Data'!C102</f>
        <v>100.584</v>
      </c>
      <c r="L33" s="68">
        <v>162.51547164627272</v>
      </c>
      <c r="M33" s="68">
        <v>21.441916611879229</v>
      </c>
      <c r="N33" s="72">
        <v>0.11252576793749999</v>
      </c>
      <c r="O33" s="72">
        <v>0.4618430871875</v>
      </c>
      <c r="P33" s="68">
        <f>'[1]Rain Data'!O$111</f>
        <v>0</v>
      </c>
      <c r="Q33" s="68">
        <v>0.16580915512773486</v>
      </c>
      <c r="R33" s="69">
        <v>7.79</v>
      </c>
      <c r="S33" s="69">
        <v>1.4227565419999999</v>
      </c>
      <c r="T33" s="68">
        <v>23.94</v>
      </c>
      <c r="U33" s="68">
        <v>3.8008888343641458</v>
      </c>
      <c r="V33" s="68">
        <v>0.32090000000000002</v>
      </c>
      <c r="W33" s="110">
        <v>-24.395881735913999</v>
      </c>
      <c r="X33" s="111">
        <v>0.61985706007340158</v>
      </c>
      <c r="Y33" s="68">
        <v>4.6242997875217309E-2</v>
      </c>
      <c r="Z33" s="68">
        <f t="shared" si="2"/>
        <v>13.404344193817877</v>
      </c>
      <c r="AA33" s="68">
        <f>F33/D33</f>
        <v>2.990359463162599E-2</v>
      </c>
      <c r="AB33" s="68">
        <f t="shared" si="0"/>
        <v>21.796856187000003</v>
      </c>
      <c r="AC33" s="72">
        <f t="shared" si="4"/>
        <v>33.440795741071263</v>
      </c>
    </row>
    <row r="34" spans="1:29" s="68" customFormat="1">
      <c r="A34" s="68">
        <v>10</v>
      </c>
      <c r="B34" s="68" t="s">
        <v>24</v>
      </c>
      <c r="C34" s="68" t="s">
        <v>20</v>
      </c>
      <c r="D34" s="68">
        <v>0.3122258363280796</v>
      </c>
      <c r="E34" s="68">
        <v>1.8776699029999999</v>
      </c>
      <c r="F34" s="68">
        <v>4.041760787755392E-2</v>
      </c>
      <c r="G34" s="68">
        <v>0.76699029126213603</v>
      </c>
      <c r="H34" s="70">
        <v>0.30711158759939089</v>
      </c>
      <c r="I34" s="68">
        <v>0.47982932441848686</v>
      </c>
      <c r="J34" s="69">
        <v>1.110679612</v>
      </c>
      <c r="K34" s="68">
        <f>'[1]Rain Data'!C103</f>
        <v>100.584</v>
      </c>
      <c r="L34" s="68">
        <v>126.6423297272362</v>
      </c>
      <c r="M34" s="68">
        <v>17.513870845175916</v>
      </c>
      <c r="N34" s="72">
        <v>2.6437919321875E-2</v>
      </c>
      <c r="O34" s="72">
        <v>0.18419389315625001</v>
      </c>
      <c r="P34" s="68">
        <f>'[1]Rain Data'!O$111</f>
        <v>0</v>
      </c>
      <c r="Q34" s="68">
        <v>0.27180822845052566</v>
      </c>
      <c r="R34" s="69">
        <v>7.3579999999999997</v>
      </c>
      <c r="S34" s="69">
        <v>0.90949211480000003</v>
      </c>
      <c r="T34" s="68">
        <v>23.020000000000003</v>
      </c>
      <c r="U34" s="68">
        <v>4.5345337617709891</v>
      </c>
      <c r="V34" s="68">
        <v>0.30210000000000004</v>
      </c>
      <c r="W34" s="68">
        <v>-24.138068951666003</v>
      </c>
      <c r="X34" s="111">
        <v>0.58640837005260404</v>
      </c>
      <c r="Y34" s="68">
        <v>4.4684278975872044E-2</v>
      </c>
      <c r="Z34" s="68">
        <f t="shared" si="2"/>
        <v>13.123370981754997</v>
      </c>
      <c r="AA34" s="68">
        <f t="shared" si="3"/>
        <v>0.1294499146927868</v>
      </c>
      <c r="AB34" s="68">
        <f t="shared" si="0"/>
        <v>21.142330097000002</v>
      </c>
      <c r="AC34" s="72">
        <f t="shared" si="4"/>
        <v>7.7249954345139624</v>
      </c>
    </row>
    <row r="35" spans="1:29" s="68" customFormat="1">
      <c r="A35" s="68">
        <v>11</v>
      </c>
      <c r="B35" s="68" t="s">
        <v>24</v>
      </c>
      <c r="C35" s="68" t="s">
        <v>20</v>
      </c>
      <c r="D35" s="68">
        <v>0.3282901830106752</v>
      </c>
      <c r="E35" s="68">
        <v>3.233663366</v>
      </c>
      <c r="F35" s="68">
        <v>4.5919504106338299E-3</v>
      </c>
      <c r="G35" s="68">
        <v>0.50495049504950495</v>
      </c>
      <c r="H35" s="70">
        <v>0.44582348526429727</v>
      </c>
      <c r="I35" s="68">
        <v>4.1755169078008629</v>
      </c>
      <c r="J35" s="69">
        <v>2.7287128709999999</v>
      </c>
      <c r="K35" s="68">
        <f>'[1]Rain Data'!C104</f>
        <v>100.584</v>
      </c>
      <c r="L35" s="68">
        <v>118.76933191186924</v>
      </c>
      <c r="M35" s="68">
        <v>15.050701847903337</v>
      </c>
      <c r="P35" s="68">
        <f>'[1]Rain Data'!O$111</f>
        <v>0</v>
      </c>
      <c r="Q35" s="68">
        <v>0.32369823260004138</v>
      </c>
      <c r="R35" s="69">
        <v>8.2349999999999994</v>
      </c>
      <c r="S35" s="69">
        <v>4.1487686589999999</v>
      </c>
      <c r="T35" s="68">
        <v>44.540000000000006</v>
      </c>
      <c r="U35" s="68">
        <v>4.2421374203478166</v>
      </c>
      <c r="V35" s="68">
        <v>0.62950000000000006</v>
      </c>
      <c r="W35" s="68">
        <v>-23.848322706069997</v>
      </c>
      <c r="X35" s="111">
        <v>1.2598567025577394</v>
      </c>
      <c r="Y35" s="68">
        <v>8.9140615618620661E-2</v>
      </c>
      <c r="Z35" s="68">
        <f t="shared" si="2"/>
        <v>14.133363268971712</v>
      </c>
      <c r="AA35" s="68">
        <f t="shared" si="3"/>
        <v>1.3987474034471847E-2</v>
      </c>
      <c r="AB35" s="68">
        <f t="shared" si="0"/>
        <v>41.306336634000004</v>
      </c>
      <c r="AC35" s="72">
        <f t="shared" si="4"/>
        <v>71.492536646396644</v>
      </c>
    </row>
    <row r="36" spans="1:29" s="68" customFormat="1">
      <c r="A36" s="68">
        <v>12</v>
      </c>
      <c r="B36" s="68" t="s">
        <v>24</v>
      </c>
      <c r="C36" s="68" t="s">
        <v>20</v>
      </c>
      <c r="D36" s="68">
        <v>0.23594734194414299</v>
      </c>
      <c r="E36" s="68">
        <v>2.2987012990000002</v>
      </c>
      <c r="F36" s="68">
        <v>1.1131680043597148E-2</v>
      </c>
      <c r="G36" s="68">
        <v>0.37987012987012991</v>
      </c>
      <c r="H36" s="70">
        <v>0.2507127563981742</v>
      </c>
      <c r="I36" s="68">
        <v>1.6920749105603634</v>
      </c>
      <c r="J36" s="69">
        <v>1.9188311689999999</v>
      </c>
      <c r="K36" s="68">
        <f>'[1]Rain Data'!C105</f>
        <v>100.584</v>
      </c>
      <c r="L36" s="68">
        <v>187.12135984095434</v>
      </c>
      <c r="M36" s="68">
        <v>15.04266560636183</v>
      </c>
      <c r="P36" s="68">
        <f>'[1]Rain Data'!O$111</f>
        <v>0</v>
      </c>
      <c r="Q36" s="68">
        <v>0.22481566190054583</v>
      </c>
      <c r="R36" s="69">
        <v>7.4989999999999997</v>
      </c>
      <c r="S36" s="69">
        <v>1.815458247</v>
      </c>
      <c r="T36" s="68">
        <v>27.6</v>
      </c>
      <c r="U36" s="68">
        <v>3.5196453529863891</v>
      </c>
      <c r="V36" s="68">
        <v>0.3911</v>
      </c>
      <c r="W36" s="68">
        <v>-24.516785635606002</v>
      </c>
      <c r="X36" s="111">
        <v>0.79102787104081562</v>
      </c>
      <c r="Y36" s="68">
        <v>5.582298450709923E-2</v>
      </c>
      <c r="Z36" s="68">
        <f t="shared" si="2"/>
        <v>14.170289855072465</v>
      </c>
      <c r="AA36" s="68">
        <f t="shared" si="3"/>
        <v>4.7178662628174071E-2</v>
      </c>
      <c r="AB36" s="68">
        <f t="shared" si="0"/>
        <v>25.301298701</v>
      </c>
      <c r="AC36" s="72">
        <f t="shared" si="4"/>
        <v>21.196022614740709</v>
      </c>
    </row>
    <row r="37" spans="1:29" s="78" customFormat="1">
      <c r="A37" s="78">
        <v>14</v>
      </c>
      <c r="B37" s="78" t="s">
        <v>24</v>
      </c>
      <c r="C37" s="78" t="s">
        <v>21</v>
      </c>
      <c r="D37" s="78">
        <v>0.19513188471059384</v>
      </c>
      <c r="E37" s="78">
        <v>2.7392156860000001</v>
      </c>
      <c r="F37" s="78">
        <v>5.6135404029168272E-2</v>
      </c>
      <c r="G37" s="78">
        <v>1.784313725490196</v>
      </c>
      <c r="H37" s="80">
        <v>1.6387918543395885</v>
      </c>
      <c r="I37" s="78">
        <v>1.1839014282263538</v>
      </c>
      <c r="J37" s="79">
        <v>0.9549019608</v>
      </c>
      <c r="K37" s="78">
        <f>'[1]Rain Data'!C107</f>
        <v>103.80466666666671</v>
      </c>
      <c r="L37" s="78">
        <v>158.36537334146897</v>
      </c>
      <c r="M37" s="78">
        <v>5.2881400922835198</v>
      </c>
      <c r="N37" s="82">
        <v>0.39099965062499997</v>
      </c>
      <c r="O37" s="82">
        <v>0.6719446871875</v>
      </c>
      <c r="P37" s="78">
        <f>'[1]Rain Data'!O$112</f>
        <v>13.39875</v>
      </c>
      <c r="Q37" s="78">
        <v>0.13899648068142556</v>
      </c>
      <c r="R37" s="79">
        <v>7.3479999999999999</v>
      </c>
      <c r="S37" s="79">
        <v>0.34901994219999999</v>
      </c>
      <c r="T37" s="78">
        <v>14.48</v>
      </c>
      <c r="U37" s="78">
        <v>4.0731198857069097</v>
      </c>
      <c r="V37" s="78">
        <v>0.17650000000000002</v>
      </c>
      <c r="W37" s="78">
        <v>-23.886672886690004</v>
      </c>
      <c r="X37" s="112">
        <v>0.35016367423866684</v>
      </c>
      <c r="Y37" s="78">
        <v>2.8727308798730283E-2</v>
      </c>
      <c r="Z37" s="78">
        <f t="shared" si="2"/>
        <v>12.189226519337019</v>
      </c>
      <c r="AA37" s="78">
        <f t="shared" si="3"/>
        <v>0.28767930014320536</v>
      </c>
      <c r="AB37" s="78">
        <f t="shared" si="0"/>
        <v>11.740784314000001</v>
      </c>
      <c r="AC37" s="82">
        <f t="shared" si="4"/>
        <v>3.4760929948807746</v>
      </c>
    </row>
    <row r="38" spans="1:29" s="78" customFormat="1">
      <c r="A38" s="78">
        <v>15</v>
      </c>
      <c r="B38" s="78" t="s">
        <v>24</v>
      </c>
      <c r="C38" s="78" t="s">
        <v>21</v>
      </c>
      <c r="D38" s="78">
        <v>0.22606334613249546</v>
      </c>
      <c r="E38" s="78">
        <v>5.64</v>
      </c>
      <c r="F38" s="78">
        <v>6.8343421827024853E-2</v>
      </c>
      <c r="G38" s="78">
        <v>1.6500000000000001</v>
      </c>
      <c r="H38" s="80">
        <v>0.84618805739566316</v>
      </c>
      <c r="I38" s="78">
        <v>0.42177940066235109</v>
      </c>
      <c r="J38" s="79">
        <v>3.99</v>
      </c>
      <c r="K38" s="78">
        <f>'[1]Rain Data'!C108</f>
        <v>103.80466666666671</v>
      </c>
      <c r="L38" s="78">
        <v>307.7132779705409</v>
      </c>
      <c r="M38" s="78">
        <v>11.424485335717705</v>
      </c>
      <c r="N38" s="82">
        <v>0.117503699125</v>
      </c>
      <c r="O38" s="82">
        <v>7.291531221875E-2</v>
      </c>
      <c r="P38" s="78">
        <f>'[1]Rain Data'!O$112</f>
        <v>13.39875</v>
      </c>
      <c r="Q38" s="78">
        <v>0.1577199243054706</v>
      </c>
      <c r="R38" s="79">
        <v>7.4690000000000003</v>
      </c>
      <c r="S38" s="79">
        <v>4.4389372849999997</v>
      </c>
      <c r="T38" s="78">
        <v>15.54</v>
      </c>
      <c r="U38" s="78">
        <v>4.7930299670398888</v>
      </c>
      <c r="V38" s="78">
        <v>0.34490000000000004</v>
      </c>
      <c r="W38" s="78">
        <v>-23.430052934954002</v>
      </c>
      <c r="X38" s="112">
        <v>0.68269992082343633</v>
      </c>
      <c r="Y38" s="78">
        <v>5.1227236737925577E-2</v>
      </c>
      <c r="Z38" s="78">
        <f t="shared" si="2"/>
        <v>13.326893353941268</v>
      </c>
      <c r="AA38" s="78">
        <f t="shared" si="3"/>
        <v>0.30231978335386073</v>
      </c>
      <c r="AB38" s="78">
        <f t="shared" si="0"/>
        <v>9.8999999999999986</v>
      </c>
      <c r="AC38" s="82">
        <f t="shared" si="4"/>
        <v>3.3077557442858949</v>
      </c>
    </row>
    <row r="39" spans="1:29" s="78" customFormat="1">
      <c r="A39" s="78">
        <v>16</v>
      </c>
      <c r="B39" s="78" t="s">
        <v>24</v>
      </c>
      <c r="C39" s="78" t="s">
        <v>21</v>
      </c>
      <c r="D39" s="78">
        <v>0.16129722118715636</v>
      </c>
      <c r="E39" s="78">
        <v>3.8227424750000001</v>
      </c>
      <c r="F39" s="78">
        <v>3.8722606316014145E-2</v>
      </c>
      <c r="G39" s="78">
        <v>2.7792642140468224</v>
      </c>
      <c r="H39" s="80">
        <v>1.2997506694985741</v>
      </c>
      <c r="I39" s="78">
        <v>1.2687791165231201</v>
      </c>
      <c r="J39" s="79">
        <v>1.043478261</v>
      </c>
      <c r="K39" s="78">
        <f>'[1]Rain Data'!C109</f>
        <v>103.80466666666671</v>
      </c>
      <c r="L39" s="78">
        <v>62.122533912710423</v>
      </c>
      <c r="M39" s="78">
        <v>6.985725646123262</v>
      </c>
      <c r="N39" s="82">
        <v>0.45375290437499999</v>
      </c>
      <c r="O39" s="82">
        <v>0.64587810000000001</v>
      </c>
      <c r="P39" s="78">
        <f>'[1]Rain Data'!O$112</f>
        <v>13.39875</v>
      </c>
      <c r="Q39" s="78">
        <v>0.12257461487114221</v>
      </c>
      <c r="R39" s="79">
        <v>8.093</v>
      </c>
      <c r="S39" s="79">
        <v>0.62004207739999995</v>
      </c>
      <c r="T39" s="78">
        <v>19.899999999999999</v>
      </c>
      <c r="U39" s="78">
        <v>5.5043522832271776</v>
      </c>
      <c r="V39" s="78">
        <v>0.36770000000000003</v>
      </c>
      <c r="W39" s="78">
        <v>-23.200329969042002</v>
      </c>
      <c r="X39" s="112">
        <v>0.73108658912416746</v>
      </c>
      <c r="Y39" s="78">
        <v>5.8813003280644198E-2</v>
      </c>
      <c r="Z39" s="78">
        <f t="shared" si="2"/>
        <v>12.430696416497634</v>
      </c>
      <c r="AA39" s="78">
        <f t="shared" si="3"/>
        <v>0.24006989104346402</v>
      </c>
      <c r="AB39" s="78">
        <f t="shared" si="0"/>
        <v>16.077257525</v>
      </c>
      <c r="AC39" s="82">
        <f t="shared" si="4"/>
        <v>4.1654536337459858</v>
      </c>
    </row>
    <row r="40" spans="1:29" s="83" customFormat="1">
      <c r="A40" s="83">
        <v>17</v>
      </c>
      <c r="B40" s="83" t="s">
        <v>24</v>
      </c>
      <c r="C40" s="83" t="s">
        <v>22</v>
      </c>
      <c r="D40" s="83">
        <v>0.52377131012373235</v>
      </c>
      <c r="E40" s="83">
        <v>1.8672077920000001</v>
      </c>
      <c r="F40" s="83">
        <v>7.8778682997838023E-2</v>
      </c>
      <c r="G40" s="83">
        <v>1.0129870129870129</v>
      </c>
      <c r="H40" s="85">
        <v>2.5266774362358002</v>
      </c>
      <c r="I40" s="83">
        <v>0.61395371068575322</v>
      </c>
      <c r="J40" s="84">
        <v>0.85422077919999995</v>
      </c>
      <c r="K40" s="83">
        <f>'[1]Rain Data'!C110</f>
        <v>217.77327679670876</v>
      </c>
      <c r="L40" s="83">
        <v>72.96733464153337</v>
      </c>
      <c r="M40" s="83">
        <v>7.856862460605341</v>
      </c>
      <c r="N40" s="87">
        <v>6.6900774625000006E-2</v>
      </c>
      <c r="O40" s="87">
        <v>0.13352586987500001</v>
      </c>
      <c r="P40" s="83">
        <f>'[1]Rain Data'!O$113</f>
        <v>15.829487504197886</v>
      </c>
      <c r="Q40" s="83">
        <v>0.44499262712589432</v>
      </c>
      <c r="R40" s="84">
        <v>7.3540000000000001</v>
      </c>
      <c r="S40" s="84">
        <v>5.6830877520000003E-2</v>
      </c>
      <c r="T40" s="83">
        <v>26.580000000000002</v>
      </c>
      <c r="U40" s="83">
        <v>4.0054093579905334</v>
      </c>
      <c r="V40" s="83">
        <v>0.35830000000000001</v>
      </c>
      <c r="W40" s="83">
        <v>-23.978058026917999</v>
      </c>
      <c r="X40" s="113">
        <v>0.71624187906046988</v>
      </c>
      <c r="Y40" s="83">
        <v>5.3133433283358324E-2</v>
      </c>
      <c r="Z40" s="83">
        <f t="shared" si="2"/>
        <v>13.480060195635819</v>
      </c>
      <c r="AA40" s="83">
        <f t="shared" si="3"/>
        <v>0.15040664021713571</v>
      </c>
      <c r="AB40" s="83">
        <f t="shared" si="0"/>
        <v>24.712792208000003</v>
      </c>
      <c r="AC40" s="87">
        <f t="shared" si="4"/>
        <v>6.6486426301148818</v>
      </c>
    </row>
    <row r="41" spans="1:29" s="83" customFormat="1">
      <c r="A41" s="83">
        <v>18</v>
      </c>
      <c r="B41" s="83" t="s">
        <v>24</v>
      </c>
      <c r="C41" s="83" t="s">
        <v>22</v>
      </c>
      <c r="D41" s="83">
        <v>0.89796710155672232</v>
      </c>
      <c r="E41" s="83">
        <v>2.6094155840000002</v>
      </c>
      <c r="F41" s="83">
        <v>9.8724425628750556E-2</v>
      </c>
      <c r="G41" s="83">
        <v>1.6071428571428574</v>
      </c>
      <c r="H41" s="85">
        <v>3.4823597316081876</v>
      </c>
      <c r="I41" s="83">
        <v>2.2478821071832256</v>
      </c>
      <c r="J41" s="84">
        <v>1.002272727</v>
      </c>
      <c r="K41" s="83">
        <f>'[1]Rain Data'!C111</f>
        <v>217.77327679670876</v>
      </c>
      <c r="L41" s="83">
        <v>162.6984290609789</v>
      </c>
      <c r="M41" s="83">
        <v>18.982050777907357</v>
      </c>
      <c r="N41" s="87">
        <v>1.2981743931249999E-2</v>
      </c>
      <c r="O41" s="87">
        <v>3.0856326740624999E-2</v>
      </c>
      <c r="P41" s="83">
        <f>'[1]Rain Data'!O$113</f>
        <v>15.829487504197886</v>
      </c>
      <c r="Q41" s="83">
        <v>0.79924267592797171</v>
      </c>
      <c r="R41" s="84">
        <v>7.8620000000000001</v>
      </c>
      <c r="S41" s="84">
        <v>0.58170130480000004</v>
      </c>
      <c r="T41" s="83">
        <v>49.14</v>
      </c>
      <c r="U41" s="83">
        <v>4.6607872599686591</v>
      </c>
      <c r="V41" s="83">
        <v>0.64650000000000007</v>
      </c>
      <c r="W41" s="83">
        <v>-23.221989592890001</v>
      </c>
      <c r="X41" s="113">
        <v>1.2966565715317195</v>
      </c>
      <c r="Y41" s="83">
        <v>9.8557933372109358E-2</v>
      </c>
      <c r="Z41" s="83">
        <f t="shared" si="2"/>
        <v>13.156288156288156</v>
      </c>
      <c r="AA41" s="83">
        <f t="shared" si="3"/>
        <v>0.10994214092877252</v>
      </c>
      <c r="AB41" s="83">
        <f t="shared" si="0"/>
        <v>46.530584416000004</v>
      </c>
      <c r="AC41" s="87">
        <f t="shared" si="4"/>
        <v>9.0956933488121106</v>
      </c>
    </row>
    <row r="42" spans="1:29" s="83" customFormat="1">
      <c r="A42" s="83">
        <v>19</v>
      </c>
      <c r="B42" s="83" t="s">
        <v>24</v>
      </c>
      <c r="C42" s="83" t="s">
        <v>22</v>
      </c>
      <c r="D42" s="83">
        <v>0.84604296257596601</v>
      </c>
      <c r="E42" s="83">
        <v>2.6640000000000001</v>
      </c>
      <c r="F42" s="83">
        <v>0.16240670635844659</v>
      </c>
      <c r="G42" s="83">
        <v>0.76999999999999991</v>
      </c>
      <c r="H42" s="85">
        <v>5.2935715943374433</v>
      </c>
      <c r="I42" s="83">
        <v>0.64677866814943197</v>
      </c>
      <c r="J42" s="84">
        <v>1.8939999999999999</v>
      </c>
      <c r="K42" s="83">
        <f>'[1]Rain Data'!C112</f>
        <v>217.77327679670876</v>
      </c>
      <c r="L42" s="83">
        <v>40.733542022386651</v>
      </c>
      <c r="M42" s="83">
        <v>9.3546039650920143</v>
      </c>
      <c r="N42" s="87">
        <v>6.2368785687499997E-2</v>
      </c>
      <c r="O42" s="87">
        <v>2.1676523053125001E-2</v>
      </c>
      <c r="P42" s="83">
        <f>'[1]Rain Data'!O$113</f>
        <v>15.829487504197886</v>
      </c>
      <c r="Q42" s="83">
        <v>0.68363625621751944</v>
      </c>
      <c r="R42" s="84">
        <v>7.0579999999999998</v>
      </c>
      <c r="S42" s="84">
        <v>0.96868508649999996</v>
      </c>
      <c r="T42" s="83">
        <v>16</v>
      </c>
      <c r="U42" s="83">
        <v>4.7347527928036115</v>
      </c>
      <c r="V42" s="83">
        <v>0.21010000000000001</v>
      </c>
      <c r="W42" s="83">
        <v>-23.878178305345998</v>
      </c>
      <c r="X42" s="113">
        <v>0.42631333319806014</v>
      </c>
      <c r="Y42" s="83">
        <v>3.2465556074102633E-2</v>
      </c>
      <c r="Z42" s="83">
        <f t="shared" si="2"/>
        <v>13.131249999999998</v>
      </c>
      <c r="AA42" s="83">
        <f t="shared" si="3"/>
        <v>0.19196035372005607</v>
      </c>
      <c r="AB42" s="83">
        <f t="shared" si="0"/>
        <v>13.336</v>
      </c>
      <c r="AC42" s="87">
        <f t="shared" si="4"/>
        <v>5.2094090296288078</v>
      </c>
    </row>
    <row r="43" spans="1:29" s="83" customFormat="1">
      <c r="A43" s="83">
        <v>20</v>
      </c>
      <c r="B43" s="83" t="s">
        <v>24</v>
      </c>
      <c r="C43" s="83" t="s">
        <v>22</v>
      </c>
      <c r="D43" s="83">
        <v>0.48535238678430642</v>
      </c>
      <c r="E43" s="83">
        <v>4.0860000000000003</v>
      </c>
      <c r="F43" s="83">
        <v>0.13644426448868174</v>
      </c>
      <c r="G43" s="83">
        <v>2.5099999999999998</v>
      </c>
      <c r="H43" s="85">
        <v>2.7186935734808118</v>
      </c>
      <c r="I43" s="83">
        <v>0.34840956041877885</v>
      </c>
      <c r="J43" s="84">
        <v>1.5760000000000001</v>
      </c>
      <c r="K43" s="83">
        <f>'[1]Rain Data'!C113</f>
        <v>217.77327679670876</v>
      </c>
      <c r="L43" s="83">
        <v>50.766049123585177</v>
      </c>
      <c r="M43" s="83">
        <v>8.5750645925245337</v>
      </c>
      <c r="P43" s="83">
        <f>'[1]Rain Data'!O$113</f>
        <v>15.829487504197886</v>
      </c>
      <c r="Q43" s="83">
        <v>0.34890812229562468</v>
      </c>
      <c r="R43" s="84">
        <v>7.6139999999999999</v>
      </c>
      <c r="S43" s="84">
        <v>1.3083746979999999</v>
      </c>
      <c r="T43" s="83">
        <v>32.380000000000003</v>
      </c>
      <c r="U43" s="83">
        <v>4.16180570063855</v>
      </c>
      <c r="V43" s="83">
        <v>0.44570000000000004</v>
      </c>
      <c r="W43" s="83">
        <v>-24.194005790921999</v>
      </c>
      <c r="X43" s="113">
        <v>0.87826121226452292</v>
      </c>
      <c r="Y43" s="83">
        <v>6.3805470166311967E-2</v>
      </c>
      <c r="Z43" s="83">
        <f t="shared" si="2"/>
        <v>13.76466954910439</v>
      </c>
      <c r="AA43" s="83">
        <f t="shared" si="3"/>
        <v>0.28112412384059915</v>
      </c>
      <c r="AB43" s="83">
        <f t="shared" si="0"/>
        <v>28.294000000000004</v>
      </c>
      <c r="AC43" s="87">
        <f t="shared" si="4"/>
        <v>3.5571475913856907</v>
      </c>
    </row>
    <row r="44" spans="1:29" s="88" customFormat="1">
      <c r="A44" s="88">
        <v>21</v>
      </c>
      <c r="B44" s="88" t="s">
        <v>24</v>
      </c>
      <c r="C44" s="88" t="s">
        <v>23</v>
      </c>
      <c r="D44" s="88">
        <v>0.3527814270827383</v>
      </c>
      <c r="E44" s="88">
        <v>3.2457236840000001</v>
      </c>
      <c r="F44" s="88">
        <v>7.443122124718797E-2</v>
      </c>
      <c r="G44" s="88">
        <v>1.4210526315789471</v>
      </c>
      <c r="H44" s="90">
        <v>1.0196838416729426</v>
      </c>
      <c r="I44" s="88">
        <v>1.1921341667307994</v>
      </c>
      <c r="J44" s="89">
        <v>1.8246710530000001</v>
      </c>
      <c r="K44" s="88">
        <f>'[1]Rain Data'!C114</f>
        <v>227.50753870946664</v>
      </c>
      <c r="L44" s="88">
        <v>20.728101410055551</v>
      </c>
      <c r="M44" s="88">
        <v>6.8586555017487241</v>
      </c>
      <c r="N44" s="92">
        <v>1.9768889765624999E-2</v>
      </c>
      <c r="O44" s="92">
        <v>-1.21014854375E-2</v>
      </c>
      <c r="P44" s="88">
        <f>'[1]Rain Data'!O$114</f>
        <v>13.39875</v>
      </c>
      <c r="Q44" s="88">
        <v>0.27835020583555031</v>
      </c>
      <c r="R44" s="89">
        <v>7.4359999999999999</v>
      </c>
      <c r="S44" s="89">
        <v>0.64478671239999996</v>
      </c>
      <c r="T44" s="88">
        <v>20.240000000000002</v>
      </c>
      <c r="U44" s="88">
        <v>4.4718674318205007</v>
      </c>
      <c r="V44" s="88">
        <v>0.27150000000000002</v>
      </c>
      <c r="W44" s="88">
        <v>-23.956708495390004</v>
      </c>
      <c r="X44" s="114">
        <v>0.55163866143812101</v>
      </c>
      <c r="Y44" s="88">
        <v>4.1124001869272814E-2</v>
      </c>
      <c r="Z44" s="88">
        <f t="shared" si="2"/>
        <v>13.414031620553359</v>
      </c>
      <c r="AA44" s="88">
        <f t="shared" si="3"/>
        <v>0.21098395644771717</v>
      </c>
      <c r="AB44" s="88">
        <f t="shared" si="0"/>
        <v>16.994276316000001</v>
      </c>
      <c r="AC44" s="92">
        <f t="shared" si="4"/>
        <v>4.7396968795009053</v>
      </c>
    </row>
    <row r="45" spans="1:29" s="88" customFormat="1">
      <c r="A45" s="88">
        <v>22</v>
      </c>
      <c r="B45" s="88" t="s">
        <v>24</v>
      </c>
      <c r="C45" s="88" t="s">
        <v>23</v>
      </c>
      <c r="D45" s="88">
        <v>0.23699800455402276</v>
      </c>
      <c r="E45" s="88">
        <v>4.3594684389999996</v>
      </c>
      <c r="F45" s="88">
        <v>6.3735607123221932E-2</v>
      </c>
      <c r="G45" s="88">
        <v>2.4019933554817277</v>
      </c>
      <c r="H45" s="90">
        <v>0.99151625178927238</v>
      </c>
      <c r="I45" s="88">
        <v>0.31250416946897214</v>
      </c>
      <c r="J45" s="89">
        <v>1.9574750830000001</v>
      </c>
      <c r="K45" s="88">
        <f>'[1]Rain Data'!C115</f>
        <v>227.50753870946664</v>
      </c>
      <c r="L45" s="88">
        <v>39.355625887451616</v>
      </c>
      <c r="M45" s="88">
        <v>4.5710785581807585</v>
      </c>
      <c r="N45" s="92">
        <v>0.151969067875</v>
      </c>
      <c r="O45" s="92">
        <v>0.27992697712499998</v>
      </c>
      <c r="P45" s="88">
        <f>'[1]Rain Data'!O$114</f>
        <v>13.39875</v>
      </c>
      <c r="Q45" s="88">
        <v>0.17326239743080082</v>
      </c>
      <c r="R45" s="89">
        <v>7.3209999999999997</v>
      </c>
      <c r="S45" s="89">
        <v>1.977732694</v>
      </c>
      <c r="T45" s="88">
        <v>22.840000000000003</v>
      </c>
      <c r="U45" s="88">
        <v>4.056431660071393</v>
      </c>
      <c r="V45" s="88">
        <v>0.31230000000000002</v>
      </c>
      <c r="W45" s="88">
        <v>-23.864347903757999</v>
      </c>
      <c r="X45" s="114">
        <v>0.63551820272277737</v>
      </c>
      <c r="Y45" s="88">
        <v>4.6478500641012603E-2</v>
      </c>
      <c r="Z45" s="88">
        <f t="shared" si="2"/>
        <v>13.67338003502627</v>
      </c>
      <c r="AA45" s="88">
        <f t="shared" si="3"/>
        <v>0.26892887660872122</v>
      </c>
      <c r="AB45" s="88">
        <f t="shared" si="0"/>
        <v>18.480531561000003</v>
      </c>
      <c r="AC45" s="92">
        <f t="shared" si="4"/>
        <v>3.718455275648783</v>
      </c>
    </row>
    <row r="46" spans="1:29" s="88" customFormat="1">
      <c r="A46" s="88">
        <v>23</v>
      </c>
      <c r="B46" s="88" t="s">
        <v>24</v>
      </c>
      <c r="C46" s="88" t="s">
        <v>23</v>
      </c>
      <c r="D46" s="88">
        <v>0.41500706204119847</v>
      </c>
      <c r="E46" s="88">
        <v>2.1897009970000001</v>
      </c>
      <c r="F46" s="88">
        <v>7.8744909191223691E-2</v>
      </c>
      <c r="G46" s="88">
        <v>1.0863787375415284</v>
      </c>
      <c r="H46" s="90">
        <v>1.1506088825214926</v>
      </c>
      <c r="I46" s="88">
        <v>0.76928601063335755</v>
      </c>
      <c r="J46" s="89">
        <v>1.103322259</v>
      </c>
      <c r="K46" s="88">
        <f>'[1]Rain Data'!C116</f>
        <v>227.50753870946664</v>
      </c>
      <c r="L46" s="88">
        <v>162.13656842593494</v>
      </c>
      <c r="M46" s="88">
        <v>27.064050234980943</v>
      </c>
      <c r="N46" s="92">
        <v>0.12487831065625001</v>
      </c>
      <c r="O46" s="92">
        <v>9.4659810718750001E-2</v>
      </c>
      <c r="P46" s="88">
        <f>'[1]Rain Data'!O$114</f>
        <v>13.39875</v>
      </c>
      <c r="Q46" s="88">
        <v>0.33626215284997479</v>
      </c>
      <c r="R46" s="89">
        <v>7.7210000000000001</v>
      </c>
      <c r="S46" s="89">
        <v>0.90492982550000001</v>
      </c>
      <c r="T46" s="88">
        <v>35.9</v>
      </c>
      <c r="U46" s="88">
        <v>4.2288616456693333</v>
      </c>
      <c r="V46" s="88">
        <v>0.49750000000000005</v>
      </c>
      <c r="W46" s="88">
        <v>-24.352225161349999</v>
      </c>
      <c r="X46" s="114">
        <v>0.9849144757681344</v>
      </c>
      <c r="Y46" s="88">
        <v>7.1072220462464364E-2</v>
      </c>
      <c r="Z46" s="88">
        <f t="shared" si="2"/>
        <v>13.857938718662954</v>
      </c>
      <c r="AA46" s="88">
        <f t="shared" si="3"/>
        <v>0.18974354027596413</v>
      </c>
      <c r="AB46" s="88">
        <f t="shared" si="0"/>
        <v>33.710299002999996</v>
      </c>
      <c r="AC46" s="92">
        <f t="shared" si="4"/>
        <v>5.2702716442709674</v>
      </c>
    </row>
    <row r="47" spans="1:29" s="88" customFormat="1">
      <c r="A47" s="88">
        <v>24</v>
      </c>
      <c r="B47" s="88" t="s">
        <v>24</v>
      </c>
      <c r="C47" s="88" t="s">
        <v>23</v>
      </c>
      <c r="D47" s="88">
        <v>0.29523363594495255</v>
      </c>
      <c r="E47" s="88">
        <v>3.577597403</v>
      </c>
      <c r="F47" s="88">
        <v>8.0813147427118287E-2</v>
      </c>
      <c r="G47" s="88">
        <v>1.9577922077922079</v>
      </c>
      <c r="H47" s="90">
        <v>1.182570523085871</v>
      </c>
      <c r="I47" s="88">
        <v>0.38584129299514114</v>
      </c>
      <c r="J47" s="89">
        <v>1.6198051950000001</v>
      </c>
      <c r="K47" s="88">
        <f>'[1]Rain Data'!C117</f>
        <v>227.50753870946664</v>
      </c>
      <c r="L47" s="88">
        <v>49.183157057654071</v>
      </c>
      <c r="M47" s="88">
        <v>7.1247326441351895</v>
      </c>
      <c r="N47" s="89"/>
      <c r="O47" s="115"/>
      <c r="P47" s="88">
        <f>'[1]Rain Data'!O$114</f>
        <v>13.39875</v>
      </c>
      <c r="Q47" s="88">
        <v>0.2144204885178343</v>
      </c>
      <c r="R47" s="89">
        <v>7.4980000000000002</v>
      </c>
      <c r="S47" s="89">
        <v>0.97632450989999997</v>
      </c>
      <c r="T47" s="88">
        <v>27.46</v>
      </c>
      <c r="U47" s="88">
        <v>4.730616591982737</v>
      </c>
      <c r="V47" s="88">
        <v>0.37910000000000005</v>
      </c>
      <c r="W47" s="88">
        <v>-23.824170086085999</v>
      </c>
      <c r="X47" s="114">
        <v>0.77239665043499528</v>
      </c>
      <c r="Y47" s="88">
        <v>5.5948330311118358E-2</v>
      </c>
      <c r="Z47" s="88">
        <f t="shared" si="2"/>
        <v>13.805535324107794</v>
      </c>
      <c r="AA47" s="88">
        <f t="shared" si="3"/>
        <v>0.27372608533732995</v>
      </c>
      <c r="AB47" s="88">
        <f t="shared" si="0"/>
        <v>23.882402597000002</v>
      </c>
      <c r="AC47" s="92">
        <f t="shared" si="4"/>
        <v>3.6532871858655223</v>
      </c>
    </row>
    <row r="50" spans="3:17">
      <c r="F50" s="18"/>
      <c r="H50" s="18"/>
    </row>
    <row r="51" spans="3:17">
      <c r="C51" s="18"/>
      <c r="F51" s="18"/>
      <c r="G51" s="18"/>
      <c r="H51" s="18"/>
    </row>
    <row r="52" spans="3:17">
      <c r="F52" s="18"/>
      <c r="G52" s="18"/>
      <c r="H52" s="18"/>
      <c r="N52" s="1"/>
      <c r="O52" s="3"/>
      <c r="P52" s="4"/>
      <c r="Q52" s="4"/>
    </row>
    <row r="53" spans="3:17">
      <c r="N53" s="1"/>
      <c r="O53" s="3"/>
      <c r="P53" s="4"/>
      <c r="Q53" s="4"/>
    </row>
    <row r="54" spans="3:17">
      <c r="N54" s="1"/>
      <c r="O54" s="3"/>
      <c r="P54" s="4"/>
      <c r="Q54" s="4"/>
    </row>
    <row r="55" spans="3:17">
      <c r="N55" s="1"/>
      <c r="O55" s="3"/>
      <c r="P55" s="4"/>
      <c r="Q55" s="4"/>
    </row>
    <row r="56" spans="3:17">
      <c r="N56" s="1"/>
      <c r="O56" s="3"/>
      <c r="P56" s="4"/>
      <c r="Q56" s="4"/>
    </row>
    <row r="57" spans="3:17">
      <c r="N57" s="1"/>
      <c r="O57" s="3"/>
      <c r="P57" s="4"/>
      <c r="Q57" s="4"/>
    </row>
    <row r="58" spans="3:17">
      <c r="N58" s="1"/>
      <c r="O58" s="3"/>
      <c r="P58" s="4"/>
      <c r="Q58" s="4"/>
    </row>
    <row r="59" spans="3:17">
      <c r="N59" s="1"/>
      <c r="O59" s="3"/>
      <c r="P59" s="4"/>
      <c r="Q59" s="4"/>
    </row>
    <row r="60" spans="3:17">
      <c r="N60" s="1"/>
      <c r="O60" s="3"/>
      <c r="P60" s="4"/>
      <c r="Q60" s="4"/>
    </row>
    <row r="61" spans="3:17">
      <c r="N61" s="1"/>
      <c r="O61" s="3"/>
      <c r="P61" s="4"/>
      <c r="Q61" s="4"/>
    </row>
    <row r="62" spans="3:17">
      <c r="N62" s="1"/>
      <c r="O62" s="3"/>
      <c r="P62" s="4"/>
      <c r="Q62" s="4"/>
    </row>
    <row r="63" spans="3:17">
      <c r="N63" s="1"/>
      <c r="O63" s="3"/>
      <c r="P63" s="4"/>
      <c r="Q63" s="4"/>
    </row>
    <row r="64" spans="3:17">
      <c r="N64" s="1"/>
      <c r="O64" s="3"/>
      <c r="P64" s="4"/>
      <c r="Q64" s="4"/>
    </row>
    <row r="65" spans="14:17">
      <c r="N65" s="1"/>
      <c r="O65" s="3"/>
      <c r="P65" s="4"/>
      <c r="Q65" s="4"/>
    </row>
    <row r="66" spans="14:17">
      <c r="N66" s="1"/>
      <c r="O66" s="3"/>
      <c r="P66" s="4"/>
      <c r="Q66" s="4"/>
    </row>
    <row r="67" spans="14:17">
      <c r="N67" s="1"/>
      <c r="O67" s="3"/>
      <c r="P67" s="4"/>
      <c r="Q67" s="4"/>
    </row>
    <row r="68" spans="14:17">
      <c r="N68" s="1"/>
      <c r="O68" s="3"/>
      <c r="P68" s="4"/>
      <c r="Q68" s="4"/>
    </row>
    <row r="69" spans="14:17">
      <c r="N69" s="1"/>
      <c r="O69" s="3"/>
      <c r="P69" s="4"/>
      <c r="Q69" s="4"/>
    </row>
    <row r="70" spans="14:17">
      <c r="N70" s="1"/>
      <c r="O70" s="3"/>
      <c r="P70" s="4"/>
      <c r="Q70" s="4"/>
    </row>
    <row r="71" spans="14:17">
      <c r="N71" s="1"/>
      <c r="O71" s="3"/>
      <c r="P71" s="4"/>
      <c r="Q71" s="4"/>
    </row>
    <row r="72" spans="14:17">
      <c r="N72" s="1"/>
      <c r="O72" s="3"/>
      <c r="P72" s="4"/>
      <c r="Q72" s="4"/>
    </row>
    <row r="73" spans="14:17">
      <c r="N73" s="1"/>
      <c r="O73" s="3"/>
      <c r="P73" s="4"/>
      <c r="Q73" s="4"/>
    </row>
    <row r="74" spans="14:17">
      <c r="N74" s="1"/>
      <c r="O74" s="3"/>
      <c r="P74" s="4"/>
      <c r="Q74"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06154-F0F7-2741-821B-CC77B9CD5507}">
  <dimension ref="A1:R315"/>
  <sheetViews>
    <sheetView zoomScale="115" workbookViewId="0">
      <pane ySplit="1" topLeftCell="A286" activePane="bottomLeft" state="frozen"/>
      <selection pane="bottomLeft" activeCell="K313" sqref="K313:K315"/>
    </sheetView>
  </sheetViews>
  <sheetFormatPr baseColWidth="10" defaultRowHeight="16"/>
  <sheetData>
    <row r="1" spans="1:11">
      <c r="A1" t="s">
        <v>681</v>
      </c>
      <c r="B1" t="s">
        <v>1</v>
      </c>
      <c r="C1" t="s">
        <v>2</v>
      </c>
      <c r="D1" t="s">
        <v>6</v>
      </c>
      <c r="E1" t="s">
        <v>8</v>
      </c>
      <c r="F1" t="s">
        <v>12</v>
      </c>
      <c r="G1" t="s">
        <v>717</v>
      </c>
      <c r="H1" t="s">
        <v>78</v>
      </c>
      <c r="I1" t="s">
        <v>769</v>
      </c>
      <c r="J1" t="s">
        <v>770</v>
      </c>
      <c r="K1" t="s">
        <v>771</v>
      </c>
    </row>
    <row r="2" spans="1:11">
      <c r="A2">
        <v>2019</v>
      </c>
      <c r="B2" t="s">
        <v>18</v>
      </c>
      <c r="C2" t="s">
        <v>19</v>
      </c>
      <c r="D2" s="48">
        <v>0.2341939006</v>
      </c>
      <c r="E2" s="48">
        <v>2.031273627</v>
      </c>
      <c r="F2" s="48">
        <v>1.5901843110000001E-2</v>
      </c>
      <c r="G2" s="48">
        <v>0.15382599259999999</v>
      </c>
      <c r="H2" s="50">
        <v>43556</v>
      </c>
      <c r="I2" s="48">
        <v>28</v>
      </c>
      <c r="J2">
        <f>G2/I2</f>
        <v>5.4937854499999992E-3</v>
      </c>
      <c r="K2">
        <f>F2/I2</f>
        <v>5.6792296821428577E-4</v>
      </c>
    </row>
    <row r="3" spans="1:11">
      <c r="A3">
        <v>2019</v>
      </c>
      <c r="B3" t="s">
        <v>18</v>
      </c>
      <c r="C3" t="s">
        <v>19</v>
      </c>
      <c r="D3" s="48">
        <v>0.4796702967</v>
      </c>
      <c r="E3" s="48">
        <v>1.112202556</v>
      </c>
      <c r="F3" s="48">
        <v>-1.68070754E-2</v>
      </c>
      <c r="G3" s="48">
        <v>-5.577732715E-2</v>
      </c>
      <c r="H3" s="50">
        <v>43556</v>
      </c>
      <c r="I3" s="48">
        <v>28</v>
      </c>
      <c r="J3">
        <f t="shared" ref="J3:J66" si="0">G3/I3</f>
        <v>-1.9920473982142856E-3</v>
      </c>
      <c r="K3">
        <f t="shared" ref="K3:K66" si="1">F3/I3</f>
        <v>-6.0025269285714287E-4</v>
      </c>
    </row>
    <row r="4" spans="1:11">
      <c r="A4">
        <v>2019</v>
      </c>
      <c r="B4" t="s">
        <v>18</v>
      </c>
      <c r="C4" t="s">
        <v>19</v>
      </c>
      <c r="D4" s="48">
        <v>0.29212629639999999</v>
      </c>
      <c r="E4" s="48">
        <v>0.3228764328</v>
      </c>
      <c r="F4" s="48">
        <v>-6.7077199190000002E-3</v>
      </c>
      <c r="G4" s="48">
        <v>-1.412151562E-2</v>
      </c>
      <c r="H4" s="50">
        <v>43556</v>
      </c>
      <c r="I4" s="48">
        <v>28</v>
      </c>
      <c r="J4">
        <f t="shared" si="0"/>
        <v>-5.0433984357142855E-4</v>
      </c>
      <c r="K4">
        <f t="shared" si="1"/>
        <v>-2.3956142567857144E-4</v>
      </c>
    </row>
    <row r="5" spans="1:11">
      <c r="A5">
        <v>2019</v>
      </c>
      <c r="B5" t="s">
        <v>18</v>
      </c>
      <c r="C5" t="s">
        <v>19</v>
      </c>
      <c r="D5" s="48">
        <v>0.29083521839999998</v>
      </c>
      <c r="E5" s="48">
        <v>0.53876032259999995</v>
      </c>
      <c r="F5" s="48">
        <v>6.7192543920000002E-3</v>
      </c>
      <c r="G5" s="48">
        <v>1.9166397769999999E-2</v>
      </c>
      <c r="H5" s="50">
        <v>43556</v>
      </c>
      <c r="I5" s="48">
        <v>28</v>
      </c>
      <c r="J5">
        <f t="shared" si="0"/>
        <v>6.8451420607142858E-4</v>
      </c>
      <c r="K5">
        <f t="shared" si="1"/>
        <v>2.3997337114285716E-4</v>
      </c>
    </row>
    <row r="6" spans="1:11">
      <c r="A6">
        <v>2019</v>
      </c>
      <c r="B6" t="s">
        <v>18</v>
      </c>
      <c r="C6" t="s">
        <v>19</v>
      </c>
      <c r="D6" s="48">
        <v>0.48149554379999998</v>
      </c>
      <c r="E6" s="48">
        <v>0.44094855059999999</v>
      </c>
      <c r="F6" s="48">
        <v>1.007783647E-2</v>
      </c>
      <c r="G6" s="48">
        <v>1.930701303E-2</v>
      </c>
      <c r="H6" s="50">
        <v>43556</v>
      </c>
      <c r="I6" s="48">
        <v>28</v>
      </c>
      <c r="J6">
        <f t="shared" si="0"/>
        <v>6.8953617964285716E-4</v>
      </c>
      <c r="K6">
        <f t="shared" si="1"/>
        <v>3.5992273107142859E-4</v>
      </c>
    </row>
    <row r="7" spans="1:11">
      <c r="A7">
        <v>2019</v>
      </c>
      <c r="B7" t="s">
        <v>18</v>
      </c>
      <c r="C7" t="s">
        <v>19</v>
      </c>
      <c r="D7" s="48">
        <v>0.13048813400000001</v>
      </c>
      <c r="E7" s="48">
        <v>0.54611700510000005</v>
      </c>
      <c r="F7" s="48">
        <v>2.7720328379999999E-3</v>
      </c>
      <c r="G7" s="48">
        <v>1.43735036E-2</v>
      </c>
      <c r="H7" s="50">
        <v>43556</v>
      </c>
      <c r="I7" s="48">
        <v>28</v>
      </c>
      <c r="J7">
        <f t="shared" si="0"/>
        <v>5.1333941428571427E-4</v>
      </c>
      <c r="K7">
        <f t="shared" si="1"/>
        <v>9.9001172785714281E-5</v>
      </c>
    </row>
    <row r="8" spans="1:11">
      <c r="A8">
        <v>2019</v>
      </c>
      <c r="B8" t="s">
        <v>18</v>
      </c>
      <c r="C8" t="s">
        <v>19</v>
      </c>
      <c r="D8" s="48">
        <v>5.5772056319999999E-2</v>
      </c>
      <c r="E8" s="48">
        <v>0.4208255159</v>
      </c>
      <c r="F8" s="48">
        <v>4.8511364349999999E-4</v>
      </c>
      <c r="G8" s="48">
        <v>4.1455165900000004E-3</v>
      </c>
      <c r="H8" s="50">
        <v>43556</v>
      </c>
      <c r="I8" s="48">
        <v>28</v>
      </c>
      <c r="J8">
        <f t="shared" si="0"/>
        <v>1.4805416392857143E-4</v>
      </c>
      <c r="K8">
        <f t="shared" si="1"/>
        <v>1.7325487267857144E-5</v>
      </c>
    </row>
    <row r="9" spans="1:11">
      <c r="A9">
        <v>2019</v>
      </c>
      <c r="B9" t="s">
        <v>18</v>
      </c>
      <c r="C9" t="s">
        <v>19</v>
      </c>
      <c r="D9" s="48">
        <v>0.1653539701</v>
      </c>
      <c r="E9" s="48">
        <v>0.34411501880000001</v>
      </c>
      <c r="F9" s="48">
        <v>2.0815565979999999E-2</v>
      </c>
      <c r="G9" s="48">
        <v>6.413444653E-2</v>
      </c>
      <c r="H9" s="50">
        <v>43556</v>
      </c>
      <c r="I9" s="48">
        <v>28</v>
      </c>
      <c r="J9">
        <f t="shared" si="0"/>
        <v>2.2905159474999998E-3</v>
      </c>
      <c r="K9">
        <f t="shared" si="1"/>
        <v>7.4341307071428572E-4</v>
      </c>
    </row>
    <row r="10" spans="1:11">
      <c r="A10">
        <v>2019</v>
      </c>
      <c r="B10" t="s">
        <v>18</v>
      </c>
      <c r="C10" t="s">
        <v>20</v>
      </c>
      <c r="D10" s="48">
        <v>7.2062749189999997E-2</v>
      </c>
      <c r="E10" s="48">
        <v>0.63895637620000001</v>
      </c>
      <c r="F10" s="48">
        <v>3.775706392E-2</v>
      </c>
      <c r="G10" s="48">
        <v>0.37253636400000001</v>
      </c>
      <c r="H10" s="50">
        <v>43556</v>
      </c>
      <c r="I10" s="48">
        <v>28</v>
      </c>
      <c r="J10">
        <f t="shared" si="0"/>
        <v>1.3304870142857143E-2</v>
      </c>
      <c r="K10">
        <f t="shared" si="1"/>
        <v>1.3484665685714286E-3</v>
      </c>
    </row>
    <row r="11" spans="1:11">
      <c r="A11">
        <v>2019</v>
      </c>
      <c r="B11" t="s">
        <v>18</v>
      </c>
      <c r="C11" t="s">
        <v>20</v>
      </c>
      <c r="D11" s="48">
        <v>0.16175971359999999</v>
      </c>
      <c r="E11" s="48">
        <v>0.90123268999999995</v>
      </c>
      <c r="F11" s="48">
        <v>1.8608391660000001E-2</v>
      </c>
      <c r="G11" s="48">
        <v>0.12228371659999999</v>
      </c>
      <c r="H11" s="50">
        <v>43556</v>
      </c>
      <c r="I11" s="48">
        <v>28</v>
      </c>
      <c r="J11">
        <f t="shared" si="0"/>
        <v>4.367275592857143E-3</v>
      </c>
      <c r="K11">
        <f t="shared" si="1"/>
        <v>6.6458541642857151E-4</v>
      </c>
    </row>
    <row r="12" spans="1:11">
      <c r="A12">
        <v>2019</v>
      </c>
      <c r="B12" t="s">
        <v>18</v>
      </c>
      <c r="C12" t="s">
        <v>20</v>
      </c>
      <c r="D12" s="48">
        <v>0.1803754249</v>
      </c>
      <c r="E12" s="48">
        <v>0.52162622879999998</v>
      </c>
      <c r="F12" s="48">
        <v>2.2312066549999999E-3</v>
      </c>
      <c r="G12" s="48">
        <v>8.6836150899999992E-3</v>
      </c>
      <c r="H12" s="50">
        <v>43556</v>
      </c>
      <c r="I12" s="48">
        <v>28</v>
      </c>
      <c r="J12">
        <f t="shared" si="0"/>
        <v>3.1012911035714283E-4</v>
      </c>
      <c r="K12">
        <f t="shared" si="1"/>
        <v>7.9685951964285714E-5</v>
      </c>
    </row>
    <row r="13" spans="1:11">
      <c r="A13">
        <v>2019</v>
      </c>
      <c r="B13" t="s">
        <v>18</v>
      </c>
      <c r="C13" t="s">
        <v>20</v>
      </c>
      <c r="D13" s="48">
        <v>5.1833095740000001E-2</v>
      </c>
      <c r="E13" s="48">
        <v>0.38168006859999998</v>
      </c>
      <c r="F13" s="48">
        <v>4.1777668840000002E-3</v>
      </c>
      <c r="G13" s="48">
        <v>3.4941323029999999E-2</v>
      </c>
      <c r="H13" s="50">
        <v>43556</v>
      </c>
      <c r="I13" s="48">
        <v>28</v>
      </c>
      <c r="J13">
        <f t="shared" si="0"/>
        <v>1.2479043939285714E-3</v>
      </c>
      <c r="K13">
        <f t="shared" si="1"/>
        <v>1.4920596014285714E-4</v>
      </c>
    </row>
    <row r="14" spans="1:11">
      <c r="A14">
        <v>2019</v>
      </c>
      <c r="B14" t="s">
        <v>18</v>
      </c>
      <c r="C14" t="s">
        <v>21</v>
      </c>
      <c r="D14" s="48">
        <v>10.00696145</v>
      </c>
      <c r="E14" s="48">
        <v>2.5981846040000001</v>
      </c>
      <c r="F14" s="48">
        <v>0.81561904780000005</v>
      </c>
      <c r="G14" s="48">
        <v>1.0273845130000001</v>
      </c>
      <c r="H14" s="50">
        <v>43556</v>
      </c>
      <c r="I14" s="48">
        <v>28</v>
      </c>
      <c r="J14">
        <f t="shared" si="0"/>
        <v>3.6692304035714288E-2</v>
      </c>
      <c r="K14">
        <f t="shared" si="1"/>
        <v>2.912925170714286E-2</v>
      </c>
    </row>
    <row r="15" spans="1:11">
      <c r="A15">
        <v>2019</v>
      </c>
      <c r="B15" t="s">
        <v>18</v>
      </c>
      <c r="C15" t="s">
        <v>21</v>
      </c>
      <c r="D15" s="48">
        <v>0.13090826250000001</v>
      </c>
      <c r="E15" s="48">
        <v>0.30545261239999999</v>
      </c>
      <c r="F15" s="48">
        <v>6.9300974989999998E-3</v>
      </c>
      <c r="G15" s="48">
        <v>2.3100325000000001E-2</v>
      </c>
      <c r="H15" s="50">
        <v>43556</v>
      </c>
      <c r="I15" s="48">
        <v>28</v>
      </c>
      <c r="J15">
        <f t="shared" si="0"/>
        <v>8.2501160714285721E-4</v>
      </c>
      <c r="K15">
        <f t="shared" si="1"/>
        <v>2.4750348210714283E-4</v>
      </c>
    </row>
    <row r="16" spans="1:11">
      <c r="A16">
        <v>2019</v>
      </c>
      <c r="B16" t="s">
        <v>18</v>
      </c>
      <c r="C16" t="s">
        <v>21</v>
      </c>
      <c r="D16" s="48">
        <v>5.8421767239999998</v>
      </c>
      <c r="E16" s="48">
        <v>4.5048697720000002</v>
      </c>
      <c r="F16" s="48">
        <v>0.37155549110000002</v>
      </c>
      <c r="G16" s="48">
        <v>0.65805985050000004</v>
      </c>
      <c r="H16" s="50">
        <v>43556</v>
      </c>
      <c r="I16" s="48">
        <v>28</v>
      </c>
      <c r="J16">
        <f t="shared" si="0"/>
        <v>2.3502137517857145E-2</v>
      </c>
      <c r="K16">
        <f t="shared" si="1"/>
        <v>1.3269838967857144E-2</v>
      </c>
    </row>
    <row r="17" spans="1:11">
      <c r="A17">
        <v>2019</v>
      </c>
      <c r="B17" t="s">
        <v>18</v>
      </c>
      <c r="C17" t="s">
        <v>21</v>
      </c>
      <c r="D17" s="48">
        <v>3.1563385039999998</v>
      </c>
      <c r="E17" s="48">
        <v>2.1440181370000002</v>
      </c>
      <c r="F17" s="48">
        <v>0.1605996754</v>
      </c>
      <c r="G17" s="48">
        <v>0.26969083160000001</v>
      </c>
      <c r="H17" s="50">
        <v>43556</v>
      </c>
      <c r="I17" s="48">
        <v>28</v>
      </c>
      <c r="J17">
        <f t="shared" si="0"/>
        <v>9.6318154142857153E-3</v>
      </c>
      <c r="K17">
        <f t="shared" si="1"/>
        <v>5.7357026928571428E-3</v>
      </c>
    </row>
    <row r="18" spans="1:11">
      <c r="A18">
        <v>2019</v>
      </c>
      <c r="B18" t="s">
        <v>18</v>
      </c>
      <c r="C18" t="s">
        <v>22</v>
      </c>
      <c r="D18" s="48">
        <v>0.12448921709999999</v>
      </c>
      <c r="E18" s="48">
        <v>0.7618740088</v>
      </c>
      <c r="F18" s="48">
        <v>3.0474778990000001E-3</v>
      </c>
      <c r="G18" s="48">
        <v>2.1698042640000002E-2</v>
      </c>
      <c r="H18" s="50">
        <v>43556</v>
      </c>
      <c r="I18" s="48">
        <v>28</v>
      </c>
      <c r="J18">
        <f t="shared" si="0"/>
        <v>7.7493009428571439E-4</v>
      </c>
      <c r="K18">
        <f t="shared" si="1"/>
        <v>1.0883849639285715E-4</v>
      </c>
    </row>
    <row r="19" spans="1:11">
      <c r="A19">
        <v>2019</v>
      </c>
      <c r="B19" t="s">
        <v>18</v>
      </c>
      <c r="C19" t="s">
        <v>22</v>
      </c>
      <c r="D19" s="48">
        <v>0.54840962049999997</v>
      </c>
      <c r="E19" s="48">
        <v>0.61757840139999998</v>
      </c>
      <c r="F19" s="48">
        <v>2.1572731460000001E-2</v>
      </c>
      <c r="G19" s="48">
        <v>4.5866347959999998E-2</v>
      </c>
      <c r="H19" s="50">
        <v>43556</v>
      </c>
      <c r="I19" s="48">
        <v>28</v>
      </c>
      <c r="J19">
        <f t="shared" si="0"/>
        <v>1.6380838557142857E-3</v>
      </c>
      <c r="K19">
        <f t="shared" si="1"/>
        <v>7.7045469499999999E-4</v>
      </c>
    </row>
    <row r="20" spans="1:11">
      <c r="A20">
        <v>2019</v>
      </c>
      <c r="B20" t="s">
        <v>18</v>
      </c>
      <c r="C20" t="s">
        <v>22</v>
      </c>
      <c r="D20" s="48">
        <v>0.14608034549999999</v>
      </c>
      <c r="E20" s="48">
        <v>0.43824103660000002</v>
      </c>
      <c r="F20" s="48">
        <v>2.2228214780000001E-3</v>
      </c>
      <c r="G20" s="48">
        <v>8.8912859130000008E-3</v>
      </c>
      <c r="H20" s="50">
        <v>43556</v>
      </c>
      <c r="I20" s="48">
        <v>28</v>
      </c>
      <c r="J20">
        <f t="shared" si="0"/>
        <v>3.1754592546428574E-4</v>
      </c>
      <c r="K20">
        <f t="shared" si="1"/>
        <v>7.9386481357142854E-5</v>
      </c>
    </row>
    <row r="21" spans="1:11">
      <c r="A21">
        <v>2019</v>
      </c>
      <c r="B21" t="s">
        <v>18</v>
      </c>
      <c r="C21" t="s">
        <v>22</v>
      </c>
      <c r="D21" s="48">
        <v>0.23707094619999999</v>
      </c>
      <c r="E21" s="48">
        <v>0.51461741979999998</v>
      </c>
      <c r="F21" s="48">
        <v>-2.5126716269999998E-2</v>
      </c>
      <c r="G21" s="48">
        <v>-7.9670075990000006E-2</v>
      </c>
      <c r="H21" s="50">
        <v>43556</v>
      </c>
      <c r="I21" s="48">
        <v>28</v>
      </c>
      <c r="J21">
        <f t="shared" si="0"/>
        <v>-2.8453598567857144E-3</v>
      </c>
      <c r="K21">
        <f t="shared" si="1"/>
        <v>-8.9738272392857134E-4</v>
      </c>
    </row>
    <row r="22" spans="1:11">
      <c r="A22">
        <v>2019</v>
      </c>
      <c r="B22" t="s">
        <v>18</v>
      </c>
      <c r="C22" t="s">
        <v>23</v>
      </c>
      <c r="D22" s="48">
        <v>0.38194557340000002</v>
      </c>
      <c r="E22" s="48">
        <v>0.1273151911</v>
      </c>
      <c r="F22" s="48">
        <v>-7.4213211829999995E-4</v>
      </c>
      <c r="G22" s="48">
        <v>-9.8950949110000004E-4</v>
      </c>
      <c r="H22" s="50">
        <v>43556</v>
      </c>
      <c r="I22" s="48">
        <v>28</v>
      </c>
      <c r="J22">
        <f t="shared" si="0"/>
        <v>-3.5339624682142861E-5</v>
      </c>
      <c r="K22">
        <f t="shared" si="1"/>
        <v>-2.6504718510714284E-5</v>
      </c>
    </row>
    <row r="23" spans="1:11">
      <c r="A23">
        <v>2019</v>
      </c>
      <c r="B23" t="s">
        <v>18</v>
      </c>
      <c r="C23" t="s">
        <v>23</v>
      </c>
      <c r="D23" s="48">
        <v>0.1344168862</v>
      </c>
      <c r="E23" s="48">
        <v>1.0902702989999999</v>
      </c>
      <c r="F23" s="48">
        <v>1.2309951220000001E-3</v>
      </c>
      <c r="G23" s="48">
        <v>1.1215733340000001E-2</v>
      </c>
      <c r="H23" s="50">
        <v>43556</v>
      </c>
      <c r="I23" s="48">
        <v>28</v>
      </c>
      <c r="J23">
        <f t="shared" si="0"/>
        <v>4.0056190500000003E-4</v>
      </c>
      <c r="K23">
        <f t="shared" si="1"/>
        <v>4.3964111500000003E-5</v>
      </c>
    </row>
    <row r="24" spans="1:11">
      <c r="A24">
        <v>2019</v>
      </c>
      <c r="B24" t="s">
        <v>18</v>
      </c>
      <c r="C24" t="s">
        <v>23</v>
      </c>
      <c r="D24" s="48">
        <v>0.1187117842</v>
      </c>
      <c r="E24" s="48">
        <v>0.45936299089999999</v>
      </c>
      <c r="F24" s="48">
        <v>-1.3855933220000001E-3</v>
      </c>
      <c r="G24" s="48">
        <v>-6.7472370480000004E-3</v>
      </c>
      <c r="H24" s="50">
        <v>43556</v>
      </c>
      <c r="I24" s="48">
        <v>28</v>
      </c>
      <c r="J24">
        <f t="shared" si="0"/>
        <v>-2.4097275171428573E-4</v>
      </c>
      <c r="K24">
        <f t="shared" si="1"/>
        <v>-4.9485475785714292E-5</v>
      </c>
    </row>
    <row r="25" spans="1:11">
      <c r="A25" s="2">
        <v>2019</v>
      </c>
      <c r="B25" s="2" t="s">
        <v>18</v>
      </c>
      <c r="C25" s="2" t="s">
        <v>23</v>
      </c>
      <c r="D25" s="49">
        <v>9.4880674600000006E-2</v>
      </c>
      <c r="E25" s="49">
        <v>0.50436569129999997</v>
      </c>
      <c r="F25" s="49">
        <v>3.6257412689999998E-3</v>
      </c>
      <c r="G25" s="49">
        <v>2.2899418540000001E-2</v>
      </c>
      <c r="H25" s="50">
        <v>43556</v>
      </c>
      <c r="I25" s="48">
        <v>28</v>
      </c>
      <c r="J25">
        <f t="shared" si="0"/>
        <v>8.1783637642857143E-4</v>
      </c>
      <c r="K25">
        <f t="shared" si="1"/>
        <v>1.2949075960714285E-4</v>
      </c>
    </row>
    <row r="26" spans="1:11">
      <c r="C26" t="s">
        <v>19</v>
      </c>
      <c r="D26" s="48">
        <v>1.2194905549999999</v>
      </c>
      <c r="E26" s="48">
        <v>1.011332747</v>
      </c>
      <c r="F26" s="48">
        <v>0.52839775420000001</v>
      </c>
      <c r="G26" s="48">
        <v>0.94652809159999995</v>
      </c>
      <c r="H26" s="50">
        <v>43770</v>
      </c>
      <c r="I26" s="48">
        <v>27</v>
      </c>
      <c r="J26">
        <f t="shared" si="0"/>
        <v>3.5056595985185186E-2</v>
      </c>
      <c r="K26">
        <f t="shared" si="1"/>
        <v>1.9570287192592593E-2</v>
      </c>
    </row>
    <row r="27" spans="1:11">
      <c r="C27" t="s">
        <v>19</v>
      </c>
      <c r="D27" s="48">
        <v>1.047099859</v>
      </c>
      <c r="E27" s="48">
        <v>-1.008766723E-2</v>
      </c>
      <c r="F27" s="48">
        <v>-3.3486334790000001</v>
      </c>
      <c r="G27" s="48">
        <v>-1.2275194490000001</v>
      </c>
      <c r="H27" s="50">
        <v>43770</v>
      </c>
      <c r="I27" s="48">
        <v>27</v>
      </c>
      <c r="J27">
        <f t="shared" si="0"/>
        <v>-4.5463683296296298E-2</v>
      </c>
      <c r="K27">
        <f t="shared" si="1"/>
        <v>-0.12402346218518519</v>
      </c>
    </row>
    <row r="28" spans="1:11">
      <c r="C28" t="s">
        <v>19</v>
      </c>
      <c r="D28" s="48">
        <v>3.7008772529999998</v>
      </c>
      <c r="E28" s="48">
        <v>-0.19999336679999999</v>
      </c>
      <c r="F28" s="48">
        <v>-5.3123863680000003</v>
      </c>
      <c r="G28" s="48">
        <v>-3.844075642</v>
      </c>
      <c r="H28" s="50">
        <v>43770</v>
      </c>
      <c r="I28" s="48">
        <v>27</v>
      </c>
      <c r="J28">
        <f t="shared" si="0"/>
        <v>-0.14237317192592591</v>
      </c>
      <c r="K28">
        <f t="shared" si="1"/>
        <v>-0.19675505066666668</v>
      </c>
    </row>
    <row r="29" spans="1:11">
      <c r="C29" t="s">
        <v>19</v>
      </c>
      <c r="D29" s="48">
        <v>1.338582911</v>
      </c>
      <c r="E29" s="48">
        <v>1.824024299</v>
      </c>
      <c r="F29" s="48">
        <v>-7.5342931199999996E-4</v>
      </c>
      <c r="G29" s="48">
        <v>2.005408928</v>
      </c>
      <c r="H29" s="50">
        <v>43770</v>
      </c>
      <c r="I29" s="48">
        <v>27</v>
      </c>
      <c r="J29">
        <f t="shared" si="0"/>
        <v>7.4274404740740749E-2</v>
      </c>
      <c r="K29">
        <f t="shared" si="1"/>
        <v>-2.7904789333333331E-5</v>
      </c>
    </row>
    <row r="30" spans="1:11">
      <c r="C30" t="s">
        <v>19</v>
      </c>
      <c r="D30" s="48">
        <v>0.40767505939999998</v>
      </c>
      <c r="E30" s="48">
        <v>-1.9742133629999999E-2</v>
      </c>
      <c r="F30" s="48">
        <v>-0.69220662960000001</v>
      </c>
      <c r="G30" s="48">
        <v>1.1950794870000001</v>
      </c>
      <c r="H30" s="50">
        <v>43770</v>
      </c>
      <c r="I30" s="48">
        <v>27</v>
      </c>
      <c r="J30">
        <f t="shared" si="0"/>
        <v>4.4262203222222227E-2</v>
      </c>
      <c r="K30">
        <f t="shared" si="1"/>
        <v>-2.5637282577777778E-2</v>
      </c>
    </row>
    <row r="31" spans="1:11">
      <c r="C31" t="s">
        <v>19</v>
      </c>
      <c r="D31" s="48">
        <v>2.084922164</v>
      </c>
      <c r="E31" s="48">
        <v>0.5212305411</v>
      </c>
      <c r="F31" s="48">
        <v>-1.462988145E-2</v>
      </c>
      <c r="G31" s="48">
        <v>0.4674062182</v>
      </c>
      <c r="H31" s="50">
        <v>43770</v>
      </c>
      <c r="I31" s="48">
        <v>27</v>
      </c>
      <c r="J31">
        <f t="shared" si="0"/>
        <v>1.7311341414814815E-2</v>
      </c>
      <c r="K31">
        <f t="shared" si="1"/>
        <v>-5.4184746111111113E-4</v>
      </c>
    </row>
    <row r="32" spans="1:11">
      <c r="C32" t="s">
        <v>19</v>
      </c>
      <c r="D32" s="48">
        <v>1.854787287</v>
      </c>
      <c r="E32" s="48">
        <v>0.85081985630000001</v>
      </c>
      <c r="F32" s="48">
        <v>8.6314472270000007</v>
      </c>
      <c r="G32" s="48">
        <v>24.111499599999998</v>
      </c>
      <c r="H32" s="50">
        <v>43770</v>
      </c>
      <c r="I32" s="48">
        <v>27</v>
      </c>
      <c r="J32">
        <f t="shared" si="0"/>
        <v>0.89301850370370361</v>
      </c>
      <c r="K32">
        <f t="shared" si="1"/>
        <v>0.31968323062962967</v>
      </c>
    </row>
    <row r="33" spans="3:11">
      <c r="C33" t="s">
        <v>19</v>
      </c>
      <c r="D33" s="48">
        <v>0.4656507654</v>
      </c>
      <c r="E33" s="48">
        <v>-0.34529188109999998</v>
      </c>
      <c r="F33" s="48">
        <v>-1.104579341</v>
      </c>
      <c r="G33" s="48">
        <v>-2.3495076859999998E-2</v>
      </c>
      <c r="H33" s="50">
        <v>43770</v>
      </c>
      <c r="I33" s="48">
        <v>27</v>
      </c>
      <c r="J33">
        <f t="shared" si="0"/>
        <v>-8.7018803185185181E-4</v>
      </c>
      <c r="K33">
        <f t="shared" si="1"/>
        <v>-4.091034596296296E-2</v>
      </c>
    </row>
    <row r="34" spans="3:11">
      <c r="C34" t="s">
        <v>20</v>
      </c>
      <c r="D34" s="48">
        <v>1.659815469</v>
      </c>
      <c r="E34" s="48">
        <v>-6.0283854810000002E-2</v>
      </c>
      <c r="F34" s="48">
        <v>5.7312170880000002</v>
      </c>
      <c r="G34" s="48">
        <v>8.3800409130000002</v>
      </c>
      <c r="H34" s="50">
        <v>43770</v>
      </c>
      <c r="I34" s="48">
        <v>27</v>
      </c>
      <c r="J34">
        <f t="shared" si="0"/>
        <v>0.31037188566666668</v>
      </c>
      <c r="K34">
        <f t="shared" si="1"/>
        <v>0.21226729955555557</v>
      </c>
    </row>
    <row r="35" spans="3:11">
      <c r="C35" t="s">
        <v>20</v>
      </c>
      <c r="D35" s="48">
        <v>1.981583731</v>
      </c>
      <c r="E35" s="48">
        <v>-2.9738625269999999E-2</v>
      </c>
      <c r="F35" s="48">
        <v>1.414011779</v>
      </c>
      <c r="G35" s="48">
        <v>1.9867354079999999</v>
      </c>
      <c r="H35" s="50">
        <v>43770</v>
      </c>
      <c r="I35" s="48">
        <v>27</v>
      </c>
      <c r="J35">
        <f t="shared" si="0"/>
        <v>7.3582792888888887E-2</v>
      </c>
      <c r="K35">
        <f t="shared" si="1"/>
        <v>5.2370806629629625E-2</v>
      </c>
    </row>
    <row r="36" spans="3:11">
      <c r="C36" t="s">
        <v>20</v>
      </c>
      <c r="D36" s="48">
        <v>1.3569631550000001</v>
      </c>
      <c r="E36" s="48">
        <v>0.35999022520000001</v>
      </c>
      <c r="F36" s="48">
        <v>4.2849563330000002</v>
      </c>
      <c r="G36" s="48">
        <v>4.8351180649999996</v>
      </c>
      <c r="H36" s="50">
        <v>43770</v>
      </c>
      <c r="I36" s="48">
        <v>27</v>
      </c>
      <c r="J36">
        <f t="shared" si="0"/>
        <v>0.17907844685185184</v>
      </c>
      <c r="K36">
        <f t="shared" si="1"/>
        <v>0.15870208640740741</v>
      </c>
    </row>
    <row r="37" spans="3:11">
      <c r="C37" t="s">
        <v>20</v>
      </c>
      <c r="D37" s="48">
        <v>1.885782651</v>
      </c>
      <c r="E37" s="48">
        <v>1.512231441</v>
      </c>
      <c r="F37" s="48">
        <v>-0.70565903829999999</v>
      </c>
      <c r="G37" s="48">
        <v>-1.682406815</v>
      </c>
      <c r="H37" s="50">
        <v>43770</v>
      </c>
      <c r="I37" s="48">
        <v>27</v>
      </c>
      <c r="J37">
        <f t="shared" si="0"/>
        <v>-6.2311363518518521E-2</v>
      </c>
      <c r="K37">
        <f t="shared" si="1"/>
        <v>-2.6135519937037038E-2</v>
      </c>
    </row>
    <row r="38" spans="3:11">
      <c r="C38" t="s">
        <v>21</v>
      </c>
      <c r="D38" s="48">
        <v>1.4044510379999999</v>
      </c>
      <c r="E38" s="48">
        <v>-0.68362684760000003</v>
      </c>
      <c r="F38" s="48">
        <v>-1.0679829219999999</v>
      </c>
      <c r="G38" s="48">
        <v>1.625106285</v>
      </c>
      <c r="H38" s="50">
        <v>43770</v>
      </c>
      <c r="I38" s="48">
        <v>27</v>
      </c>
      <c r="J38">
        <f t="shared" si="0"/>
        <v>6.0189121666666665E-2</v>
      </c>
      <c r="K38">
        <f t="shared" si="1"/>
        <v>-3.9554923037037032E-2</v>
      </c>
    </row>
    <row r="39" spans="3:11">
      <c r="C39" t="s">
        <v>21</v>
      </c>
      <c r="D39" s="48">
        <v>2.650591919</v>
      </c>
      <c r="E39" s="48">
        <v>2.6336329190000001</v>
      </c>
      <c r="F39" s="48">
        <v>-4.8130805670000001</v>
      </c>
      <c r="G39" s="48">
        <v>-5.1536047180000004</v>
      </c>
      <c r="H39" s="50">
        <v>43770</v>
      </c>
      <c r="I39" s="48">
        <v>27</v>
      </c>
      <c r="J39">
        <f t="shared" si="0"/>
        <v>-0.19087424881481482</v>
      </c>
      <c r="K39">
        <f t="shared" si="1"/>
        <v>-0.17826224322222223</v>
      </c>
    </row>
    <row r="40" spans="3:11">
      <c r="C40" t="s">
        <v>21</v>
      </c>
      <c r="D40" s="48">
        <v>5.4153498989999997</v>
      </c>
      <c r="E40" s="48">
        <v>-0.28911109550000003</v>
      </c>
      <c r="F40" s="48">
        <v>-5.9284947729999997</v>
      </c>
      <c r="G40" s="48">
        <v>-2.3680851060000001</v>
      </c>
      <c r="H40" s="50">
        <v>43770</v>
      </c>
      <c r="I40" s="48">
        <v>27</v>
      </c>
      <c r="J40">
        <f t="shared" si="0"/>
        <v>-8.7706855777777787E-2</v>
      </c>
      <c r="K40">
        <f t="shared" si="1"/>
        <v>-0.21957388048148146</v>
      </c>
    </row>
    <row r="41" spans="3:11">
      <c r="C41" t="s">
        <v>21</v>
      </c>
      <c r="D41" s="48">
        <v>1.8937431819999999</v>
      </c>
      <c r="E41" s="48">
        <v>0.59056440180000003</v>
      </c>
      <c r="F41" s="48">
        <v>-3.9626207340000001</v>
      </c>
      <c r="G41" s="48">
        <v>-1.3966426510000001</v>
      </c>
      <c r="H41" s="50">
        <v>43770</v>
      </c>
      <c r="I41" s="48">
        <v>27</v>
      </c>
      <c r="J41">
        <f t="shared" si="0"/>
        <v>-5.1727505592592593E-2</v>
      </c>
      <c r="K41">
        <f t="shared" si="1"/>
        <v>-0.14676373088888889</v>
      </c>
    </row>
    <row r="42" spans="3:11">
      <c r="C42" t="s">
        <v>22</v>
      </c>
      <c r="D42" s="48">
        <v>0.8090175034</v>
      </c>
      <c r="E42" s="48">
        <v>-0.41000887070000003</v>
      </c>
      <c r="F42" s="48">
        <v>-1.785349868</v>
      </c>
      <c r="G42" s="48">
        <v>-0.15994782730000001</v>
      </c>
      <c r="H42" s="50">
        <v>43770</v>
      </c>
      <c r="I42" s="48">
        <v>27</v>
      </c>
      <c r="J42">
        <f t="shared" si="0"/>
        <v>-5.923993603703704E-3</v>
      </c>
      <c r="K42">
        <f t="shared" si="1"/>
        <v>-6.612406918518518E-2</v>
      </c>
    </row>
    <row r="43" spans="3:11">
      <c r="C43" t="s">
        <v>22</v>
      </c>
      <c r="D43" s="48">
        <v>1.5718757480000001</v>
      </c>
      <c r="E43" s="48">
        <v>0.58808287349999999</v>
      </c>
      <c r="F43" s="48">
        <v>-1.5954245970000001</v>
      </c>
      <c r="G43" s="48">
        <v>-1.869522825</v>
      </c>
      <c r="H43" s="50">
        <v>43770</v>
      </c>
      <c r="I43" s="48">
        <v>27</v>
      </c>
      <c r="J43">
        <f t="shared" si="0"/>
        <v>-6.9241586111111114E-2</v>
      </c>
      <c r="K43">
        <f t="shared" si="1"/>
        <v>-5.9089799888888891E-2</v>
      </c>
    </row>
    <row r="44" spans="3:11">
      <c r="C44" t="s">
        <v>22</v>
      </c>
      <c r="D44" s="48">
        <v>0.1125289258</v>
      </c>
      <c r="E44" s="48">
        <v>-0.58754040890000003</v>
      </c>
      <c r="F44" s="48">
        <v>-1.9848370099999999</v>
      </c>
      <c r="G44" s="48">
        <v>-1.1972636860000001</v>
      </c>
      <c r="H44" s="50">
        <v>43770</v>
      </c>
      <c r="I44" s="48">
        <v>27</v>
      </c>
      <c r="J44">
        <f t="shared" si="0"/>
        <v>-4.4343099481481484E-2</v>
      </c>
      <c r="K44">
        <f t="shared" si="1"/>
        <v>-7.3512481851851844E-2</v>
      </c>
    </row>
    <row r="45" spans="3:11">
      <c r="C45" t="s">
        <v>22</v>
      </c>
      <c r="D45" s="48">
        <v>0.2932441744</v>
      </c>
      <c r="E45" s="48">
        <v>-0.29821441459999998</v>
      </c>
      <c r="F45" s="48">
        <v>-1.002729379</v>
      </c>
      <c r="G45" s="48">
        <v>-0.41634870499999999</v>
      </c>
      <c r="H45" s="50">
        <v>43770</v>
      </c>
      <c r="I45" s="48">
        <v>27</v>
      </c>
      <c r="J45">
        <f t="shared" si="0"/>
        <v>-1.5420322407407407E-2</v>
      </c>
      <c r="K45">
        <f t="shared" si="1"/>
        <v>-3.7138125148148148E-2</v>
      </c>
    </row>
    <row r="46" spans="3:11">
      <c r="C46" t="s">
        <v>23</v>
      </c>
      <c r="D46" s="48">
        <v>3.9008200529999999</v>
      </c>
      <c r="E46" s="48">
        <v>-0.53900788870000005</v>
      </c>
      <c r="F46" s="48">
        <v>-2.1036720290000002</v>
      </c>
      <c r="G46" s="48">
        <v>-1.326062437</v>
      </c>
      <c r="H46" s="50">
        <v>43770</v>
      </c>
      <c r="I46" s="48">
        <v>27</v>
      </c>
      <c r="J46">
        <f t="shared" si="0"/>
        <v>-4.9113423592592596E-2</v>
      </c>
      <c r="K46">
        <f t="shared" si="1"/>
        <v>-7.7913778851851856E-2</v>
      </c>
    </row>
    <row r="47" spans="3:11">
      <c r="C47" t="s">
        <v>23</v>
      </c>
      <c r="D47" s="48">
        <v>2.810727639</v>
      </c>
      <c r="E47" s="48">
        <v>2.1308066179999998</v>
      </c>
      <c r="F47" s="48">
        <v>-0.3452731758</v>
      </c>
      <c r="G47" s="48">
        <v>-2.4462075670000001</v>
      </c>
      <c r="H47" s="50">
        <v>43770</v>
      </c>
      <c r="I47" s="48">
        <v>27</v>
      </c>
      <c r="J47">
        <f t="shared" si="0"/>
        <v>-9.0600280259259258E-2</v>
      </c>
      <c r="K47">
        <f t="shared" si="1"/>
        <v>-1.2787895400000001E-2</v>
      </c>
    </row>
    <row r="48" spans="3:11">
      <c r="C48" t="s">
        <v>23</v>
      </c>
      <c r="D48" s="48">
        <v>0.80376054740000002</v>
      </c>
      <c r="E48" s="48">
        <v>0.2199344781</v>
      </c>
      <c r="F48" s="48">
        <v>-1.7492764489999999</v>
      </c>
      <c r="G48" s="48">
        <v>-1.8625373380000001</v>
      </c>
      <c r="H48" s="50">
        <v>43770</v>
      </c>
      <c r="I48" s="48">
        <v>27</v>
      </c>
      <c r="J48">
        <f t="shared" si="0"/>
        <v>-6.8982864370370378E-2</v>
      </c>
      <c r="K48">
        <f t="shared" si="1"/>
        <v>-6.478801662962963E-2</v>
      </c>
    </row>
    <row r="49" spans="3:18">
      <c r="C49" s="2" t="s">
        <v>23</v>
      </c>
      <c r="D49" s="48">
        <v>1.9739685440000001</v>
      </c>
      <c r="E49" s="48">
        <v>0.5888121328</v>
      </c>
      <c r="F49" s="48">
        <v>-0.61419204999999999</v>
      </c>
      <c r="G49" s="48">
        <v>-0.88837766230000004</v>
      </c>
      <c r="H49" s="50">
        <v>43770</v>
      </c>
      <c r="I49" s="48">
        <v>27</v>
      </c>
      <c r="J49">
        <f t="shared" si="0"/>
        <v>-3.2902876381481483E-2</v>
      </c>
      <c r="K49">
        <f t="shared" si="1"/>
        <v>-2.2747853703703705E-2</v>
      </c>
      <c r="N49" s="48"/>
      <c r="O49" s="48"/>
      <c r="P49" s="48"/>
      <c r="Q49" s="48"/>
      <c r="R49" s="50"/>
    </row>
    <row r="50" spans="3:18">
      <c r="C50" t="s">
        <v>19</v>
      </c>
      <c r="D50" s="48">
        <v>1.083420992</v>
      </c>
      <c r="E50" s="48">
        <v>0.49246408730000002</v>
      </c>
      <c r="F50" s="48">
        <v>0.47713439400000002</v>
      </c>
      <c r="G50" s="48">
        <v>1.001548332</v>
      </c>
      <c r="H50" s="50">
        <v>43862</v>
      </c>
      <c r="I50" s="48">
        <v>27</v>
      </c>
      <c r="J50">
        <f t="shared" si="0"/>
        <v>3.7094382666666668E-2</v>
      </c>
      <c r="K50">
        <f t="shared" si="1"/>
        <v>1.7671644222222224E-2</v>
      </c>
      <c r="N50" s="48"/>
      <c r="O50" s="48"/>
      <c r="P50" s="48"/>
      <c r="Q50" s="48"/>
      <c r="R50" s="50"/>
    </row>
    <row r="51" spans="3:18">
      <c r="C51" t="s">
        <v>19</v>
      </c>
      <c r="D51" s="48">
        <v>1.0311745459999999</v>
      </c>
      <c r="E51" s="48">
        <v>1.1436491289999999</v>
      </c>
      <c r="F51" s="48">
        <v>-0.29607294360000003</v>
      </c>
      <c r="G51" s="48">
        <v>2.0547325500000001E-2</v>
      </c>
      <c r="H51" s="50">
        <v>43862</v>
      </c>
      <c r="I51" s="48">
        <v>27</v>
      </c>
      <c r="J51">
        <f t="shared" si="0"/>
        <v>7.6101205555555564E-4</v>
      </c>
      <c r="K51">
        <f t="shared" si="1"/>
        <v>-1.0965664577777779E-2</v>
      </c>
      <c r="N51" s="48"/>
      <c r="O51" s="48"/>
      <c r="P51" s="48"/>
      <c r="Q51" s="48"/>
      <c r="R51" s="50"/>
    </row>
    <row r="52" spans="3:18">
      <c r="C52" t="s">
        <v>19</v>
      </c>
      <c r="D52" s="48">
        <v>0.37222123429999998</v>
      </c>
      <c r="E52" s="48">
        <v>0.67316606209999996</v>
      </c>
      <c r="F52" s="48">
        <v>0.96037251079999997</v>
      </c>
      <c r="G52" s="48">
        <v>2.286097066</v>
      </c>
      <c r="H52" s="50">
        <v>43862</v>
      </c>
      <c r="I52" s="48">
        <v>27</v>
      </c>
      <c r="J52">
        <f t="shared" si="0"/>
        <v>8.4670261703703703E-2</v>
      </c>
      <c r="K52">
        <f t="shared" si="1"/>
        <v>3.556935225185185E-2</v>
      </c>
      <c r="N52" s="48"/>
      <c r="O52" s="48"/>
      <c r="P52" s="48"/>
      <c r="Q52" s="48"/>
      <c r="R52" s="50"/>
    </row>
    <row r="53" spans="3:18">
      <c r="C53" t="s">
        <v>19</v>
      </c>
      <c r="D53" s="48">
        <v>0.70369099010000002</v>
      </c>
      <c r="E53" s="48">
        <v>1.8771931660000001</v>
      </c>
      <c r="F53" s="48">
        <v>4.5472755380000001</v>
      </c>
      <c r="G53" s="48">
        <v>4.8924831429999998</v>
      </c>
      <c r="H53" s="50">
        <v>43862</v>
      </c>
      <c r="I53" s="48">
        <v>27</v>
      </c>
      <c r="J53">
        <f t="shared" si="0"/>
        <v>0.18120307937037036</v>
      </c>
      <c r="K53">
        <f t="shared" si="1"/>
        <v>0.16841761251851853</v>
      </c>
      <c r="N53" s="48"/>
      <c r="O53" s="48"/>
      <c r="P53" s="48"/>
      <c r="Q53" s="48"/>
      <c r="R53" s="50"/>
    </row>
    <row r="54" spans="3:18">
      <c r="C54" t="s">
        <v>19</v>
      </c>
      <c r="D54" s="48">
        <v>1.7419253429999999</v>
      </c>
      <c r="E54" s="48">
        <v>1.2553591369999999</v>
      </c>
      <c r="F54" s="48">
        <v>1.0844724379999999</v>
      </c>
      <c r="G54" s="48">
        <v>1.6995235980000001</v>
      </c>
      <c r="H54" s="50">
        <v>43862</v>
      </c>
      <c r="I54" s="48">
        <v>27</v>
      </c>
      <c r="J54">
        <f t="shared" si="0"/>
        <v>6.2945318444444454E-2</v>
      </c>
      <c r="K54">
        <f t="shared" si="1"/>
        <v>4.0165645851851846E-2</v>
      </c>
      <c r="N54" s="48"/>
      <c r="O54" s="48"/>
      <c r="P54" s="48"/>
      <c r="Q54" s="48"/>
      <c r="R54" s="50"/>
    </row>
    <row r="55" spans="3:18">
      <c r="C55" t="s">
        <v>19</v>
      </c>
      <c r="D55" s="48">
        <v>1.888287783</v>
      </c>
      <c r="E55" s="48">
        <v>1.306241803</v>
      </c>
      <c r="F55" s="48">
        <v>1.003493137</v>
      </c>
      <c r="G55" s="48">
        <v>22.811062079999999</v>
      </c>
      <c r="H55" s="50">
        <v>43862</v>
      </c>
      <c r="I55" s="48">
        <v>27</v>
      </c>
      <c r="J55">
        <f t="shared" si="0"/>
        <v>0.84485415111111106</v>
      </c>
      <c r="K55">
        <f t="shared" si="1"/>
        <v>3.7166412481481483E-2</v>
      </c>
      <c r="N55" s="48"/>
      <c r="O55" s="48"/>
      <c r="P55" s="48"/>
      <c r="Q55" s="48"/>
      <c r="R55" s="50"/>
    </row>
    <row r="56" spans="3:18">
      <c r="C56" t="s">
        <v>20</v>
      </c>
      <c r="D56" s="48">
        <v>0.7319625998</v>
      </c>
      <c r="E56" s="48">
        <v>3.0390848780000002</v>
      </c>
      <c r="F56" s="48">
        <v>-0.1289156689</v>
      </c>
      <c r="G56" s="48">
        <v>-1.2885042790000001</v>
      </c>
      <c r="H56" s="50">
        <v>43862</v>
      </c>
      <c r="I56" s="48">
        <v>27</v>
      </c>
      <c r="J56">
        <f t="shared" si="0"/>
        <v>-4.7722380703703708E-2</v>
      </c>
      <c r="K56">
        <f t="shared" si="1"/>
        <v>-4.7746544037037039E-3</v>
      </c>
      <c r="N56" s="48"/>
      <c r="O56" s="48"/>
      <c r="P56" s="48"/>
      <c r="Q56" s="48"/>
      <c r="R56" s="50"/>
    </row>
    <row r="57" spans="3:18">
      <c r="C57" t="s">
        <v>20</v>
      </c>
      <c r="D57" s="48">
        <v>1.3752709030000001</v>
      </c>
      <c r="E57" s="48">
        <v>0.94846269169999997</v>
      </c>
      <c r="F57" s="48">
        <v>-0.5063285635</v>
      </c>
      <c r="G57" s="48">
        <v>0.57610886390000005</v>
      </c>
      <c r="H57" s="50">
        <v>43862</v>
      </c>
      <c r="I57" s="48">
        <v>27</v>
      </c>
      <c r="J57">
        <f t="shared" si="0"/>
        <v>2.133736532962963E-2</v>
      </c>
      <c r="K57">
        <f t="shared" si="1"/>
        <v>-1.8752909759259258E-2</v>
      </c>
      <c r="N57" s="48"/>
      <c r="O57" s="48"/>
      <c r="P57" s="48"/>
      <c r="Q57" s="48"/>
      <c r="R57" s="50"/>
    </row>
    <row r="58" spans="3:18">
      <c r="C58" t="s">
        <v>20</v>
      </c>
      <c r="D58" s="48">
        <v>1.1512902380000001</v>
      </c>
      <c r="E58" s="48">
        <v>0.66034103430000002</v>
      </c>
      <c r="F58" s="48">
        <v>1.0743478209999999</v>
      </c>
      <c r="G58" s="48">
        <v>40.130674679999998</v>
      </c>
      <c r="H58" s="50">
        <v>43862</v>
      </c>
      <c r="I58" s="48">
        <v>27</v>
      </c>
      <c r="J58">
        <f t="shared" si="0"/>
        <v>1.4863212844444444</v>
      </c>
      <c r="K58">
        <f t="shared" si="1"/>
        <v>3.9790660037037032E-2</v>
      </c>
      <c r="N58" s="48"/>
      <c r="O58" s="48"/>
      <c r="P58" s="48"/>
      <c r="Q58" s="48"/>
      <c r="R58" s="50"/>
    </row>
    <row r="59" spans="3:18">
      <c r="C59" t="s">
        <v>20</v>
      </c>
      <c r="D59" s="48">
        <v>0.76494226750000005</v>
      </c>
      <c r="E59" s="48">
        <v>0.52004727699999997</v>
      </c>
      <c r="F59" s="48">
        <v>1.0789804549999999</v>
      </c>
      <c r="G59" s="48">
        <v>7.2568578769999998</v>
      </c>
      <c r="H59" s="50">
        <v>43862</v>
      </c>
      <c r="I59" s="48">
        <v>27</v>
      </c>
      <c r="J59">
        <f t="shared" si="0"/>
        <v>0.26877251396296298</v>
      </c>
      <c r="K59">
        <f t="shared" si="1"/>
        <v>3.996223907407407E-2</v>
      </c>
      <c r="N59" s="48"/>
      <c r="O59" s="48"/>
      <c r="P59" s="48"/>
      <c r="Q59" s="48"/>
      <c r="R59" s="50"/>
    </row>
    <row r="60" spans="3:18">
      <c r="C60" t="s">
        <v>21</v>
      </c>
      <c r="D60" s="48">
        <v>0.5326483139</v>
      </c>
      <c r="E60" s="48">
        <v>1.155376857</v>
      </c>
      <c r="F60" s="48">
        <v>1.0068556239999999</v>
      </c>
      <c r="G60" s="48">
        <v>1.241031022</v>
      </c>
      <c r="H60" s="50">
        <v>43862</v>
      </c>
      <c r="I60" s="48">
        <v>27</v>
      </c>
      <c r="J60">
        <f t="shared" si="0"/>
        <v>4.5964111925925928E-2</v>
      </c>
      <c r="K60">
        <f t="shared" si="1"/>
        <v>3.7290949037037037E-2</v>
      </c>
      <c r="N60" s="48"/>
      <c r="O60" s="48"/>
      <c r="P60" s="48"/>
      <c r="Q60" s="48"/>
      <c r="R60" s="50"/>
    </row>
    <row r="61" spans="3:18">
      <c r="C61" t="s">
        <v>21</v>
      </c>
      <c r="D61" s="48">
        <v>1.9419938080000001</v>
      </c>
      <c r="E61" s="48">
        <v>0.73722974919999995</v>
      </c>
      <c r="F61" s="48">
        <v>11.770448119999999</v>
      </c>
      <c r="G61" s="48">
        <v>24.785931779999999</v>
      </c>
      <c r="H61" s="50">
        <v>43862</v>
      </c>
      <c r="I61" s="48">
        <v>27</v>
      </c>
      <c r="J61">
        <f t="shared" si="0"/>
        <v>0.91799747333333326</v>
      </c>
      <c r="K61">
        <f t="shared" si="1"/>
        <v>0.43594252296296293</v>
      </c>
      <c r="N61" s="48"/>
      <c r="O61" s="48"/>
      <c r="P61" s="48"/>
      <c r="Q61" s="48"/>
      <c r="R61" s="50"/>
    </row>
    <row r="62" spans="3:18">
      <c r="C62" t="s">
        <v>21</v>
      </c>
      <c r="D62" s="48">
        <v>1.854464492</v>
      </c>
      <c r="E62" s="48">
        <v>0.84944590740000003</v>
      </c>
      <c r="F62" s="48">
        <v>0.84537441189999996</v>
      </c>
      <c r="G62" s="48">
        <v>1.7692544269999999</v>
      </c>
      <c r="H62" s="50">
        <v>43862</v>
      </c>
      <c r="I62" s="48">
        <v>27</v>
      </c>
      <c r="J62">
        <f t="shared" si="0"/>
        <v>6.5527941740740739E-2</v>
      </c>
      <c r="K62">
        <f t="shared" si="1"/>
        <v>3.1310163403703704E-2</v>
      </c>
      <c r="N62" s="48"/>
      <c r="O62" s="48"/>
      <c r="P62" s="48"/>
      <c r="Q62" s="48"/>
      <c r="R62" s="50"/>
    </row>
    <row r="63" spans="3:18">
      <c r="C63" t="s">
        <v>21</v>
      </c>
      <c r="D63" s="48">
        <v>2.6067655859999999</v>
      </c>
      <c r="E63" s="48">
        <v>0.76174933629999997</v>
      </c>
      <c r="F63" s="48">
        <v>0.94463169349999998</v>
      </c>
      <c r="G63" s="48">
        <v>3.2180881710000002</v>
      </c>
      <c r="H63" s="50">
        <v>43862</v>
      </c>
      <c r="I63" s="48">
        <v>27</v>
      </c>
      <c r="J63">
        <f t="shared" si="0"/>
        <v>0.11918845077777779</v>
      </c>
      <c r="K63">
        <f t="shared" si="1"/>
        <v>3.4986359018518515E-2</v>
      </c>
      <c r="N63" s="48"/>
      <c r="O63" s="48"/>
      <c r="P63" s="48"/>
      <c r="Q63" s="48"/>
      <c r="R63" s="50"/>
    </row>
    <row r="64" spans="3:18">
      <c r="C64" t="s">
        <v>22</v>
      </c>
      <c r="D64" s="48">
        <v>2.2725938179999999E-2</v>
      </c>
      <c r="E64" s="48">
        <v>0.98134733060000001</v>
      </c>
      <c r="F64" s="48">
        <v>1.575825</v>
      </c>
      <c r="G64" s="48">
        <v>6.7648842890000003</v>
      </c>
      <c r="H64" s="50">
        <v>43862</v>
      </c>
      <c r="I64" s="48">
        <v>27</v>
      </c>
      <c r="J64">
        <f t="shared" si="0"/>
        <v>0.25055126996296295</v>
      </c>
      <c r="K64">
        <f t="shared" si="1"/>
        <v>5.8363888888888889E-2</v>
      </c>
      <c r="N64" s="48"/>
      <c r="O64" s="48"/>
      <c r="P64" s="48"/>
      <c r="Q64" s="48"/>
      <c r="R64" s="50"/>
    </row>
    <row r="65" spans="1:18">
      <c r="C65" t="s">
        <v>22</v>
      </c>
      <c r="D65" s="48">
        <v>0.79285059940000002</v>
      </c>
      <c r="E65" s="48">
        <v>0.54857809099999999</v>
      </c>
      <c r="F65" s="48">
        <v>2.0803816070000001</v>
      </c>
      <c r="G65" s="48">
        <v>4.2778077269999999</v>
      </c>
      <c r="H65" s="50">
        <v>43862</v>
      </c>
      <c r="I65" s="48">
        <v>27</v>
      </c>
      <c r="J65">
        <f t="shared" si="0"/>
        <v>0.15843732322222223</v>
      </c>
      <c r="K65">
        <f t="shared" si="1"/>
        <v>7.7051170629629628E-2</v>
      </c>
      <c r="N65" s="48"/>
      <c r="O65" s="48"/>
      <c r="P65" s="48"/>
      <c r="Q65" s="48"/>
      <c r="R65" s="50"/>
    </row>
    <row r="66" spans="1:18">
      <c r="C66" t="s">
        <v>22</v>
      </c>
      <c r="D66" s="48">
        <v>0.1508042463</v>
      </c>
      <c r="E66" s="48">
        <v>0.43086927530000002</v>
      </c>
      <c r="F66" s="48">
        <v>1.3504920359999999</v>
      </c>
      <c r="G66" s="48">
        <v>2.5648789600000002</v>
      </c>
      <c r="H66" s="50">
        <v>43862</v>
      </c>
      <c r="I66" s="48">
        <v>27</v>
      </c>
      <c r="J66">
        <f t="shared" si="0"/>
        <v>9.4995517037037042E-2</v>
      </c>
      <c r="K66">
        <f t="shared" si="1"/>
        <v>5.0018223555555553E-2</v>
      </c>
      <c r="N66" s="48"/>
      <c r="O66" s="48"/>
      <c r="P66" s="48"/>
      <c r="Q66" s="48"/>
      <c r="R66" s="50"/>
    </row>
    <row r="67" spans="1:18">
      <c r="C67" t="s">
        <v>22</v>
      </c>
      <c r="D67" s="48">
        <v>0</v>
      </c>
      <c r="E67" s="48">
        <v>0.89174501530000005</v>
      </c>
      <c r="F67" s="48">
        <v>2.140462098</v>
      </c>
      <c r="G67" s="48">
        <v>4.1236514690000003</v>
      </c>
      <c r="H67" s="50">
        <v>43862</v>
      </c>
      <c r="I67" s="48">
        <v>27</v>
      </c>
      <c r="J67">
        <f t="shared" ref="J67:J130" si="2">G67/I67</f>
        <v>0.15272783218518521</v>
      </c>
      <c r="K67">
        <f t="shared" ref="K67:K130" si="3">F67/I67</f>
        <v>7.9276373999999997E-2</v>
      </c>
      <c r="N67" s="48"/>
      <c r="O67" s="48"/>
      <c r="P67" s="48"/>
      <c r="Q67" s="48"/>
      <c r="R67" s="50"/>
    </row>
    <row r="68" spans="1:18">
      <c r="C68" t="s">
        <v>23</v>
      </c>
      <c r="D68" s="48">
        <v>0</v>
      </c>
      <c r="E68" s="48">
        <v>1.033809322</v>
      </c>
      <c r="F68" s="48">
        <v>1.151644519</v>
      </c>
      <c r="G68" s="48">
        <v>0.87200948349999996</v>
      </c>
      <c r="H68" s="50">
        <v>43862</v>
      </c>
      <c r="I68" s="48">
        <v>27</v>
      </c>
      <c r="J68">
        <f t="shared" si="2"/>
        <v>3.2296647537037038E-2</v>
      </c>
      <c r="K68">
        <f t="shared" si="3"/>
        <v>4.2653500703703703E-2</v>
      </c>
      <c r="N68" s="48"/>
      <c r="O68" s="48"/>
      <c r="P68" s="48"/>
      <c r="Q68" s="48"/>
      <c r="R68" s="50"/>
    </row>
    <row r="69" spans="1:18">
      <c r="C69" t="s">
        <v>23</v>
      </c>
      <c r="D69" s="48">
        <v>0</v>
      </c>
      <c r="E69" s="48">
        <v>0.74041006590000003</v>
      </c>
      <c r="F69" s="48">
        <v>5.9993547869999997</v>
      </c>
      <c r="G69" s="48">
        <v>7.8960237490000003</v>
      </c>
      <c r="H69" s="50">
        <v>43862</v>
      </c>
      <c r="I69" s="48">
        <v>27</v>
      </c>
      <c r="J69">
        <f t="shared" si="2"/>
        <v>0.29244532403703705</v>
      </c>
      <c r="K69">
        <f t="shared" si="3"/>
        <v>0.22219832544444443</v>
      </c>
      <c r="L69" s="2"/>
      <c r="M69" s="2"/>
      <c r="N69" s="49"/>
      <c r="O69" s="49"/>
      <c r="P69" s="49"/>
      <c r="Q69" s="49"/>
      <c r="R69" s="50"/>
    </row>
    <row r="70" spans="1:18">
      <c r="C70" s="2" t="s">
        <v>23</v>
      </c>
      <c r="D70" s="48">
        <v>0</v>
      </c>
      <c r="E70" s="48">
        <v>1.4007327169999999</v>
      </c>
      <c r="F70" s="48">
        <v>2.1408020290000001</v>
      </c>
      <c r="G70" s="48">
        <v>4.846914022</v>
      </c>
      <c r="H70" s="50">
        <v>43862</v>
      </c>
      <c r="I70" s="48">
        <v>27</v>
      </c>
      <c r="J70">
        <f t="shared" si="2"/>
        <v>0.17951533414814816</v>
      </c>
      <c r="K70">
        <f t="shared" si="3"/>
        <v>7.9288964037037044E-2</v>
      </c>
    </row>
    <row r="71" spans="1:18">
      <c r="A71">
        <v>2020</v>
      </c>
      <c r="B71" t="s">
        <v>18</v>
      </c>
      <c r="C71" t="s">
        <v>19</v>
      </c>
      <c r="D71" s="48">
        <v>3.8867596</v>
      </c>
      <c r="E71" s="48">
        <v>9.4982237509999994</v>
      </c>
      <c r="F71" s="48">
        <v>0.75177147129999999</v>
      </c>
      <c r="G71" s="48">
        <v>-8.6285485039999994</v>
      </c>
      <c r="H71" s="50">
        <v>43922</v>
      </c>
      <c r="I71" s="48">
        <v>24</v>
      </c>
      <c r="J71">
        <f t="shared" si="2"/>
        <v>-0.35952285433333331</v>
      </c>
      <c r="K71">
        <f t="shared" si="3"/>
        <v>3.1323811304166664E-2</v>
      </c>
    </row>
    <row r="72" spans="1:18">
      <c r="A72">
        <v>2020</v>
      </c>
      <c r="B72" t="s">
        <v>18</v>
      </c>
      <c r="C72" t="s">
        <v>19</v>
      </c>
      <c r="D72" s="48">
        <v>0.12627769159999999</v>
      </c>
      <c r="E72" s="48">
        <v>1.5014119239999999</v>
      </c>
      <c r="F72" s="48">
        <v>3.7017405490000002</v>
      </c>
      <c r="G72" s="48">
        <v>6.9423095860000004</v>
      </c>
      <c r="H72" s="50">
        <v>43922</v>
      </c>
      <c r="I72" s="48">
        <v>24</v>
      </c>
      <c r="J72">
        <f t="shared" si="2"/>
        <v>0.28926289941666666</v>
      </c>
      <c r="K72">
        <f t="shared" si="3"/>
        <v>0.15423918954166668</v>
      </c>
    </row>
    <row r="73" spans="1:18">
      <c r="A73">
        <v>2020</v>
      </c>
      <c r="B73" t="s">
        <v>18</v>
      </c>
      <c r="C73" t="s">
        <v>19</v>
      </c>
      <c r="D73" s="48">
        <v>-5.55448313E-2</v>
      </c>
      <c r="E73" s="48">
        <v>1.3309799200000001</v>
      </c>
      <c r="F73" s="48">
        <v>5.7850313150000003</v>
      </c>
      <c r="G73" s="48">
        <v>4.9274828250000002</v>
      </c>
      <c r="H73" s="50">
        <v>43922</v>
      </c>
      <c r="I73" s="48">
        <v>24</v>
      </c>
      <c r="J73">
        <f t="shared" si="2"/>
        <v>0.205311784375</v>
      </c>
      <c r="K73">
        <f t="shared" si="3"/>
        <v>0.24104297145833334</v>
      </c>
    </row>
    <row r="74" spans="1:18">
      <c r="A74">
        <v>2020</v>
      </c>
      <c r="B74" t="s">
        <v>18</v>
      </c>
      <c r="C74" t="s">
        <v>19</v>
      </c>
      <c r="D74" s="48">
        <v>0.2474533095</v>
      </c>
      <c r="E74" s="48">
        <v>1.0336657229999999</v>
      </c>
      <c r="F74" s="48">
        <v>5.3732461279999999</v>
      </c>
      <c r="G74" s="48">
        <v>16.671548269999999</v>
      </c>
      <c r="H74" s="50">
        <v>43922</v>
      </c>
      <c r="I74" s="48">
        <v>24</v>
      </c>
      <c r="J74">
        <f t="shared" si="2"/>
        <v>0.69464784458333328</v>
      </c>
      <c r="K74">
        <f t="shared" si="3"/>
        <v>0.22388525533333334</v>
      </c>
    </row>
    <row r="75" spans="1:18">
      <c r="A75">
        <v>2020</v>
      </c>
      <c r="B75" t="s">
        <v>18</v>
      </c>
      <c r="C75" t="s">
        <v>19</v>
      </c>
      <c r="D75" s="48">
        <v>0.1507795079</v>
      </c>
      <c r="E75" s="48">
        <v>0.81031164099999997</v>
      </c>
      <c r="F75" s="48">
        <v>5.2088664790000001</v>
      </c>
      <c r="G75" s="48">
        <v>6.1408089050000001</v>
      </c>
      <c r="H75" s="50">
        <v>43922</v>
      </c>
      <c r="I75" s="48">
        <v>24</v>
      </c>
      <c r="J75">
        <f t="shared" si="2"/>
        <v>0.25586703770833336</v>
      </c>
      <c r="K75">
        <f t="shared" si="3"/>
        <v>0.21703610329166667</v>
      </c>
    </row>
    <row r="76" spans="1:18">
      <c r="A76">
        <v>2020</v>
      </c>
      <c r="B76" t="s">
        <v>18</v>
      </c>
      <c r="C76" t="s">
        <v>19</v>
      </c>
      <c r="D76" s="48">
        <v>0.99198245230000004</v>
      </c>
      <c r="E76" s="48">
        <v>1.3475205729999999</v>
      </c>
      <c r="F76" s="48">
        <v>4.3186373050000002</v>
      </c>
      <c r="G76" s="48">
        <v>3.8603634690000002</v>
      </c>
      <c r="H76" s="50">
        <v>43922</v>
      </c>
      <c r="I76" s="48">
        <v>24</v>
      </c>
      <c r="J76">
        <f t="shared" si="2"/>
        <v>0.16084847787500001</v>
      </c>
      <c r="K76">
        <f t="shared" si="3"/>
        <v>0.17994322104166668</v>
      </c>
    </row>
    <row r="77" spans="1:18">
      <c r="A77">
        <v>2020</v>
      </c>
      <c r="B77" t="s">
        <v>18</v>
      </c>
      <c r="C77" t="s">
        <v>20</v>
      </c>
      <c r="D77" s="48">
        <v>-0.1221553333</v>
      </c>
      <c r="E77" s="48">
        <v>1.0229267740000001</v>
      </c>
      <c r="F77" s="48">
        <v>3.9832036749999999</v>
      </c>
      <c r="G77" s="48">
        <v>3.4974662350000001</v>
      </c>
      <c r="H77" s="50">
        <v>43922</v>
      </c>
      <c r="I77" s="48">
        <v>24</v>
      </c>
      <c r="J77">
        <f t="shared" si="2"/>
        <v>0.14572775979166666</v>
      </c>
      <c r="K77">
        <f t="shared" si="3"/>
        <v>0.16596681979166666</v>
      </c>
    </row>
    <row r="78" spans="1:18">
      <c r="A78">
        <v>2020</v>
      </c>
      <c r="B78" t="s">
        <v>18</v>
      </c>
      <c r="C78" t="s">
        <v>20</v>
      </c>
      <c r="D78" s="48">
        <v>-0.2400861067</v>
      </c>
      <c r="E78" s="48">
        <v>0.95828360199999996</v>
      </c>
      <c r="F78" s="48">
        <v>3.3385520419999999</v>
      </c>
      <c r="G78" s="48">
        <v>3.1196637300000001</v>
      </c>
      <c r="H78" s="50">
        <v>43922</v>
      </c>
      <c r="I78" s="48">
        <v>24</v>
      </c>
      <c r="J78">
        <f t="shared" si="2"/>
        <v>0.12998598875</v>
      </c>
      <c r="K78">
        <f t="shared" si="3"/>
        <v>0.13910633508333334</v>
      </c>
    </row>
    <row r="79" spans="1:18">
      <c r="A79">
        <v>2020</v>
      </c>
      <c r="B79" t="s">
        <v>18</v>
      </c>
      <c r="C79" t="s">
        <v>20</v>
      </c>
      <c r="D79" s="48">
        <v>0.44982648930000002</v>
      </c>
      <c r="E79" s="48">
        <v>1.653928778</v>
      </c>
      <c r="F79" s="48">
        <v>4.0783983749999999</v>
      </c>
      <c r="G79" s="48">
        <v>3.013315483</v>
      </c>
      <c r="H79" s="50">
        <v>43922</v>
      </c>
      <c r="I79" s="48">
        <v>24</v>
      </c>
      <c r="J79">
        <f t="shared" si="2"/>
        <v>0.12555481179166667</v>
      </c>
      <c r="K79">
        <f t="shared" si="3"/>
        <v>0.169933265625</v>
      </c>
    </row>
    <row r="80" spans="1:18">
      <c r="A80">
        <v>2020</v>
      </c>
      <c r="B80" t="s">
        <v>18</v>
      </c>
      <c r="C80" t="s">
        <v>20</v>
      </c>
      <c r="D80" s="48">
        <v>0.65286241739999995</v>
      </c>
      <c r="E80" s="48">
        <v>1.8221837809999999</v>
      </c>
      <c r="F80" s="48">
        <v>2.5174256110000002</v>
      </c>
      <c r="G80" s="48">
        <v>1.806436964</v>
      </c>
      <c r="H80" s="50">
        <v>43922</v>
      </c>
      <c r="I80" s="48">
        <v>24</v>
      </c>
      <c r="J80">
        <f t="shared" si="2"/>
        <v>7.5268206833333337E-2</v>
      </c>
      <c r="K80">
        <f t="shared" si="3"/>
        <v>0.10489273379166668</v>
      </c>
    </row>
    <row r="81" spans="1:11">
      <c r="A81">
        <v>2020</v>
      </c>
      <c r="B81" t="s">
        <v>18</v>
      </c>
      <c r="C81" t="s">
        <v>21</v>
      </c>
      <c r="D81" s="48">
        <v>1.628509794</v>
      </c>
      <c r="E81" s="48">
        <v>0.54062351929999997</v>
      </c>
      <c r="F81" s="48">
        <v>3.5969474319999999</v>
      </c>
      <c r="G81" s="48">
        <v>4.131196224</v>
      </c>
      <c r="H81" s="50">
        <v>43922</v>
      </c>
      <c r="I81" s="48">
        <v>24</v>
      </c>
      <c r="J81">
        <f t="shared" si="2"/>
        <v>0.172133176</v>
      </c>
      <c r="K81">
        <f t="shared" si="3"/>
        <v>0.14987280966666666</v>
      </c>
    </row>
    <row r="82" spans="1:11">
      <c r="A82">
        <v>2020</v>
      </c>
      <c r="B82" t="s">
        <v>18</v>
      </c>
      <c r="C82" t="s">
        <v>21</v>
      </c>
      <c r="D82" s="48">
        <v>3.1712689510000001</v>
      </c>
      <c r="E82" s="48">
        <v>4.1235396089999998</v>
      </c>
      <c r="F82" s="48">
        <v>2.4818762959999998</v>
      </c>
      <c r="G82" s="48">
        <v>0.63775284629999995</v>
      </c>
      <c r="H82" s="50">
        <v>43922</v>
      </c>
      <c r="I82" s="48">
        <v>24</v>
      </c>
      <c r="J82">
        <f t="shared" si="2"/>
        <v>2.6573035262499999E-2</v>
      </c>
      <c r="K82">
        <f t="shared" si="3"/>
        <v>0.10341151233333333</v>
      </c>
    </row>
    <row r="83" spans="1:11">
      <c r="A83">
        <v>2020</v>
      </c>
      <c r="B83" t="s">
        <v>18</v>
      </c>
      <c r="C83" t="s">
        <v>21</v>
      </c>
      <c r="D83" s="48">
        <v>1.2892592409999999</v>
      </c>
      <c r="E83" s="48">
        <v>1.2723606999999999</v>
      </c>
      <c r="F83" s="48">
        <v>5.8754913640000002</v>
      </c>
      <c r="G83" s="48">
        <v>7.8100814840000004</v>
      </c>
      <c r="H83" s="50">
        <v>43922</v>
      </c>
      <c r="I83" s="48">
        <v>24</v>
      </c>
      <c r="J83">
        <f t="shared" si="2"/>
        <v>0.32542006183333333</v>
      </c>
      <c r="K83">
        <f t="shared" si="3"/>
        <v>0.24481214016666666</v>
      </c>
    </row>
    <row r="84" spans="1:11">
      <c r="A84">
        <v>2020</v>
      </c>
      <c r="B84" t="s">
        <v>18</v>
      </c>
      <c r="C84" t="s">
        <v>21</v>
      </c>
      <c r="D84" s="48">
        <v>1.7708288800000001E-4</v>
      </c>
      <c r="E84" s="48">
        <v>1.362176062E-4</v>
      </c>
      <c r="F84" s="48">
        <v>6.2720547519999998</v>
      </c>
      <c r="G84" s="48">
        <v>8.6923787079999997</v>
      </c>
      <c r="H84" s="50">
        <v>43922</v>
      </c>
      <c r="I84" s="48">
        <v>24</v>
      </c>
      <c r="J84">
        <f t="shared" si="2"/>
        <v>0.36218244616666667</v>
      </c>
      <c r="K84">
        <f t="shared" si="3"/>
        <v>0.26133561466666666</v>
      </c>
    </row>
    <row r="85" spans="1:11">
      <c r="A85">
        <v>2020</v>
      </c>
      <c r="B85" t="s">
        <v>18</v>
      </c>
      <c r="C85" t="s">
        <v>22</v>
      </c>
      <c r="D85" s="48">
        <v>0.35479672680000002</v>
      </c>
      <c r="E85" s="48">
        <v>1.257636813</v>
      </c>
      <c r="F85" s="48">
        <v>3.632996925</v>
      </c>
      <c r="G85" s="48">
        <v>3.276113896</v>
      </c>
      <c r="H85" s="50">
        <v>43922</v>
      </c>
      <c r="I85" s="48">
        <v>24</v>
      </c>
      <c r="J85">
        <f t="shared" si="2"/>
        <v>0.13650474566666668</v>
      </c>
      <c r="K85">
        <f t="shared" si="3"/>
        <v>0.15137487187500001</v>
      </c>
    </row>
    <row r="86" spans="1:11">
      <c r="A86">
        <v>2020</v>
      </c>
      <c r="B86" t="s">
        <v>18</v>
      </c>
      <c r="C86" t="s">
        <v>22</v>
      </c>
      <c r="D86" s="48">
        <v>0.55365323570000002</v>
      </c>
      <c r="E86" s="48">
        <v>1.1650431219999999</v>
      </c>
      <c r="F86" s="48">
        <v>5.3230316760000003</v>
      </c>
      <c r="G86" s="48">
        <v>5.9451203069999998</v>
      </c>
      <c r="H86" s="50">
        <v>43922</v>
      </c>
      <c r="I86" s="48">
        <v>24</v>
      </c>
      <c r="J86">
        <f t="shared" si="2"/>
        <v>0.24771334612499998</v>
      </c>
      <c r="K86">
        <f t="shared" si="3"/>
        <v>0.22179298650000001</v>
      </c>
    </row>
    <row r="87" spans="1:11">
      <c r="A87">
        <v>2020</v>
      </c>
      <c r="B87" t="s">
        <v>18</v>
      </c>
      <c r="C87" t="s">
        <v>22</v>
      </c>
      <c r="D87" s="48">
        <v>-1.3014346330000001E-2</v>
      </c>
      <c r="E87" s="48">
        <v>0.93102631449999995</v>
      </c>
      <c r="F87" s="48">
        <v>4.1227093879999996</v>
      </c>
      <c r="G87" s="48">
        <v>2.9649548750000001</v>
      </c>
      <c r="H87" s="50">
        <v>43922</v>
      </c>
      <c r="I87" s="48">
        <v>24</v>
      </c>
      <c r="J87">
        <f t="shared" si="2"/>
        <v>0.12353978645833334</v>
      </c>
      <c r="K87">
        <f t="shared" si="3"/>
        <v>0.17177955783333332</v>
      </c>
    </row>
    <row r="88" spans="1:11">
      <c r="A88">
        <v>2020</v>
      </c>
      <c r="B88" t="s">
        <v>18</v>
      </c>
      <c r="C88" t="s">
        <v>22</v>
      </c>
      <c r="D88" s="48">
        <v>-6.5633798029999996E-2</v>
      </c>
      <c r="E88" s="48">
        <v>1.1459869499999999</v>
      </c>
      <c r="F88" s="48">
        <v>4.1401057400000001</v>
      </c>
      <c r="G88" s="48">
        <v>2.9841664899999998</v>
      </c>
      <c r="H88" s="50">
        <v>43922</v>
      </c>
      <c r="I88" s="48">
        <v>24</v>
      </c>
      <c r="J88">
        <f t="shared" si="2"/>
        <v>0.12434027041666666</v>
      </c>
      <c r="K88">
        <f t="shared" si="3"/>
        <v>0.17250440583333335</v>
      </c>
    </row>
    <row r="89" spans="1:11">
      <c r="A89">
        <v>2020</v>
      </c>
      <c r="B89" t="s">
        <v>18</v>
      </c>
      <c r="C89" t="s">
        <v>23</v>
      </c>
      <c r="D89" s="48">
        <v>5.7850718750000002E-2</v>
      </c>
      <c r="E89" s="48">
        <v>1.29910386</v>
      </c>
      <c r="F89" s="48">
        <v>5.0031218150000001</v>
      </c>
      <c r="G89" s="48">
        <v>3.7138508140000002</v>
      </c>
      <c r="H89" s="50">
        <v>43922</v>
      </c>
      <c r="I89" s="48">
        <v>24</v>
      </c>
      <c r="J89">
        <f t="shared" si="2"/>
        <v>0.15474378391666668</v>
      </c>
      <c r="K89">
        <f t="shared" si="3"/>
        <v>0.20846340895833335</v>
      </c>
    </row>
    <row r="90" spans="1:11">
      <c r="A90">
        <v>2020</v>
      </c>
      <c r="B90" t="s">
        <v>18</v>
      </c>
      <c r="C90" t="s">
        <v>23</v>
      </c>
      <c r="D90" s="48">
        <v>0.2830363615</v>
      </c>
      <c r="E90" s="48">
        <v>0.69481850489999997</v>
      </c>
      <c r="F90" s="48">
        <v>5.2365346150000001</v>
      </c>
      <c r="G90" s="48">
        <v>5.8260265220000003</v>
      </c>
      <c r="H90" s="50">
        <v>43922</v>
      </c>
      <c r="I90" s="48">
        <v>24</v>
      </c>
      <c r="J90">
        <f t="shared" si="2"/>
        <v>0.24275110508333334</v>
      </c>
      <c r="K90">
        <f t="shared" si="3"/>
        <v>0.21818894229166666</v>
      </c>
    </row>
    <row r="91" spans="1:11">
      <c r="A91">
        <v>2020</v>
      </c>
      <c r="B91" t="s">
        <v>18</v>
      </c>
      <c r="C91" t="s">
        <v>23</v>
      </c>
      <c r="D91" s="48">
        <v>-1.379301718E-2</v>
      </c>
      <c r="E91" s="48">
        <v>3.6710645739999999</v>
      </c>
      <c r="F91" s="48">
        <v>2.218395315</v>
      </c>
      <c r="G91" s="48">
        <v>-2.5152478440000001</v>
      </c>
      <c r="H91" s="50">
        <v>43922</v>
      </c>
      <c r="I91" s="48">
        <v>24</v>
      </c>
      <c r="J91">
        <f t="shared" si="2"/>
        <v>-0.10480199350000001</v>
      </c>
      <c r="K91">
        <f t="shared" si="3"/>
        <v>9.2433138124999994E-2</v>
      </c>
    </row>
    <row r="92" spans="1:11">
      <c r="A92" s="2">
        <v>2020</v>
      </c>
      <c r="B92" s="2" t="s">
        <v>18</v>
      </c>
      <c r="C92" s="2" t="s">
        <v>23</v>
      </c>
      <c r="D92" s="49">
        <v>16.004725310000001</v>
      </c>
      <c r="E92" s="49">
        <v>2.9955649260000001</v>
      </c>
      <c r="F92" s="49">
        <v>-10.70887287</v>
      </c>
      <c r="G92" s="49">
        <v>-13.4688921</v>
      </c>
      <c r="H92" s="50">
        <v>43922</v>
      </c>
      <c r="I92" s="48">
        <v>24</v>
      </c>
      <c r="J92">
        <f t="shared" si="2"/>
        <v>-0.56120383750000002</v>
      </c>
      <c r="K92">
        <f t="shared" si="3"/>
        <v>-0.44620303625000002</v>
      </c>
    </row>
    <row r="93" spans="1:11">
      <c r="A93">
        <v>2020</v>
      </c>
      <c r="B93" t="s">
        <v>24</v>
      </c>
      <c r="C93" t="s">
        <v>19</v>
      </c>
      <c r="D93" s="48">
        <v>0.69064789999999998</v>
      </c>
      <c r="E93" s="48">
        <v>4.5524395999999996</v>
      </c>
      <c r="F93" s="48">
        <v>-0.16273000000000001</v>
      </c>
      <c r="G93" s="48">
        <v>-2.94217</v>
      </c>
      <c r="H93" s="50">
        <v>44044</v>
      </c>
      <c r="I93" s="48">
        <v>36</v>
      </c>
      <c r="J93">
        <f t="shared" si="2"/>
        <v>-8.1726944444444449E-2</v>
      </c>
      <c r="K93">
        <f t="shared" si="3"/>
        <v>-4.5202777777777784E-3</v>
      </c>
    </row>
    <row r="94" spans="1:11">
      <c r="A94">
        <v>2020</v>
      </c>
      <c r="B94" t="s">
        <v>24</v>
      </c>
      <c r="C94" t="s">
        <v>19</v>
      </c>
      <c r="D94" s="48">
        <v>0.67487699999999995</v>
      </c>
      <c r="E94" s="48">
        <v>4.0396209000000001</v>
      </c>
      <c r="F94" s="48">
        <v>0.11027000000000001</v>
      </c>
      <c r="G94" s="48">
        <v>-1.9515899999999999</v>
      </c>
      <c r="H94" s="50">
        <v>44044</v>
      </c>
      <c r="I94" s="48">
        <v>36</v>
      </c>
      <c r="J94">
        <f t="shared" si="2"/>
        <v>-5.4210833333333333E-2</v>
      </c>
      <c r="K94">
        <f t="shared" si="3"/>
        <v>3.0630555555555558E-3</v>
      </c>
    </row>
    <row r="95" spans="1:11">
      <c r="A95">
        <v>2020</v>
      </c>
      <c r="B95" t="s">
        <v>24</v>
      </c>
      <c r="C95" t="s">
        <v>19</v>
      </c>
      <c r="D95" s="48">
        <v>8.7686100000000003E-2</v>
      </c>
      <c r="E95" s="48">
        <v>1.0619761999999999</v>
      </c>
      <c r="F95" s="48">
        <v>0.68940000000000001</v>
      </c>
      <c r="G95" s="48">
        <v>0.62036000000000002</v>
      </c>
      <c r="H95" s="50">
        <v>44044</v>
      </c>
      <c r="I95" s="48">
        <v>36</v>
      </c>
      <c r="J95">
        <f t="shared" si="2"/>
        <v>1.7232222222222222E-2</v>
      </c>
      <c r="K95">
        <f t="shared" si="3"/>
        <v>1.915E-2</v>
      </c>
    </row>
    <row r="96" spans="1:11">
      <c r="A96">
        <v>2020</v>
      </c>
      <c r="B96" t="s">
        <v>24</v>
      </c>
      <c r="C96" t="s">
        <v>19</v>
      </c>
      <c r="D96" s="48">
        <v>0.85307809999999995</v>
      </c>
      <c r="E96" s="48">
        <v>1.0197715000000001</v>
      </c>
      <c r="F96" s="48">
        <v>0.52920999999999996</v>
      </c>
      <c r="G96" s="48">
        <v>1.15028</v>
      </c>
      <c r="H96" s="50">
        <v>44044</v>
      </c>
      <c r="I96" s="48">
        <v>36</v>
      </c>
      <c r="J96">
        <f t="shared" si="2"/>
        <v>3.1952222222222222E-2</v>
      </c>
      <c r="K96">
        <f t="shared" si="3"/>
        <v>1.4700277777777777E-2</v>
      </c>
    </row>
    <row r="97" spans="1:11">
      <c r="A97">
        <v>2020</v>
      </c>
      <c r="B97" t="s">
        <v>24</v>
      </c>
      <c r="C97" t="s">
        <v>19</v>
      </c>
      <c r="D97" s="48">
        <v>0.30159019999999997</v>
      </c>
      <c r="E97" s="48">
        <v>0.77829729999999997</v>
      </c>
      <c r="F97" s="48">
        <v>0.60309999999999997</v>
      </c>
      <c r="G97" s="48">
        <v>2.40821</v>
      </c>
      <c r="H97" s="50">
        <v>44044</v>
      </c>
      <c r="I97" s="48">
        <v>36</v>
      </c>
      <c r="J97">
        <f t="shared" si="2"/>
        <v>6.6894722222222217E-2</v>
      </c>
      <c r="K97">
        <f t="shared" si="3"/>
        <v>1.6752777777777776E-2</v>
      </c>
    </row>
    <row r="98" spans="1:11">
      <c r="A98">
        <v>2020</v>
      </c>
      <c r="B98" t="s">
        <v>24</v>
      </c>
      <c r="C98" t="s">
        <v>19</v>
      </c>
      <c r="D98" s="48">
        <v>0.48529329999999998</v>
      </c>
      <c r="E98" s="48">
        <v>0.90264549999999999</v>
      </c>
      <c r="F98" s="48">
        <v>-2.6790000000000001E-2</v>
      </c>
      <c r="G98" s="48">
        <v>3.7409999999999999E-2</v>
      </c>
      <c r="H98" s="50">
        <v>44044</v>
      </c>
      <c r="I98" s="48">
        <v>36</v>
      </c>
      <c r="J98">
        <f t="shared" si="2"/>
        <v>1.0391666666666665E-3</v>
      </c>
      <c r="K98">
        <f t="shared" si="3"/>
        <v>-7.4416666666666674E-4</v>
      </c>
    </row>
    <row r="99" spans="1:11">
      <c r="A99">
        <v>2020</v>
      </c>
      <c r="B99" t="s">
        <v>24</v>
      </c>
      <c r="C99" t="s">
        <v>19</v>
      </c>
      <c r="D99" s="48">
        <v>0.64820619999999995</v>
      </c>
      <c r="E99" s="48">
        <v>0.56963580000000003</v>
      </c>
      <c r="F99" s="48">
        <v>0.37129000000000001</v>
      </c>
      <c r="G99" s="48">
        <v>2.2704300000000002</v>
      </c>
      <c r="H99" s="50">
        <v>44044</v>
      </c>
      <c r="I99" s="48">
        <v>36</v>
      </c>
      <c r="J99">
        <f t="shared" si="2"/>
        <v>6.3067499999999999E-2</v>
      </c>
      <c r="K99">
        <f t="shared" si="3"/>
        <v>1.0313611111111112E-2</v>
      </c>
    </row>
    <row r="100" spans="1:11">
      <c r="A100">
        <v>2020</v>
      </c>
      <c r="B100" t="s">
        <v>24</v>
      </c>
      <c r="C100" t="s">
        <v>20</v>
      </c>
      <c r="D100" s="48">
        <v>0.4148268</v>
      </c>
      <c r="E100" s="48">
        <v>0.46306239999999999</v>
      </c>
      <c r="F100" s="48">
        <v>0.14282</v>
      </c>
      <c r="G100" s="48">
        <v>0.78490000000000004</v>
      </c>
      <c r="H100" s="50">
        <v>44044</v>
      </c>
      <c r="I100" s="48">
        <v>36</v>
      </c>
      <c r="J100">
        <f t="shared" si="2"/>
        <v>2.1802777777777779E-2</v>
      </c>
      <c r="K100">
        <f t="shared" si="3"/>
        <v>3.9672222222222227E-3</v>
      </c>
    </row>
    <row r="101" spans="1:11">
      <c r="A101">
        <v>2020</v>
      </c>
      <c r="B101" t="s">
        <v>24</v>
      </c>
      <c r="C101" t="s">
        <v>20</v>
      </c>
      <c r="D101" s="48">
        <v>0.78282739999999995</v>
      </c>
      <c r="E101" s="48">
        <v>0.68497399999999997</v>
      </c>
      <c r="F101" s="48">
        <v>-0.71196000000000004</v>
      </c>
      <c r="G101" s="48">
        <v>-0.49586999999999998</v>
      </c>
      <c r="H101" s="50">
        <v>44044</v>
      </c>
      <c r="I101" s="48">
        <v>36</v>
      </c>
      <c r="J101">
        <f t="shared" si="2"/>
        <v>-1.3774166666666665E-2</v>
      </c>
      <c r="K101">
        <f t="shared" si="3"/>
        <v>-1.9776666666666668E-2</v>
      </c>
    </row>
    <row r="102" spans="1:11">
      <c r="A102">
        <v>2020</v>
      </c>
      <c r="B102" t="s">
        <v>24</v>
      </c>
      <c r="C102" t="s">
        <v>20</v>
      </c>
      <c r="D102" s="48">
        <v>0.51113660000000005</v>
      </c>
      <c r="E102" s="48">
        <v>1.5237658000000001</v>
      </c>
      <c r="F102" s="48">
        <v>-0.13264999999999999</v>
      </c>
      <c r="G102" s="48">
        <v>-1.00901</v>
      </c>
      <c r="H102" s="50">
        <v>44044</v>
      </c>
      <c r="I102" s="48">
        <v>36</v>
      </c>
      <c r="J102">
        <f t="shared" si="2"/>
        <v>-2.8028055555555556E-2</v>
      </c>
      <c r="K102">
        <f t="shared" si="3"/>
        <v>-3.684722222222222E-3</v>
      </c>
    </row>
    <row r="103" spans="1:11">
      <c r="A103">
        <v>2020</v>
      </c>
      <c r="B103" t="s">
        <v>24</v>
      </c>
      <c r="C103" t="s">
        <v>20</v>
      </c>
      <c r="D103" s="48">
        <v>0.32200299999999998</v>
      </c>
      <c r="E103" s="48">
        <v>1.8637143</v>
      </c>
      <c r="F103" s="48">
        <v>-5.5980000000000002E-2</v>
      </c>
      <c r="G103" s="48">
        <v>-1.4172</v>
      </c>
      <c r="H103" s="50">
        <v>44044</v>
      </c>
      <c r="I103" s="48">
        <v>36</v>
      </c>
      <c r="J103">
        <f t="shared" si="2"/>
        <v>-3.9366666666666668E-2</v>
      </c>
      <c r="K103">
        <f t="shared" si="3"/>
        <v>-1.555E-3</v>
      </c>
    </row>
    <row r="104" spans="1:11">
      <c r="A104">
        <v>2020</v>
      </c>
      <c r="B104" t="s">
        <v>24</v>
      </c>
      <c r="C104" t="s">
        <v>21</v>
      </c>
      <c r="D104" s="48">
        <v>4.9634406999999996</v>
      </c>
      <c r="E104" s="48">
        <v>3.7972731</v>
      </c>
      <c r="F104" s="48">
        <v>1.60768</v>
      </c>
      <c r="G104" s="48">
        <v>0.56181999999999999</v>
      </c>
      <c r="H104" s="50">
        <v>44044</v>
      </c>
      <c r="I104" s="48">
        <v>36</v>
      </c>
      <c r="J104">
        <f t="shared" si="2"/>
        <v>1.5606111111111111E-2</v>
      </c>
      <c r="K104">
        <f t="shared" si="3"/>
        <v>4.4657777777777775E-2</v>
      </c>
    </row>
    <row r="105" spans="1:11">
      <c r="A105">
        <v>2020</v>
      </c>
      <c r="B105" t="s">
        <v>24</v>
      </c>
      <c r="C105" t="s">
        <v>21</v>
      </c>
      <c r="D105" s="48">
        <v>2.4139655000000002</v>
      </c>
      <c r="E105" s="48">
        <v>2.2971607000000001</v>
      </c>
      <c r="F105" s="48">
        <v>4.7789999999999999E-2</v>
      </c>
      <c r="G105" s="48">
        <v>0.42729</v>
      </c>
      <c r="H105" s="50">
        <v>44044</v>
      </c>
      <c r="I105" s="48">
        <v>36</v>
      </c>
      <c r="J105">
        <f t="shared" si="2"/>
        <v>1.1869166666666667E-2</v>
      </c>
      <c r="K105">
        <f t="shared" si="3"/>
        <v>1.3274999999999999E-3</v>
      </c>
    </row>
    <row r="106" spans="1:11">
      <c r="A106">
        <v>2020</v>
      </c>
      <c r="B106" t="s">
        <v>24</v>
      </c>
      <c r="C106" t="s">
        <v>21</v>
      </c>
      <c r="D106" s="48">
        <v>4.6940632999999998</v>
      </c>
      <c r="E106" s="48">
        <v>1.7253333</v>
      </c>
      <c r="F106" s="48">
        <v>-1.15761</v>
      </c>
      <c r="G106" s="48">
        <v>-1.58161</v>
      </c>
      <c r="H106" s="50">
        <v>44044</v>
      </c>
      <c r="I106" s="48">
        <v>36</v>
      </c>
      <c r="J106">
        <f t="shared" si="2"/>
        <v>-4.3933611111111111E-2</v>
      </c>
      <c r="K106">
        <f t="shared" si="3"/>
        <v>-3.2155833333333335E-2</v>
      </c>
    </row>
    <row r="107" spans="1:11">
      <c r="A107">
        <v>2020</v>
      </c>
      <c r="B107" t="s">
        <v>24</v>
      </c>
      <c r="C107" t="s">
        <v>22</v>
      </c>
      <c r="D107" s="48">
        <v>0.73217109999999996</v>
      </c>
      <c r="E107" s="48">
        <v>1.6775059999999999</v>
      </c>
      <c r="F107" s="48">
        <v>0.15823999999999999</v>
      </c>
      <c r="G107" s="48">
        <v>-0.39140999999999998</v>
      </c>
      <c r="H107" s="50">
        <v>44044</v>
      </c>
      <c r="I107" s="48">
        <v>36</v>
      </c>
      <c r="J107">
        <f t="shared" si="2"/>
        <v>-1.08725E-2</v>
      </c>
      <c r="K107">
        <f t="shared" si="3"/>
        <v>4.3955555555555553E-3</v>
      </c>
    </row>
    <row r="108" spans="1:11">
      <c r="A108">
        <v>2020</v>
      </c>
      <c r="B108" t="s">
        <v>24</v>
      </c>
      <c r="C108" t="s">
        <v>22</v>
      </c>
      <c r="D108" s="48">
        <v>1.0428097999999999</v>
      </c>
      <c r="E108" s="48">
        <v>1.5449033999999999</v>
      </c>
      <c r="F108" s="48">
        <v>8.4489999999999996E-2</v>
      </c>
      <c r="G108" s="48">
        <v>-8.7150000000000005E-2</v>
      </c>
      <c r="H108" s="50">
        <v>44044</v>
      </c>
      <c r="I108" s="48">
        <v>36</v>
      </c>
      <c r="J108">
        <f t="shared" si="2"/>
        <v>-2.4208333333333334E-3</v>
      </c>
      <c r="K108">
        <f t="shared" si="3"/>
        <v>2.3469444444444445E-3</v>
      </c>
    </row>
    <row r="109" spans="1:11">
      <c r="A109">
        <v>2020</v>
      </c>
      <c r="B109" t="s">
        <v>24</v>
      </c>
      <c r="C109" t="s">
        <v>22</v>
      </c>
      <c r="D109" s="48">
        <v>0.40807019999999999</v>
      </c>
      <c r="E109" s="48">
        <v>1.1853468</v>
      </c>
      <c r="F109" s="48">
        <v>7.2349999999999998E-2</v>
      </c>
      <c r="G109" s="48">
        <v>8.2930000000000004E-2</v>
      </c>
      <c r="H109" s="50">
        <v>44044</v>
      </c>
      <c r="I109" s="48">
        <v>36</v>
      </c>
      <c r="J109">
        <f t="shared" si="2"/>
        <v>2.3036111111111113E-3</v>
      </c>
      <c r="K109">
        <f t="shared" si="3"/>
        <v>2.0097222222222222E-3</v>
      </c>
    </row>
    <row r="110" spans="1:11">
      <c r="A110">
        <v>2020</v>
      </c>
      <c r="B110" t="s">
        <v>24</v>
      </c>
      <c r="C110" t="s">
        <v>22</v>
      </c>
      <c r="D110" s="48">
        <v>0.47459200000000001</v>
      </c>
      <c r="E110" s="48">
        <v>1.6843362</v>
      </c>
      <c r="F110" s="48">
        <v>-0.13235</v>
      </c>
      <c r="G110" s="48">
        <v>6.6789199999999997</v>
      </c>
      <c r="H110" s="50">
        <v>44044</v>
      </c>
      <c r="I110" s="48">
        <v>36</v>
      </c>
      <c r="J110">
        <f t="shared" si="2"/>
        <v>0.18552555555555555</v>
      </c>
      <c r="K110">
        <f t="shared" si="3"/>
        <v>-3.6763888888888888E-3</v>
      </c>
    </row>
    <row r="111" spans="1:11">
      <c r="A111">
        <v>2020</v>
      </c>
      <c r="B111" t="s">
        <v>24</v>
      </c>
      <c r="C111" t="s">
        <v>23</v>
      </c>
      <c r="D111" s="48">
        <v>0.28415570000000001</v>
      </c>
      <c r="E111" s="48">
        <v>1.1268241999999999</v>
      </c>
      <c r="F111" s="48">
        <v>-6.5629999999999994E-2</v>
      </c>
      <c r="G111" s="48">
        <v>-0.4773</v>
      </c>
      <c r="H111" s="50">
        <v>44044</v>
      </c>
      <c r="I111" s="48">
        <v>36</v>
      </c>
      <c r="J111">
        <f t="shared" si="2"/>
        <v>-1.3258333333333334E-2</v>
      </c>
      <c r="K111">
        <f t="shared" si="3"/>
        <v>-1.8230555555555554E-3</v>
      </c>
    </row>
    <row r="112" spans="1:11">
      <c r="A112">
        <v>2020</v>
      </c>
      <c r="B112" t="s">
        <v>24</v>
      </c>
      <c r="C112" t="s">
        <v>23</v>
      </c>
      <c r="D112" s="48">
        <v>0.25835150000000001</v>
      </c>
      <c r="E112" s="48">
        <v>0.26828809999999997</v>
      </c>
      <c r="F112" s="48">
        <v>3.8600000000000001E-3</v>
      </c>
      <c r="G112" s="48">
        <v>0.66341000000000006</v>
      </c>
      <c r="H112" s="50">
        <v>44044</v>
      </c>
      <c r="I112" s="48">
        <v>36</v>
      </c>
      <c r="J112">
        <f t="shared" si="2"/>
        <v>1.8428055555555559E-2</v>
      </c>
      <c r="K112">
        <f t="shared" si="3"/>
        <v>1.0722222222222223E-4</v>
      </c>
    </row>
    <row r="113" spans="1:11">
      <c r="A113">
        <v>2020</v>
      </c>
      <c r="B113" t="s">
        <v>24</v>
      </c>
      <c r="C113" t="s">
        <v>23</v>
      </c>
      <c r="D113" s="48">
        <v>0.26620840000000001</v>
      </c>
      <c r="E113" s="48">
        <v>1.1535696</v>
      </c>
      <c r="F113" s="48">
        <v>-3.5499999999999997E-2</v>
      </c>
      <c r="G113" s="48">
        <v>0.53619000000000006</v>
      </c>
      <c r="H113" s="50">
        <v>44044</v>
      </c>
      <c r="I113" s="48">
        <v>36</v>
      </c>
      <c r="J113">
        <f t="shared" si="2"/>
        <v>1.4894166666666668E-2</v>
      </c>
      <c r="K113">
        <f t="shared" si="3"/>
        <v>-9.86111111111111E-4</v>
      </c>
    </row>
    <row r="114" spans="1:11">
      <c r="A114" s="2">
        <v>2020</v>
      </c>
      <c r="B114" s="2" t="s">
        <v>24</v>
      </c>
      <c r="C114" s="2" t="s">
        <v>23</v>
      </c>
      <c r="D114" s="49">
        <v>0.65533070000000004</v>
      </c>
      <c r="E114" s="49">
        <v>0.37990180000000001</v>
      </c>
      <c r="F114" s="49">
        <v>-0.23580000000000001</v>
      </c>
      <c r="G114" s="49">
        <v>0.74046999999999996</v>
      </c>
      <c r="H114" s="50">
        <v>44044</v>
      </c>
      <c r="I114" s="48">
        <v>36</v>
      </c>
      <c r="J114">
        <f t="shared" si="2"/>
        <v>2.056861111111111E-2</v>
      </c>
      <c r="K114">
        <f t="shared" si="3"/>
        <v>-6.5500000000000003E-3</v>
      </c>
    </row>
    <row r="115" spans="1:11">
      <c r="C115" t="s">
        <v>19</v>
      </c>
      <c r="D115" s="48">
        <v>2.0412379729999999</v>
      </c>
      <c r="E115" s="48">
        <v>1.732461874</v>
      </c>
      <c r="F115" s="48">
        <v>2.5085116670000001</v>
      </c>
      <c r="G115" s="48">
        <v>4.4391815560000003</v>
      </c>
      <c r="H115" s="50">
        <v>44166</v>
      </c>
      <c r="I115" s="48">
        <v>35</v>
      </c>
      <c r="J115">
        <f t="shared" si="2"/>
        <v>0.12683375874285716</v>
      </c>
      <c r="K115">
        <f t="shared" si="3"/>
        <v>7.1671761914285717E-2</v>
      </c>
    </row>
    <row r="116" spans="1:11">
      <c r="C116" t="s">
        <v>19</v>
      </c>
      <c r="D116" s="48">
        <v>1.9367231229999999</v>
      </c>
      <c r="E116" s="48">
        <v>1.0435641090000001</v>
      </c>
      <c r="F116" s="48">
        <v>0.30279153790000002</v>
      </c>
      <c r="G116" s="48">
        <v>0.93783612500000002</v>
      </c>
      <c r="H116" s="50">
        <v>44166</v>
      </c>
      <c r="I116" s="48">
        <v>35</v>
      </c>
      <c r="J116">
        <f t="shared" si="2"/>
        <v>2.6795317857142859E-2</v>
      </c>
      <c r="K116">
        <f t="shared" si="3"/>
        <v>8.6511867971428569E-3</v>
      </c>
    </row>
    <row r="117" spans="1:11">
      <c r="C117" t="s">
        <v>19</v>
      </c>
      <c r="D117" s="48">
        <v>1.4716670089999999</v>
      </c>
      <c r="E117" s="48">
        <v>0.54617500949999997</v>
      </c>
      <c r="F117" s="48">
        <v>2.3456588300000001E-2</v>
      </c>
      <c r="G117" s="48">
        <v>2.2392732369999999</v>
      </c>
      <c r="H117" s="50">
        <v>44166</v>
      </c>
      <c r="I117" s="48">
        <v>35</v>
      </c>
      <c r="J117">
        <f t="shared" si="2"/>
        <v>6.3979235342857141E-2</v>
      </c>
      <c r="K117">
        <f t="shared" si="3"/>
        <v>6.7018823714285716E-4</v>
      </c>
    </row>
    <row r="118" spans="1:11">
      <c r="C118" t="s">
        <v>19</v>
      </c>
      <c r="D118" s="48">
        <v>0.98382604389999995</v>
      </c>
      <c r="E118" s="48">
        <v>1.9800793640000001</v>
      </c>
      <c r="F118" s="48">
        <v>2.5705992499999999</v>
      </c>
      <c r="G118" s="48">
        <v>3.7843363349999999</v>
      </c>
      <c r="H118" s="50">
        <v>44166</v>
      </c>
      <c r="I118" s="48">
        <v>35</v>
      </c>
      <c r="J118">
        <f t="shared" si="2"/>
        <v>0.10812389528571428</v>
      </c>
      <c r="K118">
        <f t="shared" si="3"/>
        <v>7.344569285714285E-2</v>
      </c>
    </row>
    <row r="119" spans="1:11">
      <c r="C119" t="s">
        <v>19</v>
      </c>
      <c r="D119" s="48">
        <v>3.0128343059999998</v>
      </c>
      <c r="E119" s="48">
        <v>0.96657482859999999</v>
      </c>
      <c r="F119" s="48">
        <v>-0.15685437690000001</v>
      </c>
      <c r="G119" s="48">
        <v>2.4091825280000001</v>
      </c>
      <c r="H119" s="50">
        <v>44166</v>
      </c>
      <c r="I119" s="48">
        <v>35</v>
      </c>
      <c r="J119">
        <f t="shared" si="2"/>
        <v>6.8833786514285719E-2</v>
      </c>
      <c r="K119">
        <f t="shared" si="3"/>
        <v>-4.481553625714286E-3</v>
      </c>
    </row>
    <row r="120" spans="1:11">
      <c r="C120" t="s">
        <v>19</v>
      </c>
      <c r="D120" s="48">
        <v>1.867011229</v>
      </c>
      <c r="E120" s="48">
        <v>2.576874857</v>
      </c>
      <c r="F120" s="48">
        <v>-0.35342861520000002</v>
      </c>
      <c r="G120" s="48">
        <v>0.61843414340000002</v>
      </c>
      <c r="H120" s="50">
        <v>44166</v>
      </c>
      <c r="I120" s="48">
        <v>35</v>
      </c>
      <c r="J120">
        <f t="shared" si="2"/>
        <v>1.7669546954285714E-2</v>
      </c>
      <c r="K120">
        <f t="shared" si="3"/>
        <v>-1.0097960434285715E-2</v>
      </c>
    </row>
    <row r="121" spans="1:11">
      <c r="C121" t="s">
        <v>19</v>
      </c>
      <c r="D121" s="48">
        <v>1.494108502</v>
      </c>
      <c r="E121" s="48">
        <v>1.579918787</v>
      </c>
      <c r="F121" s="48">
        <v>0.88643493009999996</v>
      </c>
      <c r="G121" s="48">
        <v>2.8793572850000002</v>
      </c>
      <c r="H121" s="50">
        <v>44166</v>
      </c>
      <c r="I121" s="48">
        <v>35</v>
      </c>
      <c r="J121">
        <f t="shared" si="2"/>
        <v>8.2267351000000002E-2</v>
      </c>
      <c r="K121">
        <f t="shared" si="3"/>
        <v>2.5326712288571428E-2</v>
      </c>
    </row>
    <row r="122" spans="1:11">
      <c r="C122" t="s">
        <v>19</v>
      </c>
      <c r="D122" s="48">
        <v>2.4226432820000001</v>
      </c>
      <c r="E122" s="48">
        <v>1.623071302</v>
      </c>
      <c r="F122" s="48">
        <v>0.1181609695</v>
      </c>
      <c r="G122" s="48">
        <v>0.33409919669999999</v>
      </c>
      <c r="H122" s="50">
        <v>44166</v>
      </c>
      <c r="I122" s="48">
        <v>35</v>
      </c>
      <c r="J122">
        <f t="shared" si="2"/>
        <v>9.5456913342857139E-3</v>
      </c>
      <c r="K122">
        <f t="shared" si="3"/>
        <v>3.3760277E-3</v>
      </c>
    </row>
    <row r="123" spans="1:11">
      <c r="C123" t="s">
        <v>20</v>
      </c>
      <c r="D123" s="48">
        <v>1.9173252759999999</v>
      </c>
      <c r="E123" s="48">
        <v>1.5833395830000001</v>
      </c>
      <c r="F123" s="48">
        <v>0.66346988770000004</v>
      </c>
      <c r="G123" s="48">
        <v>1.8436457660000001</v>
      </c>
      <c r="H123" s="50">
        <v>44166</v>
      </c>
      <c r="I123" s="48">
        <v>35</v>
      </c>
      <c r="J123">
        <f t="shared" si="2"/>
        <v>5.2675593314285715E-2</v>
      </c>
      <c r="K123">
        <f t="shared" si="3"/>
        <v>1.8956282505714288E-2</v>
      </c>
    </row>
    <row r="124" spans="1:11">
      <c r="C124" t="s">
        <v>20</v>
      </c>
      <c r="D124" s="48">
        <v>2.581029724</v>
      </c>
      <c r="E124" s="48">
        <v>0</v>
      </c>
      <c r="F124" s="48">
        <v>-1.026608623</v>
      </c>
      <c r="G124" s="48">
        <v>1.4998438059999999</v>
      </c>
      <c r="H124" s="50">
        <v>44166</v>
      </c>
      <c r="I124" s="48">
        <v>35</v>
      </c>
      <c r="J124">
        <f t="shared" si="2"/>
        <v>4.285268017142857E-2</v>
      </c>
      <c r="K124">
        <f t="shared" si="3"/>
        <v>-2.9331674942857142E-2</v>
      </c>
    </row>
    <row r="125" spans="1:11">
      <c r="C125" t="s">
        <v>20</v>
      </c>
      <c r="D125" s="48">
        <v>1.0758160889999999</v>
      </c>
      <c r="E125" s="48">
        <v>0.93764755170000003</v>
      </c>
      <c r="F125" s="48">
        <v>-0.41272524049999998</v>
      </c>
      <c r="G125" s="48">
        <v>-0.34988571839999999</v>
      </c>
      <c r="H125" s="50">
        <v>44166</v>
      </c>
      <c r="I125" s="48">
        <v>35</v>
      </c>
      <c r="J125">
        <f t="shared" si="2"/>
        <v>-9.9967348114285703E-3</v>
      </c>
      <c r="K125">
        <f t="shared" si="3"/>
        <v>-1.1792149728571427E-2</v>
      </c>
    </row>
    <row r="126" spans="1:11">
      <c r="C126" t="s">
        <v>20</v>
      </c>
      <c r="D126" s="48">
        <v>0.2859938286</v>
      </c>
      <c r="E126" s="48">
        <v>0.96522917139999997</v>
      </c>
      <c r="F126" s="48">
        <v>3.5300153380000001</v>
      </c>
      <c r="G126" s="48">
        <v>10.30539838</v>
      </c>
      <c r="H126" s="50">
        <v>44166</v>
      </c>
      <c r="I126" s="48">
        <v>35</v>
      </c>
      <c r="J126">
        <f t="shared" si="2"/>
        <v>0.29443995371428572</v>
      </c>
      <c r="K126">
        <f t="shared" si="3"/>
        <v>0.10085758108571428</v>
      </c>
    </row>
    <row r="127" spans="1:11">
      <c r="C127" t="s">
        <v>21</v>
      </c>
      <c r="D127" s="48">
        <v>1.776533862</v>
      </c>
      <c r="E127" s="48">
        <v>3.1747140260000002</v>
      </c>
      <c r="F127" s="48">
        <v>6.7457061700000001</v>
      </c>
      <c r="G127" s="48">
        <v>19.477553960000002</v>
      </c>
      <c r="H127" s="50">
        <v>44166</v>
      </c>
      <c r="I127" s="48">
        <v>35</v>
      </c>
      <c r="J127">
        <f t="shared" si="2"/>
        <v>0.55650154171428579</v>
      </c>
      <c r="K127">
        <f t="shared" si="3"/>
        <v>0.192734462</v>
      </c>
    </row>
    <row r="128" spans="1:11">
      <c r="C128" t="s">
        <v>21</v>
      </c>
      <c r="D128" s="48">
        <v>2.683865017</v>
      </c>
      <c r="E128" s="48">
        <v>2.791219618</v>
      </c>
      <c r="F128" s="48">
        <v>6.081048461E-2</v>
      </c>
      <c r="G128" s="48">
        <v>8.2202450939999991</v>
      </c>
      <c r="H128" s="50">
        <v>44166</v>
      </c>
      <c r="I128" s="48">
        <v>35</v>
      </c>
      <c r="J128">
        <f t="shared" si="2"/>
        <v>0.23486414554285712</v>
      </c>
      <c r="K128">
        <f t="shared" si="3"/>
        <v>1.7374424174285714E-3</v>
      </c>
    </row>
    <row r="129" spans="1:11">
      <c r="C129" t="s">
        <v>21</v>
      </c>
      <c r="D129" s="48">
        <v>2.1249333510000001</v>
      </c>
      <c r="E129" s="48">
        <v>2.0342825250000001</v>
      </c>
      <c r="F129" s="48">
        <v>3.4635987539999999</v>
      </c>
      <c r="G129" s="48">
        <v>6.6234212880000003</v>
      </c>
      <c r="H129" s="50">
        <v>44166</v>
      </c>
      <c r="I129" s="48">
        <v>35</v>
      </c>
      <c r="J129">
        <f t="shared" si="2"/>
        <v>0.18924060822857144</v>
      </c>
      <c r="K129">
        <f t="shared" si="3"/>
        <v>9.8959964400000003E-2</v>
      </c>
    </row>
    <row r="130" spans="1:11">
      <c r="C130" t="s">
        <v>21</v>
      </c>
      <c r="D130" s="48">
        <v>4.7142553710000001</v>
      </c>
      <c r="E130" s="48">
        <v>2.815811992</v>
      </c>
      <c r="F130" s="48">
        <v>-3.3961621310000001</v>
      </c>
      <c r="G130" s="48">
        <v>-3.311147219</v>
      </c>
      <c r="H130" s="50">
        <v>44166</v>
      </c>
      <c r="I130" s="48">
        <v>35</v>
      </c>
      <c r="J130">
        <f t="shared" si="2"/>
        <v>-9.4604206257142859E-2</v>
      </c>
      <c r="K130">
        <f t="shared" si="3"/>
        <v>-9.7033203742857149E-2</v>
      </c>
    </row>
    <row r="131" spans="1:11">
      <c r="C131" t="s">
        <v>22</v>
      </c>
      <c r="D131" s="48">
        <v>1.1836105910000001</v>
      </c>
      <c r="E131" s="48">
        <v>1.305917019</v>
      </c>
      <c r="F131" s="48">
        <v>-1.1836105910000001</v>
      </c>
      <c r="G131" s="48">
        <v>-2.4895276100000001</v>
      </c>
      <c r="H131" s="50">
        <v>44166</v>
      </c>
      <c r="I131" s="48">
        <v>35</v>
      </c>
      <c r="J131">
        <f t="shared" ref="J131:J194" si="4">G131/I131</f>
        <v>-7.1129360285714288E-2</v>
      </c>
      <c r="K131">
        <f t="shared" ref="K131:K194" si="5">F131/I131</f>
        <v>-3.381744545714286E-2</v>
      </c>
    </row>
    <row r="132" spans="1:11">
      <c r="C132" t="s">
        <v>22</v>
      </c>
      <c r="D132" s="48">
        <v>1.8077145269999999</v>
      </c>
      <c r="E132" s="48">
        <v>1.6563946030000001</v>
      </c>
      <c r="F132" s="48">
        <v>0.47791956839999999</v>
      </c>
      <c r="G132" s="48">
        <v>0.91036903989999995</v>
      </c>
      <c r="H132" s="50">
        <v>44166</v>
      </c>
      <c r="I132" s="48">
        <v>35</v>
      </c>
      <c r="J132">
        <f t="shared" si="4"/>
        <v>2.6010543997142855E-2</v>
      </c>
      <c r="K132">
        <f t="shared" si="5"/>
        <v>1.3654844811428571E-2</v>
      </c>
    </row>
    <row r="133" spans="1:11">
      <c r="C133" t="s">
        <v>22</v>
      </c>
      <c r="D133" s="48">
        <v>0.64364024450000001</v>
      </c>
      <c r="E133" s="48">
        <v>0.58758125549999995</v>
      </c>
      <c r="F133" s="48">
        <v>1.8872455610000001</v>
      </c>
      <c r="G133" s="48">
        <v>3.2245778600000001</v>
      </c>
      <c r="H133" s="50">
        <v>44166</v>
      </c>
      <c r="I133" s="48">
        <v>35</v>
      </c>
      <c r="J133">
        <f t="shared" si="4"/>
        <v>9.2130796000000001E-2</v>
      </c>
      <c r="K133">
        <f t="shared" si="5"/>
        <v>5.3921301742857142E-2</v>
      </c>
    </row>
    <row r="134" spans="1:11">
      <c r="C134" t="s">
        <v>22</v>
      </c>
      <c r="D134" s="48">
        <v>2.6278490209999998</v>
      </c>
      <c r="E134" s="48">
        <v>2.0507138779999998</v>
      </c>
      <c r="F134" s="48">
        <v>-1.084523098</v>
      </c>
      <c r="G134" s="48">
        <v>-2.0335865630000001</v>
      </c>
      <c r="H134" s="50">
        <v>44166</v>
      </c>
      <c r="I134" s="48">
        <v>35</v>
      </c>
      <c r="J134">
        <f t="shared" si="4"/>
        <v>-5.8102473228571427E-2</v>
      </c>
      <c r="K134">
        <f t="shared" si="5"/>
        <v>-3.098637422857143E-2</v>
      </c>
    </row>
    <row r="135" spans="1:11">
      <c r="C135" t="s">
        <v>23</v>
      </c>
      <c r="D135" s="48">
        <v>1.5766502609999999</v>
      </c>
      <c r="E135" s="48">
        <v>2.3292776489999998</v>
      </c>
      <c r="F135" s="48">
        <v>4.0963837720000003</v>
      </c>
      <c r="G135" s="48">
        <v>5.5131584870000001</v>
      </c>
      <c r="H135" s="50">
        <v>44166</v>
      </c>
      <c r="I135" s="48">
        <v>35</v>
      </c>
      <c r="J135">
        <f t="shared" si="4"/>
        <v>0.15751881391428571</v>
      </c>
      <c r="K135">
        <f t="shared" si="5"/>
        <v>0.11703953634285715</v>
      </c>
    </row>
    <row r="136" spans="1:11">
      <c r="C136" t="s">
        <v>23</v>
      </c>
      <c r="D136" s="48">
        <v>1.9452442990000001</v>
      </c>
      <c r="E136" s="48">
        <v>1.535501351</v>
      </c>
      <c r="F136" s="48">
        <v>-0.60254952100000003</v>
      </c>
      <c r="G136" s="48">
        <v>-0.8982633578</v>
      </c>
      <c r="H136" s="50">
        <v>44166</v>
      </c>
      <c r="I136" s="48">
        <v>35</v>
      </c>
      <c r="J136">
        <f t="shared" si="4"/>
        <v>-2.5664667365714284E-2</v>
      </c>
      <c r="K136">
        <f t="shared" si="5"/>
        <v>-1.7215700600000002E-2</v>
      </c>
    </row>
    <row r="137" spans="1:11">
      <c r="C137" t="s">
        <v>23</v>
      </c>
      <c r="D137" s="48">
        <v>0.65451966949999996</v>
      </c>
      <c r="E137" s="48">
        <v>1.305072553</v>
      </c>
      <c r="F137" s="48">
        <v>5.3639988489999997</v>
      </c>
      <c r="G137" s="48">
        <v>5.2039620879999999</v>
      </c>
      <c r="H137" s="50">
        <v>44166</v>
      </c>
      <c r="I137" s="48">
        <v>35</v>
      </c>
      <c r="J137">
        <f t="shared" si="4"/>
        <v>0.14868463108571428</v>
      </c>
      <c r="K137">
        <f t="shared" si="5"/>
        <v>0.15325710997142855</v>
      </c>
    </row>
    <row r="138" spans="1:11">
      <c r="C138" s="2" t="s">
        <v>23</v>
      </c>
      <c r="D138" s="48">
        <v>2.4351039129999998</v>
      </c>
      <c r="E138" s="48">
        <v>1.580753896</v>
      </c>
      <c r="F138" s="48">
        <v>-2.4351039129999998</v>
      </c>
      <c r="G138" s="48">
        <v>-4.0158578079999998</v>
      </c>
      <c r="H138" s="50">
        <v>44166</v>
      </c>
      <c r="I138" s="48">
        <v>35</v>
      </c>
      <c r="J138">
        <f t="shared" si="4"/>
        <v>-0.1147387945142857</v>
      </c>
      <c r="K138">
        <f t="shared" si="5"/>
        <v>-6.9574397514285707E-2</v>
      </c>
    </row>
    <row r="139" spans="1:11">
      <c r="A139">
        <v>2021</v>
      </c>
      <c r="B139" t="s">
        <v>18</v>
      </c>
      <c r="C139" t="s">
        <v>19</v>
      </c>
      <c r="D139" s="48">
        <v>6.130370492E-2</v>
      </c>
      <c r="E139" s="48">
        <v>0.96144643880000003</v>
      </c>
      <c r="F139" s="48">
        <v>6.8936105230000004</v>
      </c>
      <c r="G139" s="48">
        <v>7.0779158500000001</v>
      </c>
      <c r="H139" s="50">
        <v>44287</v>
      </c>
      <c r="I139" s="48">
        <v>35</v>
      </c>
      <c r="J139">
        <f t="shared" si="4"/>
        <v>0.20222616714285716</v>
      </c>
      <c r="K139">
        <f t="shared" si="5"/>
        <v>0.19696030065714287</v>
      </c>
    </row>
    <row r="140" spans="1:11">
      <c r="A140">
        <v>2021</v>
      </c>
      <c r="B140" t="s">
        <v>18</v>
      </c>
      <c r="C140" t="s">
        <v>19</v>
      </c>
      <c r="D140" s="48">
        <v>0.1238304553</v>
      </c>
      <c r="E140" s="48">
        <v>-1.341496599E-2</v>
      </c>
      <c r="F140" s="48">
        <v>-0.1238304553</v>
      </c>
      <c r="G140" s="48">
        <v>-0.1104154893</v>
      </c>
      <c r="H140" s="50">
        <v>44287</v>
      </c>
      <c r="I140" s="48">
        <v>35</v>
      </c>
      <c r="J140">
        <f t="shared" si="4"/>
        <v>-3.154728265714286E-3</v>
      </c>
      <c r="K140">
        <f t="shared" si="5"/>
        <v>-3.5380130085714287E-3</v>
      </c>
    </row>
    <row r="141" spans="1:11">
      <c r="A141">
        <v>2021</v>
      </c>
      <c r="B141" t="s">
        <v>18</v>
      </c>
      <c r="C141" t="s">
        <v>19</v>
      </c>
      <c r="D141" s="48">
        <v>9.0246844529999995E-2</v>
      </c>
      <c r="E141" s="48">
        <v>-1.7046626190000001E-2</v>
      </c>
      <c r="F141" s="48">
        <v>2.3551686100000002</v>
      </c>
      <c r="G141" s="48">
        <v>3.4607233339999999</v>
      </c>
      <c r="H141" s="50">
        <v>44287</v>
      </c>
      <c r="I141" s="48">
        <v>35</v>
      </c>
      <c r="J141">
        <f t="shared" si="4"/>
        <v>9.8877809542857145E-2</v>
      </c>
      <c r="K141">
        <f t="shared" si="5"/>
        <v>6.7290531714285715E-2</v>
      </c>
    </row>
    <row r="142" spans="1:11">
      <c r="A142">
        <v>2021</v>
      </c>
      <c r="B142" t="s">
        <v>18</v>
      </c>
      <c r="C142" t="s">
        <v>19</v>
      </c>
      <c r="D142" s="48">
        <v>0.31933958179999999</v>
      </c>
      <c r="E142" s="48">
        <v>-0.36363507220000002</v>
      </c>
      <c r="F142" s="48">
        <v>1.3080683769999999</v>
      </c>
      <c r="G142" s="48">
        <v>1.932288405</v>
      </c>
      <c r="H142" s="50">
        <v>44287</v>
      </c>
      <c r="I142" s="48">
        <v>35</v>
      </c>
      <c r="J142">
        <f t="shared" si="4"/>
        <v>5.5208240142857141E-2</v>
      </c>
      <c r="K142">
        <f t="shared" si="5"/>
        <v>3.7373382199999999E-2</v>
      </c>
    </row>
    <row r="143" spans="1:11">
      <c r="A143">
        <v>2021</v>
      </c>
      <c r="B143" t="s">
        <v>18</v>
      </c>
      <c r="C143" t="s">
        <v>19</v>
      </c>
      <c r="D143" s="48">
        <v>0.75605449039999995</v>
      </c>
      <c r="E143" s="48">
        <v>-0.14225762119999999</v>
      </c>
      <c r="F143" s="48">
        <v>0.42715299979999999</v>
      </c>
      <c r="G143" s="48">
        <v>1.1720442659999999</v>
      </c>
      <c r="H143" s="50">
        <v>44287</v>
      </c>
      <c r="I143" s="48">
        <v>35</v>
      </c>
      <c r="J143">
        <f t="shared" si="4"/>
        <v>3.3486979028571423E-2</v>
      </c>
      <c r="K143">
        <f t="shared" si="5"/>
        <v>1.2204371422857142E-2</v>
      </c>
    </row>
    <row r="144" spans="1:11">
      <c r="A144">
        <v>2021</v>
      </c>
      <c r="B144" t="s">
        <v>18</v>
      </c>
      <c r="C144" t="s">
        <v>19</v>
      </c>
      <c r="D144" s="48">
        <v>0.39092692289999997</v>
      </c>
      <c r="E144" s="48">
        <v>-0.28187888649999998</v>
      </c>
      <c r="F144" s="48">
        <v>8.1117572350000007</v>
      </c>
      <c r="G144" s="48">
        <v>9.086112408</v>
      </c>
      <c r="H144" s="50">
        <v>44287</v>
      </c>
      <c r="I144" s="48">
        <v>35</v>
      </c>
      <c r="J144">
        <f t="shared" si="4"/>
        <v>0.25960321165714284</v>
      </c>
      <c r="K144">
        <f t="shared" si="5"/>
        <v>0.23176449242857144</v>
      </c>
    </row>
    <row r="145" spans="1:11">
      <c r="A145">
        <v>2021</v>
      </c>
      <c r="B145" t="s">
        <v>18</v>
      </c>
      <c r="C145" t="s">
        <v>19</v>
      </c>
      <c r="D145" s="48">
        <v>0.4946641557</v>
      </c>
      <c r="E145" s="48">
        <v>-0.41737288140000001</v>
      </c>
      <c r="F145" s="48">
        <v>0.64006245750000001</v>
      </c>
      <c r="G145" s="48">
        <v>9.3972876329999996E-2</v>
      </c>
      <c r="H145" s="50">
        <v>44287</v>
      </c>
      <c r="I145" s="48">
        <v>35</v>
      </c>
      <c r="J145">
        <f t="shared" si="4"/>
        <v>2.6849393237142857E-3</v>
      </c>
      <c r="K145">
        <f t="shared" si="5"/>
        <v>1.8287498785714285E-2</v>
      </c>
    </row>
    <row r="146" spans="1:11">
      <c r="A146">
        <v>2021</v>
      </c>
      <c r="B146" t="s">
        <v>18</v>
      </c>
      <c r="C146" t="s">
        <v>20</v>
      </c>
      <c r="D146" s="48">
        <v>0.87147036929999999</v>
      </c>
      <c r="E146" s="48">
        <v>0.3762701477</v>
      </c>
      <c r="F146" s="48">
        <v>0.50576011890000006</v>
      </c>
      <c r="G146" s="48">
        <v>0.98654347649999996</v>
      </c>
      <c r="H146" s="50">
        <v>44287</v>
      </c>
      <c r="I146" s="48">
        <v>35</v>
      </c>
      <c r="J146">
        <f t="shared" si="4"/>
        <v>2.8186956471428569E-2</v>
      </c>
      <c r="K146">
        <f t="shared" si="5"/>
        <v>1.4450289111428573E-2</v>
      </c>
    </row>
    <row r="147" spans="1:11">
      <c r="A147">
        <v>2021</v>
      </c>
      <c r="B147" t="s">
        <v>18</v>
      </c>
      <c r="C147" t="s">
        <v>20</v>
      </c>
      <c r="D147" s="48">
        <v>0.96571656579999998</v>
      </c>
      <c r="E147" s="48">
        <v>0.78490154919999999</v>
      </c>
      <c r="F147" s="48">
        <v>0.30094455440000001</v>
      </c>
      <c r="G147" s="48">
        <v>0.70690393240000005</v>
      </c>
      <c r="H147" s="50">
        <v>44287</v>
      </c>
      <c r="I147" s="48">
        <v>35</v>
      </c>
      <c r="J147">
        <f t="shared" si="4"/>
        <v>2.0197255211428573E-2</v>
      </c>
      <c r="K147">
        <f t="shared" si="5"/>
        <v>8.59841584E-3</v>
      </c>
    </row>
    <row r="148" spans="1:11">
      <c r="A148">
        <v>2021</v>
      </c>
      <c r="B148" t="s">
        <v>18</v>
      </c>
      <c r="C148" t="s">
        <v>20</v>
      </c>
      <c r="D148" s="48">
        <v>0.1523892754</v>
      </c>
      <c r="E148" s="48">
        <v>-1.7270784550000001E-2</v>
      </c>
      <c r="F148" s="48">
        <v>6.0840446510000001</v>
      </c>
      <c r="G148" s="48">
        <v>14.517502950000001</v>
      </c>
      <c r="H148" s="50">
        <v>44287</v>
      </c>
      <c r="I148" s="48">
        <v>35</v>
      </c>
      <c r="J148">
        <f t="shared" si="4"/>
        <v>0.41478579857142861</v>
      </c>
      <c r="K148">
        <f t="shared" si="5"/>
        <v>0.17382984717142858</v>
      </c>
    </row>
    <row r="149" spans="1:11">
      <c r="A149">
        <v>2021</v>
      </c>
      <c r="B149" t="s">
        <v>18</v>
      </c>
      <c r="C149" t="s">
        <v>21</v>
      </c>
      <c r="D149" s="48">
        <v>1.1930634760000001</v>
      </c>
      <c r="E149" s="48">
        <v>4.066612943</v>
      </c>
      <c r="F149" s="48">
        <v>0.50683272300000004</v>
      </c>
      <c r="G149" s="48">
        <v>-1.087475046</v>
      </c>
      <c r="H149" s="50">
        <v>44287</v>
      </c>
      <c r="I149" s="48">
        <v>35</v>
      </c>
      <c r="J149">
        <f t="shared" si="4"/>
        <v>-3.10707156E-2</v>
      </c>
      <c r="K149">
        <f t="shared" si="5"/>
        <v>1.4480934942857144E-2</v>
      </c>
    </row>
    <row r="150" spans="1:11">
      <c r="A150">
        <v>2021</v>
      </c>
      <c r="B150" t="s">
        <v>18</v>
      </c>
      <c r="C150" t="s">
        <v>21</v>
      </c>
      <c r="D150" s="48">
        <v>3.5197136499999999</v>
      </c>
      <c r="E150" s="48">
        <v>4.182542915</v>
      </c>
      <c r="F150" s="48">
        <v>-0.21882921920000001</v>
      </c>
      <c r="G150" s="48">
        <v>-4.1067558819999999</v>
      </c>
      <c r="H150" s="50">
        <v>44287</v>
      </c>
      <c r="I150" s="48">
        <v>35</v>
      </c>
      <c r="J150">
        <f t="shared" si="4"/>
        <v>-0.11733588234285713</v>
      </c>
      <c r="K150">
        <f t="shared" si="5"/>
        <v>-6.252263405714286E-3</v>
      </c>
    </row>
    <row r="151" spans="1:11">
      <c r="A151">
        <v>2021</v>
      </c>
      <c r="B151" t="s">
        <v>18</v>
      </c>
      <c r="C151" t="s">
        <v>21</v>
      </c>
      <c r="D151" s="48">
        <v>9.1047102889999998</v>
      </c>
      <c r="E151" s="48">
        <v>2.4008857419999998</v>
      </c>
      <c r="F151" s="48">
        <v>-8.85403378</v>
      </c>
      <c r="G151" s="48">
        <v>-11.080448669999999</v>
      </c>
      <c r="H151" s="50">
        <v>44287</v>
      </c>
      <c r="I151" s="48">
        <v>35</v>
      </c>
      <c r="J151">
        <f t="shared" si="4"/>
        <v>-0.31658424771428567</v>
      </c>
      <c r="K151">
        <f t="shared" si="5"/>
        <v>-0.2529723937142857</v>
      </c>
    </row>
    <row r="152" spans="1:11">
      <c r="A152">
        <v>2021</v>
      </c>
      <c r="B152" t="s">
        <v>18</v>
      </c>
      <c r="C152" t="s">
        <v>22</v>
      </c>
      <c r="D152" s="48">
        <v>0.1722984662</v>
      </c>
      <c r="E152" s="48">
        <v>2.4324489340000002E-2</v>
      </c>
      <c r="F152" s="48">
        <v>8.0750277369999992</v>
      </c>
      <c r="G152" s="48">
        <v>10.58697776</v>
      </c>
      <c r="H152" s="50">
        <v>44287</v>
      </c>
      <c r="I152" s="48">
        <v>35</v>
      </c>
      <c r="J152">
        <f t="shared" si="4"/>
        <v>0.30248507885714288</v>
      </c>
      <c r="K152">
        <f t="shared" si="5"/>
        <v>0.23071507819999998</v>
      </c>
    </row>
    <row r="153" spans="1:11">
      <c r="A153">
        <v>2021</v>
      </c>
      <c r="B153" t="s">
        <v>18</v>
      </c>
      <c r="C153" t="s">
        <v>22</v>
      </c>
      <c r="D153" s="48">
        <v>0.44864048340000001</v>
      </c>
      <c r="E153" s="48">
        <v>-0.15192598190000001</v>
      </c>
      <c r="F153" s="48">
        <v>0.86195014800000003</v>
      </c>
      <c r="G153" s="48">
        <v>1.7084891639999999</v>
      </c>
      <c r="H153" s="50">
        <v>44287</v>
      </c>
      <c r="I153" s="48">
        <v>35</v>
      </c>
      <c r="J153">
        <f t="shared" si="4"/>
        <v>4.8813976114285715E-2</v>
      </c>
      <c r="K153">
        <f t="shared" si="5"/>
        <v>2.4627147085714285E-2</v>
      </c>
    </row>
    <row r="154" spans="1:11">
      <c r="A154">
        <v>2021</v>
      </c>
      <c r="B154" t="s">
        <v>18</v>
      </c>
      <c r="C154" t="s">
        <v>22</v>
      </c>
      <c r="D154" s="48">
        <v>8.1806738860000006E-2</v>
      </c>
      <c r="E154" s="48">
        <v>-0.1032810078</v>
      </c>
      <c r="F154" s="48">
        <v>0.29965553319999999</v>
      </c>
      <c r="G154" s="48">
        <v>1.45697703</v>
      </c>
      <c r="H154" s="50">
        <v>44287</v>
      </c>
      <c r="I154" s="48">
        <v>35</v>
      </c>
      <c r="J154">
        <f t="shared" si="4"/>
        <v>4.1627915142857144E-2</v>
      </c>
      <c r="K154">
        <f t="shared" si="5"/>
        <v>8.5615866628571419E-3</v>
      </c>
    </row>
    <row r="155" spans="1:11">
      <c r="A155">
        <v>2021</v>
      </c>
      <c r="B155" t="s">
        <v>18</v>
      </c>
      <c r="C155" t="s">
        <v>22</v>
      </c>
      <c r="D155" s="48">
        <v>0.1024854967</v>
      </c>
      <c r="E155" s="48">
        <v>-0.35255010860000002</v>
      </c>
      <c r="F155" s="48">
        <v>0.28179462669999999</v>
      </c>
      <c r="G155" s="48">
        <v>1.087598214</v>
      </c>
      <c r="H155" s="50">
        <v>44287</v>
      </c>
      <c r="I155" s="48">
        <v>35</v>
      </c>
      <c r="J155">
        <f t="shared" si="4"/>
        <v>3.1074234685714287E-2</v>
      </c>
      <c r="K155">
        <f t="shared" si="5"/>
        <v>8.0512750485714282E-3</v>
      </c>
    </row>
    <row r="156" spans="1:11">
      <c r="A156">
        <v>2021</v>
      </c>
      <c r="B156" t="s">
        <v>18</v>
      </c>
      <c r="C156" t="s">
        <v>23</v>
      </c>
      <c r="D156" s="48">
        <v>0.70571428570000005</v>
      </c>
      <c r="E156" s="48">
        <v>-0.1018244898</v>
      </c>
      <c r="F156" s="48">
        <v>8.1067392739999997E-3</v>
      </c>
      <c r="G156" s="48">
        <v>0.77877175109999996</v>
      </c>
      <c r="H156" s="50">
        <v>44287</v>
      </c>
      <c r="I156" s="48">
        <v>35</v>
      </c>
      <c r="J156">
        <f t="shared" si="4"/>
        <v>2.2250621459999998E-2</v>
      </c>
      <c r="K156">
        <f t="shared" si="5"/>
        <v>2.3162112211428569E-4</v>
      </c>
    </row>
    <row r="157" spans="1:11">
      <c r="A157">
        <v>2021</v>
      </c>
      <c r="B157" t="s">
        <v>18</v>
      </c>
      <c r="C157" t="s">
        <v>23</v>
      </c>
      <c r="D157" s="48">
        <v>0.33619236250000001</v>
      </c>
      <c r="E157" s="48">
        <v>0.74267949170000003</v>
      </c>
      <c r="F157" s="48">
        <v>1.3172227700000001</v>
      </c>
      <c r="G157" s="48">
        <v>1.2429665919999999</v>
      </c>
      <c r="H157" s="50">
        <v>44287</v>
      </c>
      <c r="I157" s="48">
        <v>35</v>
      </c>
      <c r="J157">
        <f t="shared" si="4"/>
        <v>3.5513331199999998E-2</v>
      </c>
      <c r="K157">
        <f t="shared" si="5"/>
        <v>3.7634936285714286E-2</v>
      </c>
    </row>
    <row r="158" spans="1:11">
      <c r="A158">
        <v>2021</v>
      </c>
      <c r="B158" t="s">
        <v>18</v>
      </c>
      <c r="C158" t="s">
        <v>23</v>
      </c>
      <c r="D158" s="48">
        <v>0.16243990010000001</v>
      </c>
      <c r="E158" s="48">
        <v>0.36244402720000002</v>
      </c>
      <c r="F158" s="48">
        <v>2.4286874109999999</v>
      </c>
      <c r="G158" s="48">
        <v>3.460091179</v>
      </c>
      <c r="H158" s="50">
        <v>44287</v>
      </c>
      <c r="I158" s="48">
        <v>35</v>
      </c>
      <c r="J158">
        <f t="shared" si="4"/>
        <v>9.8859747971428574E-2</v>
      </c>
      <c r="K158">
        <f t="shared" si="5"/>
        <v>6.939106888571428E-2</v>
      </c>
    </row>
    <row r="159" spans="1:11">
      <c r="A159" s="2">
        <v>2021</v>
      </c>
      <c r="B159" s="2" t="s">
        <v>18</v>
      </c>
      <c r="C159" s="2" t="s">
        <v>23</v>
      </c>
      <c r="D159" s="49">
        <v>0.81082457600000002</v>
      </c>
      <c r="E159" s="49">
        <v>1.0094765969999999</v>
      </c>
      <c r="F159" s="49">
        <v>-0.81082457600000002</v>
      </c>
      <c r="G159" s="49">
        <v>-1.8203011730000001</v>
      </c>
      <c r="H159" s="50">
        <v>44287</v>
      </c>
      <c r="I159" s="48">
        <v>35</v>
      </c>
      <c r="J159">
        <f t="shared" si="4"/>
        <v>-5.2008604942857146E-2</v>
      </c>
      <c r="K159">
        <f t="shared" si="5"/>
        <v>-2.3166416457142857E-2</v>
      </c>
    </row>
    <row r="160" spans="1:11">
      <c r="A160">
        <v>2021</v>
      </c>
      <c r="B160" t="s">
        <v>24</v>
      </c>
      <c r="C160" t="s">
        <v>19</v>
      </c>
      <c r="D160" s="48">
        <v>1.222683438</v>
      </c>
      <c r="E160" s="48">
        <v>4.1268092239999996</v>
      </c>
      <c r="F160" s="48">
        <v>-1.048755374</v>
      </c>
      <c r="G160" s="48">
        <v>-6.3020045920000003</v>
      </c>
      <c r="H160" s="50">
        <v>44409</v>
      </c>
      <c r="I160" s="48">
        <v>36</v>
      </c>
      <c r="J160">
        <f t="shared" si="4"/>
        <v>-0.17505568311111111</v>
      </c>
      <c r="K160">
        <f t="shared" si="5"/>
        <v>-2.9132093722222221E-2</v>
      </c>
    </row>
    <row r="161" spans="1:11">
      <c r="A161">
        <v>2021</v>
      </c>
      <c r="B161" t="s">
        <v>24</v>
      </c>
      <c r="C161" t="s">
        <v>19</v>
      </c>
      <c r="D161" s="48">
        <v>-1.067029585</v>
      </c>
      <c r="E161" s="48">
        <v>-0.23677894599999999</v>
      </c>
      <c r="F161" s="48">
        <v>1.237604404</v>
      </c>
      <c r="G161" s="48">
        <v>0.36966055489999999</v>
      </c>
      <c r="H161" s="50">
        <v>44409</v>
      </c>
      <c r="I161" s="48">
        <v>36</v>
      </c>
      <c r="J161">
        <f t="shared" si="4"/>
        <v>1.0268348747222222E-2</v>
      </c>
      <c r="K161">
        <f t="shared" si="5"/>
        <v>3.4377900111111109E-2</v>
      </c>
    </row>
    <row r="162" spans="1:11">
      <c r="A162">
        <v>2021</v>
      </c>
      <c r="B162" t="s">
        <v>24</v>
      </c>
      <c r="C162" t="s">
        <v>19</v>
      </c>
      <c r="D162" s="48">
        <v>-0.41433683859999998</v>
      </c>
      <c r="E162" s="48">
        <v>-0.21222130759999999</v>
      </c>
      <c r="F162" s="48">
        <v>0.58692390480000001</v>
      </c>
      <c r="G162" s="48">
        <v>-0.31860984590000002</v>
      </c>
      <c r="H162" s="50">
        <v>44409</v>
      </c>
      <c r="I162" s="48">
        <v>36</v>
      </c>
      <c r="J162">
        <f t="shared" si="4"/>
        <v>-8.8502734972222222E-3</v>
      </c>
      <c r="K162">
        <f t="shared" si="5"/>
        <v>1.6303441799999999E-2</v>
      </c>
    </row>
    <row r="163" spans="1:11">
      <c r="A163">
        <v>2021</v>
      </c>
      <c r="B163" t="s">
        <v>24</v>
      </c>
      <c r="C163" t="s">
        <v>19</v>
      </c>
      <c r="D163" s="48">
        <v>-0.54300581879999998</v>
      </c>
      <c r="E163" s="48">
        <v>3.1593065820000002E-2</v>
      </c>
      <c r="F163" s="48">
        <v>0.71648058699999995</v>
      </c>
      <c r="G163" s="48">
        <v>-0.43861671260000001</v>
      </c>
      <c r="H163" s="50">
        <v>44409</v>
      </c>
      <c r="I163" s="48">
        <v>36</v>
      </c>
      <c r="J163">
        <f t="shared" si="4"/>
        <v>-1.2183797572222222E-2</v>
      </c>
      <c r="K163">
        <f t="shared" si="5"/>
        <v>1.9902238527777776E-2</v>
      </c>
    </row>
    <row r="164" spans="1:11">
      <c r="A164">
        <v>2021</v>
      </c>
      <c r="B164" t="s">
        <v>24</v>
      </c>
      <c r="C164" t="s">
        <v>19</v>
      </c>
      <c r="D164" s="48">
        <v>4.6673290490000001</v>
      </c>
      <c r="E164" s="48">
        <v>-5.6451496050000001E-2</v>
      </c>
      <c r="F164" s="48">
        <v>-4.4948785869999996</v>
      </c>
      <c r="G164" s="48">
        <v>-5.5552974339999999</v>
      </c>
      <c r="H164" s="50">
        <v>44409</v>
      </c>
      <c r="I164" s="48">
        <v>36</v>
      </c>
      <c r="J164">
        <f t="shared" si="4"/>
        <v>-0.1543138176111111</v>
      </c>
      <c r="K164">
        <f t="shared" si="5"/>
        <v>-0.12485773852777776</v>
      </c>
    </row>
    <row r="165" spans="1:11">
      <c r="A165">
        <v>2021</v>
      </c>
      <c r="B165" t="s">
        <v>24</v>
      </c>
      <c r="C165" t="s">
        <v>19</v>
      </c>
      <c r="D165" s="48">
        <v>0.9811844864</v>
      </c>
      <c r="E165" s="48">
        <v>1.158202306</v>
      </c>
      <c r="F165" s="48">
        <v>-0.80813232820000003</v>
      </c>
      <c r="G165" s="48">
        <v>-3.087101847</v>
      </c>
      <c r="H165" s="50">
        <v>44409</v>
      </c>
      <c r="I165" s="48">
        <v>36</v>
      </c>
      <c r="J165">
        <f t="shared" si="4"/>
        <v>-8.5752829083333329E-2</v>
      </c>
      <c r="K165">
        <f t="shared" si="5"/>
        <v>-2.2448120227777778E-2</v>
      </c>
    </row>
    <row r="166" spans="1:11">
      <c r="A166">
        <v>2021</v>
      </c>
      <c r="B166" t="s">
        <v>24</v>
      </c>
      <c r="C166" t="s">
        <v>19</v>
      </c>
      <c r="D166" s="48">
        <v>8.5562449150000006</v>
      </c>
      <c r="E166" s="48">
        <v>0.98112936449999999</v>
      </c>
      <c r="F166" s="48">
        <v>-8.3853409180000007</v>
      </c>
      <c r="G166" s="48">
        <v>-2.1474327629999999</v>
      </c>
      <c r="H166" s="50">
        <v>44409</v>
      </c>
      <c r="I166" s="48">
        <v>36</v>
      </c>
      <c r="J166">
        <f t="shared" si="4"/>
        <v>-5.9650910083333328E-2</v>
      </c>
      <c r="K166">
        <f t="shared" si="5"/>
        <v>-0.23292613661111114</v>
      </c>
    </row>
    <row r="167" spans="1:11">
      <c r="A167">
        <v>2021</v>
      </c>
      <c r="B167" t="s">
        <v>24</v>
      </c>
      <c r="C167" t="s">
        <v>20</v>
      </c>
      <c r="D167" s="48">
        <v>-1.442369306</v>
      </c>
      <c r="E167" s="48">
        <v>1.1892187750000001</v>
      </c>
      <c r="F167" s="48">
        <v>1.6126637269999999</v>
      </c>
      <c r="G167" s="48">
        <v>-0.67946185609999998</v>
      </c>
      <c r="H167" s="50">
        <v>44409</v>
      </c>
      <c r="I167" s="48">
        <v>36</v>
      </c>
      <c r="J167">
        <f t="shared" si="4"/>
        <v>-1.8873940447222223E-2</v>
      </c>
      <c r="K167">
        <f t="shared" si="5"/>
        <v>4.4796214638888887E-2</v>
      </c>
    </row>
    <row r="168" spans="1:11">
      <c r="A168">
        <v>2021</v>
      </c>
      <c r="B168" t="s">
        <v>24</v>
      </c>
      <c r="C168" t="s">
        <v>20</v>
      </c>
      <c r="D168" s="48">
        <v>-1.0321386560000001</v>
      </c>
      <c r="E168" s="48">
        <v>2.0521345050000002</v>
      </c>
      <c r="F168" s="48">
        <v>1.2039023929999999</v>
      </c>
      <c r="G168" s="48">
        <v>-1.9606549019999999</v>
      </c>
      <c r="H168" s="50">
        <v>44409</v>
      </c>
      <c r="I168" s="48">
        <v>36</v>
      </c>
      <c r="J168">
        <f t="shared" si="4"/>
        <v>-5.4462636166666661E-2</v>
      </c>
      <c r="K168">
        <f t="shared" si="5"/>
        <v>3.3441733138888888E-2</v>
      </c>
    </row>
    <row r="169" spans="1:11">
      <c r="A169">
        <v>2021</v>
      </c>
      <c r="B169" t="s">
        <v>24</v>
      </c>
      <c r="C169" t="s">
        <v>20</v>
      </c>
      <c r="D169" s="48">
        <v>-0.79241836730000004</v>
      </c>
      <c r="E169" s="48">
        <v>2.7253173469999998</v>
      </c>
      <c r="F169" s="48">
        <v>0.96305282140000004</v>
      </c>
      <c r="G169" s="48">
        <v>-2.8673735489999999</v>
      </c>
      <c r="H169" s="50">
        <v>44409</v>
      </c>
      <c r="I169" s="48">
        <v>36</v>
      </c>
      <c r="J169">
        <f t="shared" si="4"/>
        <v>-7.964926524999999E-2</v>
      </c>
      <c r="K169">
        <f t="shared" si="5"/>
        <v>2.6751467261111113E-2</v>
      </c>
    </row>
    <row r="170" spans="1:11">
      <c r="A170">
        <v>2021</v>
      </c>
      <c r="B170" t="s">
        <v>24</v>
      </c>
      <c r="C170" t="s">
        <v>21</v>
      </c>
      <c r="D170" s="48">
        <v>1.0206102619999999</v>
      </c>
      <c r="E170" s="48">
        <v>1.852107446</v>
      </c>
      <c r="F170" s="48">
        <v>-0.84791034600000004</v>
      </c>
      <c r="G170" s="48">
        <v>-3.818503717</v>
      </c>
      <c r="H170" s="50">
        <v>44409</v>
      </c>
      <c r="I170" s="48">
        <v>36</v>
      </c>
      <c r="J170">
        <f t="shared" si="4"/>
        <v>-0.10606954769444445</v>
      </c>
      <c r="K170">
        <f t="shared" si="5"/>
        <v>-2.3553065166666668E-2</v>
      </c>
    </row>
    <row r="171" spans="1:11">
      <c r="A171">
        <v>2021</v>
      </c>
      <c r="B171" t="s">
        <v>24</v>
      </c>
      <c r="C171" t="s">
        <v>21</v>
      </c>
      <c r="D171" s="48">
        <v>1.5040501630000001</v>
      </c>
      <c r="E171" s="48">
        <v>3.5034341790000001</v>
      </c>
      <c r="F171" s="48">
        <v>-1.33088411</v>
      </c>
      <c r="G171" s="48">
        <v>-5.9558231360000002</v>
      </c>
      <c r="H171" s="50">
        <v>44409</v>
      </c>
      <c r="I171" s="48">
        <v>36</v>
      </c>
      <c r="J171">
        <f t="shared" si="4"/>
        <v>-0.16543953155555557</v>
      </c>
      <c r="K171">
        <f t="shared" si="5"/>
        <v>-3.6969003055555553E-2</v>
      </c>
    </row>
    <row r="172" spans="1:11">
      <c r="A172">
        <v>2021</v>
      </c>
      <c r="B172" t="s">
        <v>24</v>
      </c>
      <c r="C172" t="s">
        <v>21</v>
      </c>
      <c r="D172" s="48">
        <v>0.86508753859999998</v>
      </c>
      <c r="E172" s="48">
        <v>5.8914427490000003</v>
      </c>
      <c r="F172" s="48">
        <v>-0.69524209800000003</v>
      </c>
      <c r="G172" s="48">
        <v>-7.6866838480000004</v>
      </c>
      <c r="H172" s="50">
        <v>44409</v>
      </c>
      <c r="I172" s="48">
        <v>36</v>
      </c>
      <c r="J172">
        <f t="shared" si="4"/>
        <v>-0.21351899577777778</v>
      </c>
      <c r="K172">
        <f t="shared" si="5"/>
        <v>-1.9312280500000001E-2</v>
      </c>
    </row>
    <row r="173" spans="1:11">
      <c r="A173">
        <v>2021</v>
      </c>
      <c r="B173" t="s">
        <v>24</v>
      </c>
      <c r="C173" t="s">
        <v>21</v>
      </c>
      <c r="D173" s="48">
        <v>3.5973754279999999</v>
      </c>
      <c r="E173" s="48">
        <v>2.3788139159999999</v>
      </c>
      <c r="F173" s="48">
        <v>-3.4276474929999998</v>
      </c>
      <c r="G173" s="48">
        <v>-6.9056993850000001</v>
      </c>
      <c r="H173" s="50">
        <v>44409</v>
      </c>
      <c r="I173" s="48">
        <v>36</v>
      </c>
      <c r="J173">
        <f t="shared" si="4"/>
        <v>-0.19182498291666666</v>
      </c>
      <c r="K173">
        <f t="shared" si="5"/>
        <v>-9.52124303611111E-2</v>
      </c>
    </row>
    <row r="174" spans="1:11">
      <c r="A174">
        <v>2021</v>
      </c>
      <c r="B174" t="s">
        <v>24</v>
      </c>
      <c r="C174" t="s">
        <v>22</v>
      </c>
      <c r="D174" s="48">
        <v>0.85068608759999997</v>
      </c>
      <c r="E174" s="48">
        <v>5.4818616569999996</v>
      </c>
      <c r="F174" s="48">
        <v>-0.67780943869999999</v>
      </c>
      <c r="G174" s="48">
        <v>-7.2793016279999998</v>
      </c>
      <c r="H174" s="50">
        <v>44409</v>
      </c>
      <c r="I174" s="48">
        <v>36</v>
      </c>
      <c r="J174">
        <f t="shared" si="4"/>
        <v>-0.202202823</v>
      </c>
      <c r="K174">
        <f t="shared" si="5"/>
        <v>-1.882803996388889E-2</v>
      </c>
    </row>
    <row r="175" spans="1:11">
      <c r="A175">
        <v>2021</v>
      </c>
      <c r="B175" t="s">
        <v>24</v>
      </c>
      <c r="C175" t="s">
        <v>22</v>
      </c>
      <c r="D175" s="48">
        <v>0.81407885660000001</v>
      </c>
      <c r="E175" s="48">
        <v>1.1306650789999999</v>
      </c>
      <c r="F175" s="48">
        <v>-0.64439359539999996</v>
      </c>
      <c r="G175" s="48">
        <v>-2.8740202780000002</v>
      </c>
      <c r="H175" s="50">
        <v>44409</v>
      </c>
      <c r="I175" s="48">
        <v>36</v>
      </c>
      <c r="J175">
        <f t="shared" si="4"/>
        <v>-7.9833896611111121E-2</v>
      </c>
      <c r="K175">
        <f t="shared" si="5"/>
        <v>-1.7899822094444445E-2</v>
      </c>
    </row>
    <row r="176" spans="1:11">
      <c r="A176">
        <v>2021</v>
      </c>
      <c r="B176" t="s">
        <v>24</v>
      </c>
      <c r="C176" t="s">
        <v>22</v>
      </c>
      <c r="D176" s="48">
        <v>-0.76766534769999994</v>
      </c>
      <c r="E176" s="48">
        <v>1.080713295</v>
      </c>
      <c r="F176" s="48">
        <v>0.93898508069999997</v>
      </c>
      <c r="G176" s="48">
        <v>-1.2512754260000001</v>
      </c>
      <c r="H176" s="50">
        <v>44409</v>
      </c>
      <c r="I176" s="48">
        <v>36</v>
      </c>
      <c r="J176">
        <f t="shared" si="4"/>
        <v>-3.4757650722222228E-2</v>
      </c>
      <c r="K176">
        <f t="shared" si="5"/>
        <v>2.6082918908333332E-2</v>
      </c>
    </row>
    <row r="177" spans="1:11">
      <c r="A177">
        <v>2021</v>
      </c>
      <c r="B177" t="s">
        <v>24</v>
      </c>
      <c r="C177" t="s">
        <v>22</v>
      </c>
      <c r="D177" s="48">
        <v>0.73751012029999996</v>
      </c>
      <c r="E177" s="48">
        <v>1.5073494510000001</v>
      </c>
      <c r="F177" s="48">
        <v>-0.56739238589999996</v>
      </c>
      <c r="G177" s="48">
        <v>-3.1765043409999998</v>
      </c>
      <c r="H177" s="50">
        <v>44409</v>
      </c>
      <c r="I177" s="48">
        <v>36</v>
      </c>
      <c r="J177">
        <f t="shared" si="4"/>
        <v>-8.8236231694444445E-2</v>
      </c>
      <c r="K177">
        <f t="shared" si="5"/>
        <v>-1.5760899608333333E-2</v>
      </c>
    </row>
    <row r="178" spans="1:11">
      <c r="A178">
        <v>2021</v>
      </c>
      <c r="B178" t="s">
        <v>24</v>
      </c>
      <c r="C178" t="s">
        <v>23</v>
      </c>
      <c r="D178" s="48">
        <v>1.0499594919999999</v>
      </c>
      <c r="E178" s="48">
        <v>0.71276096300000003</v>
      </c>
      <c r="F178" s="48">
        <v>-0.87875625670000002</v>
      </c>
      <c r="G178" s="48">
        <v>-2.7003099399999999</v>
      </c>
      <c r="H178" s="50">
        <v>44409</v>
      </c>
      <c r="I178" s="48">
        <v>36</v>
      </c>
      <c r="J178">
        <f t="shared" si="4"/>
        <v>-7.5008609444444443E-2</v>
      </c>
      <c r="K178">
        <f t="shared" si="5"/>
        <v>-2.4409896019444446E-2</v>
      </c>
    </row>
    <row r="179" spans="1:11">
      <c r="A179">
        <v>2021</v>
      </c>
      <c r="B179" t="s">
        <v>24</v>
      </c>
      <c r="C179" t="s">
        <v>23</v>
      </c>
      <c r="D179" s="48">
        <v>-0.8230177769</v>
      </c>
      <c r="E179" s="48">
        <v>0.59846601310000003</v>
      </c>
      <c r="F179" s="48">
        <v>0.99325109739999995</v>
      </c>
      <c r="G179" s="48">
        <v>-0.70772600880000003</v>
      </c>
      <c r="H179" s="50">
        <v>44409</v>
      </c>
      <c r="I179" s="48">
        <v>36</v>
      </c>
      <c r="J179">
        <f t="shared" si="4"/>
        <v>-1.9659055800000002E-2</v>
      </c>
      <c r="K179">
        <f t="shared" si="5"/>
        <v>2.7590308261111109E-2</v>
      </c>
    </row>
    <row r="180" spans="1:11">
      <c r="A180">
        <v>2021</v>
      </c>
      <c r="B180" t="s">
        <v>24</v>
      </c>
      <c r="C180" s="2" t="s">
        <v>23</v>
      </c>
      <c r="D180" s="48">
        <v>-2.9729864429999999E-2</v>
      </c>
      <c r="E180" s="48">
        <v>5.8468733389999999E-2</v>
      </c>
      <c r="F180" s="48">
        <v>2.9729864429999999E-2</v>
      </c>
      <c r="G180" s="48">
        <v>-2.873886895E-2</v>
      </c>
      <c r="H180" s="50">
        <v>44409</v>
      </c>
      <c r="I180" s="48">
        <v>36</v>
      </c>
      <c r="J180">
        <f t="shared" si="4"/>
        <v>-7.9830191527777779E-4</v>
      </c>
      <c r="K180">
        <f t="shared" si="5"/>
        <v>8.2582956749999994E-4</v>
      </c>
    </row>
    <row r="181" spans="1:11">
      <c r="C181" t="s">
        <v>19</v>
      </c>
      <c r="D181" s="48">
        <v>0.67132874789999997</v>
      </c>
      <c r="E181" s="48">
        <v>-0.10328134579999999</v>
      </c>
      <c r="F181" s="48">
        <v>3.1509632390000002</v>
      </c>
      <c r="G181" s="48">
        <v>5.4978503510000003</v>
      </c>
      <c r="H181" s="50">
        <v>44593</v>
      </c>
      <c r="I181" s="48">
        <v>28</v>
      </c>
      <c r="J181">
        <f t="shared" si="4"/>
        <v>0.19635179825000001</v>
      </c>
      <c r="K181">
        <f t="shared" si="5"/>
        <v>0.11253440139285716</v>
      </c>
    </row>
    <row r="182" spans="1:11">
      <c r="C182" t="s">
        <v>19</v>
      </c>
      <c r="D182" s="48">
        <v>0.42143269480000001</v>
      </c>
      <c r="E182" s="48">
        <v>-0.54184203620000004</v>
      </c>
      <c r="F182" s="48">
        <v>2.1023728859999999</v>
      </c>
      <c r="G182" s="48">
        <v>2.5080884010000002</v>
      </c>
      <c r="H182" s="50">
        <v>44593</v>
      </c>
      <c r="I182" s="48">
        <v>28</v>
      </c>
      <c r="J182">
        <f t="shared" si="4"/>
        <v>8.9574585750000005E-2</v>
      </c>
      <c r="K182">
        <f t="shared" si="5"/>
        <v>7.5084745928571422E-2</v>
      </c>
    </row>
    <row r="183" spans="1:11">
      <c r="C183" t="s">
        <v>19</v>
      </c>
      <c r="D183" s="48">
        <v>0.2789823286</v>
      </c>
      <c r="E183" s="48">
        <v>-0.7074194761</v>
      </c>
      <c r="F183" s="48">
        <v>0.79510526260000003</v>
      </c>
      <c r="G183" s="48">
        <v>1.715424243</v>
      </c>
      <c r="H183" s="50">
        <v>44593</v>
      </c>
      <c r="I183" s="48">
        <v>28</v>
      </c>
      <c r="J183">
        <f t="shared" si="4"/>
        <v>6.1265151535714282E-2</v>
      </c>
      <c r="K183">
        <f t="shared" si="5"/>
        <v>2.8396616521428573E-2</v>
      </c>
    </row>
    <row r="184" spans="1:11">
      <c r="C184" t="s">
        <v>19</v>
      </c>
      <c r="D184" s="48">
        <v>-0.52142351080000005</v>
      </c>
      <c r="E184" s="48">
        <v>-0.49075153960000001</v>
      </c>
      <c r="F184" s="48">
        <v>3.919232955</v>
      </c>
      <c r="G184" s="48">
        <v>6.6999874269999999</v>
      </c>
      <c r="H184" s="50">
        <v>44593</v>
      </c>
      <c r="I184" s="48">
        <v>28</v>
      </c>
      <c r="J184">
        <f t="shared" si="4"/>
        <v>0.23928526524999999</v>
      </c>
      <c r="K184">
        <f t="shared" si="5"/>
        <v>0.13997260553571428</v>
      </c>
    </row>
    <row r="185" spans="1:11">
      <c r="C185" t="s">
        <v>19</v>
      </c>
      <c r="D185" s="48">
        <v>1.129455568</v>
      </c>
      <c r="E185" s="48">
        <v>7.686572612</v>
      </c>
      <c r="F185" s="48">
        <v>0.4003302601</v>
      </c>
      <c r="G185" s="48">
        <v>-4.9974474019999997</v>
      </c>
      <c r="H185" s="50">
        <v>44593</v>
      </c>
      <c r="I185" s="48">
        <v>28</v>
      </c>
      <c r="J185">
        <f t="shared" si="4"/>
        <v>-0.17848026435714284</v>
      </c>
      <c r="K185">
        <f t="shared" si="5"/>
        <v>1.4297509289285715E-2</v>
      </c>
    </row>
    <row r="186" spans="1:11">
      <c r="C186" t="s">
        <v>19</v>
      </c>
      <c r="D186" s="48">
        <v>0</v>
      </c>
      <c r="E186" s="48">
        <v>0.3835005574</v>
      </c>
      <c r="F186" s="48">
        <v>2.413013383</v>
      </c>
      <c r="G186" s="48">
        <v>3.2675364259999999</v>
      </c>
      <c r="H186" s="50">
        <v>44593</v>
      </c>
      <c r="I186" s="48">
        <v>28</v>
      </c>
      <c r="J186">
        <f t="shared" si="4"/>
        <v>0.1166977295</v>
      </c>
      <c r="K186">
        <f t="shared" si="5"/>
        <v>8.6179049392857143E-2</v>
      </c>
    </row>
    <row r="187" spans="1:11">
      <c r="C187" t="s">
        <v>19</v>
      </c>
      <c r="D187" s="48">
        <v>0.1468415498</v>
      </c>
      <c r="E187" s="48">
        <v>-0.2307510069</v>
      </c>
      <c r="F187" s="48">
        <v>2.9493001329999999</v>
      </c>
      <c r="G187" s="48">
        <v>4.0369832570000002</v>
      </c>
      <c r="H187" s="50">
        <v>44593</v>
      </c>
      <c r="I187" s="48">
        <v>28</v>
      </c>
      <c r="J187">
        <f t="shared" si="4"/>
        <v>0.14417797346428571</v>
      </c>
      <c r="K187">
        <f t="shared" si="5"/>
        <v>0.10533214760714285</v>
      </c>
    </row>
    <row r="188" spans="1:11">
      <c r="C188" t="s">
        <v>19</v>
      </c>
      <c r="D188" s="48">
        <v>1.282814686</v>
      </c>
      <c r="E188" s="48">
        <v>-0.55554966719999999</v>
      </c>
      <c r="F188" s="48">
        <v>-0.52519273479999995</v>
      </c>
      <c r="G188" s="48">
        <v>0.72303985920000002</v>
      </c>
      <c r="H188" s="50">
        <v>44593</v>
      </c>
      <c r="I188" s="48">
        <v>28</v>
      </c>
      <c r="J188">
        <f t="shared" si="4"/>
        <v>2.5822852114285717E-2</v>
      </c>
      <c r="K188">
        <f t="shared" si="5"/>
        <v>-1.8756883385714285E-2</v>
      </c>
    </row>
    <row r="189" spans="1:11">
      <c r="C189" t="s">
        <v>20</v>
      </c>
      <c r="D189" s="48">
        <v>-0.76410062670000001</v>
      </c>
      <c r="E189" s="48">
        <v>0.1046713187</v>
      </c>
      <c r="F189" s="48">
        <v>2.0952272710000002</v>
      </c>
      <c r="G189" s="48">
        <v>3.682700278</v>
      </c>
      <c r="H189" s="50">
        <v>44593</v>
      </c>
      <c r="I189" s="48">
        <v>28</v>
      </c>
      <c r="J189">
        <f t="shared" si="4"/>
        <v>0.13152500992857144</v>
      </c>
      <c r="K189">
        <f t="shared" si="5"/>
        <v>7.4829545392857147E-2</v>
      </c>
    </row>
    <row r="190" spans="1:11">
      <c r="C190" t="s">
        <v>20</v>
      </c>
      <c r="D190" s="48">
        <v>-0.73733131299999999</v>
      </c>
      <c r="E190" s="48">
        <v>3.4344116420000002</v>
      </c>
      <c r="F190" s="48">
        <v>1.5958125169999999</v>
      </c>
      <c r="G190" s="48">
        <v>-1.7800663160000001</v>
      </c>
      <c r="H190" s="50">
        <v>44593</v>
      </c>
      <c r="I190" s="48">
        <v>28</v>
      </c>
      <c r="J190">
        <f t="shared" si="4"/>
        <v>-6.3573797000000001E-2</v>
      </c>
      <c r="K190">
        <f t="shared" si="5"/>
        <v>5.6993304178571423E-2</v>
      </c>
    </row>
    <row r="191" spans="1:11">
      <c r="C191" t="s">
        <v>20</v>
      </c>
      <c r="D191" s="48">
        <v>0.206985953</v>
      </c>
      <c r="E191" s="48">
        <v>-1.335059397</v>
      </c>
      <c r="F191" s="48">
        <v>1.1830393610000001</v>
      </c>
      <c r="G191" s="48">
        <v>2.6502490519999999</v>
      </c>
      <c r="H191" s="50">
        <v>44593</v>
      </c>
      <c r="I191" s="48">
        <v>28</v>
      </c>
      <c r="J191">
        <f t="shared" si="4"/>
        <v>9.4651751857142849E-2</v>
      </c>
      <c r="K191">
        <f t="shared" si="5"/>
        <v>4.2251405750000005E-2</v>
      </c>
    </row>
    <row r="192" spans="1:11">
      <c r="C192" t="s">
        <v>20</v>
      </c>
      <c r="D192" s="48">
        <v>-0.36669213140000001</v>
      </c>
      <c r="E192" s="48">
        <v>0.10185892539999999</v>
      </c>
      <c r="F192" s="48">
        <v>8.7171979299999993</v>
      </c>
      <c r="G192" s="48">
        <v>14.425696759999999</v>
      </c>
      <c r="H192" s="50">
        <v>44593</v>
      </c>
      <c r="I192" s="48">
        <v>28</v>
      </c>
      <c r="J192">
        <f t="shared" si="4"/>
        <v>0.51520345571428572</v>
      </c>
      <c r="K192">
        <f t="shared" si="5"/>
        <v>0.31132849749999997</v>
      </c>
    </row>
    <row r="193" spans="1:11">
      <c r="C193" t="s">
        <v>21</v>
      </c>
      <c r="D193" s="48">
        <v>5.5170393439999996</v>
      </c>
      <c r="E193" s="48">
        <v>0.37638688520000002</v>
      </c>
      <c r="F193" s="48">
        <v>2.2103152019999999</v>
      </c>
      <c r="G193" s="48">
        <v>25.958366250000001</v>
      </c>
      <c r="H193" s="50">
        <v>44593</v>
      </c>
      <c r="I193" s="48">
        <v>28</v>
      </c>
      <c r="J193">
        <f t="shared" si="4"/>
        <v>0.92708450892857142</v>
      </c>
      <c r="K193">
        <f t="shared" si="5"/>
        <v>7.8939828642857132E-2</v>
      </c>
    </row>
    <row r="194" spans="1:11">
      <c r="C194" t="s">
        <v>21</v>
      </c>
      <c r="D194" s="48">
        <v>15.10447761</v>
      </c>
      <c r="E194" s="48">
        <v>9.0746268659999991</v>
      </c>
      <c r="F194" s="48">
        <v>-12.93258863</v>
      </c>
      <c r="G194" s="48">
        <v>-18.77544469</v>
      </c>
      <c r="H194" s="50">
        <v>44593</v>
      </c>
      <c r="I194" s="48">
        <v>28</v>
      </c>
      <c r="J194">
        <f t="shared" si="4"/>
        <v>-0.67055159607142856</v>
      </c>
      <c r="K194">
        <f t="shared" si="5"/>
        <v>-0.46187816535714282</v>
      </c>
    </row>
    <row r="195" spans="1:11">
      <c r="C195" t="s">
        <v>21</v>
      </c>
      <c r="D195" s="48">
        <v>2.6888000550000002</v>
      </c>
      <c r="E195" s="48">
        <v>4.9577874619999998</v>
      </c>
      <c r="F195" s="48">
        <v>2.5652405749999998</v>
      </c>
      <c r="G195" s="48">
        <v>-1.3219121920000001</v>
      </c>
      <c r="H195" s="50">
        <v>44593</v>
      </c>
      <c r="I195" s="48">
        <v>28</v>
      </c>
      <c r="J195">
        <f t="shared" ref="J195:J258" si="6">G195/I195</f>
        <v>-4.7211149714285715E-2</v>
      </c>
      <c r="K195">
        <f t="shared" ref="K195:K258" si="7">F195/I195</f>
        <v>9.1615734821428568E-2</v>
      </c>
    </row>
    <row r="196" spans="1:11">
      <c r="C196" t="s">
        <v>21</v>
      </c>
      <c r="D196" s="48">
        <v>4.3097675290000002</v>
      </c>
      <c r="E196" s="48">
        <v>2.0131793899999999</v>
      </c>
      <c r="F196" s="48">
        <v>-1.867700699</v>
      </c>
      <c r="G196" s="48">
        <v>-2.9426123070000001</v>
      </c>
      <c r="H196" s="50">
        <v>44593</v>
      </c>
      <c r="I196" s="48">
        <v>28</v>
      </c>
      <c r="J196">
        <f t="shared" si="6"/>
        <v>-0.10509329667857144</v>
      </c>
      <c r="K196">
        <f t="shared" si="7"/>
        <v>-6.670359639285714E-2</v>
      </c>
    </row>
    <row r="197" spans="1:11">
      <c r="C197" t="s">
        <v>22</v>
      </c>
      <c r="D197" s="48">
        <v>0.72911005429999998</v>
      </c>
      <c r="E197" s="48">
        <v>-0.61245244570000001</v>
      </c>
      <c r="F197" s="48">
        <v>5.3010158360000004</v>
      </c>
      <c r="G197" s="48">
        <v>6.3619900420000004</v>
      </c>
      <c r="H197" s="50">
        <v>44593</v>
      </c>
      <c r="I197" s="48">
        <v>28</v>
      </c>
      <c r="J197">
        <f t="shared" si="6"/>
        <v>0.22721393007142859</v>
      </c>
      <c r="K197">
        <f t="shared" si="7"/>
        <v>0.18932199414285716</v>
      </c>
    </row>
    <row r="198" spans="1:11">
      <c r="C198" t="s">
        <v>22</v>
      </c>
      <c r="D198" s="48">
        <v>0.85926624490000003</v>
      </c>
      <c r="E198" s="48">
        <v>-0.20458720120000001</v>
      </c>
      <c r="F198" s="48">
        <v>1.260725745</v>
      </c>
      <c r="G198" s="48">
        <v>1.9151649049999999</v>
      </c>
      <c r="H198" s="50">
        <v>44593</v>
      </c>
      <c r="I198" s="48">
        <v>28</v>
      </c>
      <c r="J198">
        <f t="shared" si="6"/>
        <v>6.839874660714286E-2</v>
      </c>
      <c r="K198">
        <f t="shared" si="7"/>
        <v>4.5025919464285712E-2</v>
      </c>
    </row>
    <row r="199" spans="1:11">
      <c r="C199" t="s">
        <v>22</v>
      </c>
      <c r="D199" s="48">
        <v>-0.59641304350000002</v>
      </c>
      <c r="E199" s="48">
        <v>10.9173913</v>
      </c>
      <c r="F199" s="48">
        <v>3.2143806530000001</v>
      </c>
      <c r="G199" s="48">
        <v>-7.5963879700000003</v>
      </c>
      <c r="H199" s="50">
        <v>44593</v>
      </c>
      <c r="I199" s="48">
        <v>28</v>
      </c>
      <c r="J199">
        <f t="shared" si="6"/>
        <v>-0.27129957035714286</v>
      </c>
      <c r="K199">
        <f t="shared" si="7"/>
        <v>0.11479930903571429</v>
      </c>
    </row>
    <row r="200" spans="1:11">
      <c r="C200" t="s">
        <v>22</v>
      </c>
      <c r="D200" s="48">
        <v>0.55969276359999998</v>
      </c>
      <c r="E200" s="48">
        <v>-0.29511072989999998</v>
      </c>
      <c r="F200" s="48">
        <v>0.53316343939999999</v>
      </c>
      <c r="G200" s="48">
        <v>5.7997941280000003</v>
      </c>
      <c r="H200" s="50">
        <v>44593</v>
      </c>
      <c r="I200" s="48">
        <v>28</v>
      </c>
      <c r="J200">
        <f t="shared" si="6"/>
        <v>0.20713550457142857</v>
      </c>
      <c r="K200">
        <f t="shared" si="7"/>
        <v>1.9041551407142858E-2</v>
      </c>
    </row>
    <row r="201" spans="1:11">
      <c r="C201" t="s">
        <v>23</v>
      </c>
      <c r="D201" s="48">
        <v>0.71866155450000002</v>
      </c>
      <c r="E201" s="48">
        <v>0.1214639247</v>
      </c>
      <c r="F201" s="48">
        <v>5.7676006620000004</v>
      </c>
      <c r="G201" s="48">
        <v>8.5581780429999998</v>
      </c>
      <c r="H201" s="50">
        <v>44593</v>
      </c>
      <c r="I201" s="48">
        <v>28</v>
      </c>
      <c r="J201">
        <f t="shared" si="6"/>
        <v>0.30564921582142857</v>
      </c>
      <c r="K201">
        <f t="shared" si="7"/>
        <v>0.20598573792857144</v>
      </c>
    </row>
    <row r="202" spans="1:11">
      <c r="C202" t="s">
        <v>23</v>
      </c>
      <c r="D202" s="48">
        <v>0.36175756660000002</v>
      </c>
      <c r="E202" s="48">
        <v>-0.1105370342</v>
      </c>
      <c r="F202" s="48">
        <v>1.8695240829999999</v>
      </c>
      <c r="G202" s="48">
        <v>1.993944647</v>
      </c>
      <c r="H202" s="50">
        <v>44593</v>
      </c>
      <c r="I202" s="48">
        <v>28</v>
      </c>
      <c r="J202">
        <f t="shared" si="6"/>
        <v>7.1212308821428566E-2</v>
      </c>
      <c r="K202">
        <f t="shared" si="7"/>
        <v>6.6768717249999998E-2</v>
      </c>
    </row>
    <row r="203" spans="1:11">
      <c r="C203" t="s">
        <v>23</v>
      </c>
      <c r="D203" s="48">
        <v>-0.1353521509</v>
      </c>
      <c r="E203" s="48">
        <v>0.24988089390000001</v>
      </c>
      <c r="F203" s="48">
        <v>2.558630892</v>
      </c>
      <c r="G203" s="48">
        <v>2.8721623049999998</v>
      </c>
      <c r="H203" s="50">
        <v>44593</v>
      </c>
      <c r="I203" s="48">
        <v>28</v>
      </c>
      <c r="J203">
        <f t="shared" si="6"/>
        <v>0.10257722517857142</v>
      </c>
      <c r="K203">
        <f t="shared" si="7"/>
        <v>9.1379674714285722E-2</v>
      </c>
    </row>
    <row r="204" spans="1:11">
      <c r="C204" s="2" t="s">
        <v>23</v>
      </c>
      <c r="D204" s="48">
        <v>-0.51771931390000003</v>
      </c>
      <c r="E204" s="48">
        <v>0.17921053179999999</v>
      </c>
      <c r="F204" s="48">
        <v>0.51771931390000003</v>
      </c>
      <c r="G204" s="48">
        <v>0.33850878220000002</v>
      </c>
      <c r="H204" s="50">
        <v>44593</v>
      </c>
      <c r="I204" s="48">
        <v>28</v>
      </c>
      <c r="J204">
        <f t="shared" si="6"/>
        <v>1.2089599364285716E-2</v>
      </c>
      <c r="K204">
        <f t="shared" si="7"/>
        <v>1.8489975496428574E-2</v>
      </c>
    </row>
    <row r="205" spans="1:11">
      <c r="A205">
        <v>2022</v>
      </c>
      <c r="B205" t="s">
        <v>18</v>
      </c>
      <c r="C205" t="s">
        <v>19</v>
      </c>
      <c r="D205" s="48">
        <v>0.67132874789999997</v>
      </c>
      <c r="E205" s="48">
        <v>-0.10328134579999999</v>
      </c>
      <c r="F205" s="48">
        <v>3.1509632390000002</v>
      </c>
      <c r="G205" s="48">
        <v>5.4978503510000003</v>
      </c>
      <c r="H205" s="50">
        <v>44652</v>
      </c>
      <c r="I205" s="48">
        <v>30</v>
      </c>
      <c r="J205">
        <f t="shared" si="6"/>
        <v>0.18326167836666668</v>
      </c>
      <c r="K205">
        <f t="shared" si="7"/>
        <v>0.10503210796666668</v>
      </c>
    </row>
    <row r="206" spans="1:11">
      <c r="A206">
        <v>2022</v>
      </c>
      <c r="B206" t="s">
        <v>18</v>
      </c>
      <c r="C206" t="s">
        <v>19</v>
      </c>
      <c r="D206" s="48">
        <v>0.42143269480000001</v>
      </c>
      <c r="E206" s="48">
        <v>-0.54184203620000004</v>
      </c>
      <c r="F206" s="48">
        <v>2.1023728859999999</v>
      </c>
      <c r="G206" s="48">
        <v>2.5080884010000002</v>
      </c>
      <c r="H206" s="50">
        <v>44652</v>
      </c>
      <c r="I206" s="48">
        <v>30</v>
      </c>
      <c r="J206">
        <f t="shared" si="6"/>
        <v>8.36029467E-2</v>
      </c>
      <c r="K206">
        <f t="shared" si="7"/>
        <v>7.0079096199999996E-2</v>
      </c>
    </row>
    <row r="207" spans="1:11">
      <c r="A207">
        <v>2022</v>
      </c>
      <c r="B207" t="s">
        <v>18</v>
      </c>
      <c r="C207" t="s">
        <v>19</v>
      </c>
      <c r="D207" s="48">
        <v>0.2789823286</v>
      </c>
      <c r="E207" s="48">
        <v>-0.7074194761</v>
      </c>
      <c r="F207" s="48">
        <v>0.79510526260000003</v>
      </c>
      <c r="G207" s="48">
        <v>1.715424243</v>
      </c>
      <c r="H207" s="50">
        <v>44652</v>
      </c>
      <c r="I207" s="48">
        <v>30</v>
      </c>
      <c r="J207">
        <f t="shared" si="6"/>
        <v>5.7180808100000001E-2</v>
      </c>
      <c r="K207">
        <f t="shared" si="7"/>
        <v>2.6503508753333335E-2</v>
      </c>
    </row>
    <row r="208" spans="1:11">
      <c r="A208">
        <v>2022</v>
      </c>
      <c r="B208" t="s">
        <v>18</v>
      </c>
      <c r="C208" t="s">
        <v>19</v>
      </c>
      <c r="D208" s="48">
        <v>-0.52142351080000005</v>
      </c>
      <c r="E208" s="48">
        <v>-0.49075153960000001</v>
      </c>
      <c r="F208" s="48">
        <v>3.919232955</v>
      </c>
      <c r="G208" s="48">
        <v>6.6999874269999999</v>
      </c>
      <c r="H208" s="50">
        <v>44652</v>
      </c>
      <c r="I208" s="48">
        <v>30</v>
      </c>
      <c r="J208">
        <f t="shared" si="6"/>
        <v>0.22333291423333332</v>
      </c>
      <c r="K208">
        <f t="shared" si="7"/>
        <v>0.1306410985</v>
      </c>
    </row>
    <row r="209" spans="1:11">
      <c r="A209">
        <v>2022</v>
      </c>
      <c r="B209" t="s">
        <v>18</v>
      </c>
      <c r="C209" t="s">
        <v>19</v>
      </c>
      <c r="D209" s="48">
        <v>1.129455568</v>
      </c>
      <c r="E209" s="48">
        <v>7.686572612</v>
      </c>
      <c r="F209" s="48">
        <v>0.4003302601</v>
      </c>
      <c r="G209" s="48">
        <v>-4.9974474019999997</v>
      </c>
      <c r="H209" s="50">
        <v>44652</v>
      </c>
      <c r="I209" s="48">
        <v>30</v>
      </c>
      <c r="J209">
        <f t="shared" si="6"/>
        <v>-0.16658158006666665</v>
      </c>
      <c r="K209">
        <f t="shared" si="7"/>
        <v>1.3344342003333334E-2</v>
      </c>
    </row>
    <row r="210" spans="1:11">
      <c r="A210">
        <v>2022</v>
      </c>
      <c r="B210" t="s">
        <v>18</v>
      </c>
      <c r="C210" t="s">
        <v>19</v>
      </c>
      <c r="D210" s="48">
        <v>0</v>
      </c>
      <c r="E210" s="48">
        <v>0.3835005574</v>
      </c>
      <c r="F210" s="48">
        <v>2.413013383</v>
      </c>
      <c r="G210" s="48">
        <v>3.2675364259999999</v>
      </c>
      <c r="H210" s="50">
        <v>44652</v>
      </c>
      <c r="I210" s="48">
        <v>30</v>
      </c>
      <c r="J210">
        <f t="shared" si="6"/>
        <v>0.10891788086666666</v>
      </c>
      <c r="K210">
        <f t="shared" si="7"/>
        <v>8.0433779433333338E-2</v>
      </c>
    </row>
    <row r="211" spans="1:11">
      <c r="A211">
        <v>2022</v>
      </c>
      <c r="B211" t="s">
        <v>18</v>
      </c>
      <c r="C211" t="s">
        <v>19</v>
      </c>
      <c r="D211" s="48">
        <v>0.1468415498</v>
      </c>
      <c r="E211" s="48">
        <v>-0.2307510069</v>
      </c>
      <c r="F211" s="48">
        <v>2.9493001329999999</v>
      </c>
      <c r="G211" s="48">
        <v>4.0369832570000002</v>
      </c>
      <c r="H211" s="50">
        <v>44652</v>
      </c>
      <c r="I211" s="48">
        <v>30</v>
      </c>
      <c r="J211">
        <f t="shared" si="6"/>
        <v>0.13456610856666668</v>
      </c>
      <c r="K211">
        <f t="shared" si="7"/>
        <v>9.8310004433333334E-2</v>
      </c>
    </row>
    <row r="212" spans="1:11">
      <c r="A212">
        <v>2022</v>
      </c>
      <c r="B212" t="s">
        <v>18</v>
      </c>
      <c r="C212" t="s">
        <v>19</v>
      </c>
      <c r="D212" s="48">
        <v>1.282814686</v>
      </c>
      <c r="E212" s="48">
        <v>-0.55554966719999999</v>
      </c>
      <c r="F212" s="48">
        <v>-0.52519273479999995</v>
      </c>
      <c r="G212" s="48">
        <v>0.72303985920000002</v>
      </c>
      <c r="H212" s="50">
        <v>44652</v>
      </c>
      <c r="I212" s="48">
        <v>30</v>
      </c>
      <c r="J212">
        <f t="shared" si="6"/>
        <v>2.4101328639999999E-2</v>
      </c>
      <c r="K212">
        <f t="shared" si="7"/>
        <v>-1.7506424493333332E-2</v>
      </c>
    </row>
    <row r="213" spans="1:11">
      <c r="A213">
        <v>2022</v>
      </c>
      <c r="B213" t="s">
        <v>18</v>
      </c>
      <c r="C213" t="s">
        <v>20</v>
      </c>
      <c r="D213" s="48">
        <v>-0.76410062670000001</v>
      </c>
      <c r="E213" s="48">
        <v>0.1046713187</v>
      </c>
      <c r="F213" s="48">
        <v>2.0952272710000002</v>
      </c>
      <c r="G213" s="48">
        <v>3.682700278</v>
      </c>
      <c r="H213" s="50">
        <v>44652</v>
      </c>
      <c r="I213" s="48">
        <v>30</v>
      </c>
      <c r="J213">
        <f t="shared" si="6"/>
        <v>0.12275667593333334</v>
      </c>
      <c r="K213">
        <f t="shared" si="7"/>
        <v>6.9840909033333343E-2</v>
      </c>
    </row>
    <row r="214" spans="1:11">
      <c r="A214">
        <v>2022</v>
      </c>
      <c r="B214" t="s">
        <v>18</v>
      </c>
      <c r="C214" t="s">
        <v>20</v>
      </c>
      <c r="D214" s="48">
        <v>-0.73733131299999999</v>
      </c>
      <c r="E214" s="48">
        <v>3.4344116420000002</v>
      </c>
      <c r="F214" s="48">
        <v>1.5958125169999999</v>
      </c>
      <c r="G214" s="48">
        <v>-1.7800663160000001</v>
      </c>
      <c r="H214" s="50">
        <v>44652</v>
      </c>
      <c r="I214" s="48">
        <v>30</v>
      </c>
      <c r="J214">
        <f t="shared" si="6"/>
        <v>-5.9335543866666667E-2</v>
      </c>
      <c r="K214">
        <f t="shared" si="7"/>
        <v>5.3193750566666663E-2</v>
      </c>
    </row>
    <row r="215" spans="1:11">
      <c r="A215">
        <v>2022</v>
      </c>
      <c r="B215" t="s">
        <v>18</v>
      </c>
      <c r="C215" t="s">
        <v>20</v>
      </c>
      <c r="D215" s="48">
        <v>0.206985953</v>
      </c>
      <c r="E215" s="48">
        <v>-1.335059397</v>
      </c>
      <c r="F215" s="48">
        <v>1.1830393610000001</v>
      </c>
      <c r="G215" s="48">
        <v>2.6502490519999999</v>
      </c>
      <c r="H215" s="50">
        <v>44652</v>
      </c>
      <c r="I215" s="48">
        <v>30</v>
      </c>
      <c r="J215">
        <f t="shared" si="6"/>
        <v>8.834163506666666E-2</v>
      </c>
      <c r="K215">
        <f t="shared" si="7"/>
        <v>3.9434645366666667E-2</v>
      </c>
    </row>
    <row r="216" spans="1:11">
      <c r="A216">
        <v>2022</v>
      </c>
      <c r="B216" t="s">
        <v>18</v>
      </c>
      <c r="C216" t="s">
        <v>20</v>
      </c>
      <c r="D216" s="48">
        <v>-0.36669213140000001</v>
      </c>
      <c r="E216" s="48">
        <v>0.10185892539999999</v>
      </c>
      <c r="F216" s="48">
        <v>8.7171979299999993</v>
      </c>
      <c r="G216" s="48">
        <v>14.425696759999999</v>
      </c>
      <c r="H216" s="50">
        <v>44652</v>
      </c>
      <c r="I216" s="48">
        <v>30</v>
      </c>
      <c r="J216">
        <f t="shared" si="6"/>
        <v>0.48085655866666666</v>
      </c>
      <c r="K216">
        <f t="shared" si="7"/>
        <v>0.2905732643333333</v>
      </c>
    </row>
    <row r="217" spans="1:11">
      <c r="A217">
        <v>2022</v>
      </c>
      <c r="B217" t="s">
        <v>18</v>
      </c>
      <c r="C217" t="s">
        <v>21</v>
      </c>
      <c r="D217" s="48">
        <v>5.5170393439999996</v>
      </c>
      <c r="E217" s="48">
        <v>0.37638688520000002</v>
      </c>
      <c r="F217" s="48">
        <v>2.2103152019999999</v>
      </c>
      <c r="G217" s="48">
        <v>25.958366250000001</v>
      </c>
      <c r="H217" s="50">
        <v>44652</v>
      </c>
      <c r="I217" s="48">
        <v>30</v>
      </c>
      <c r="J217">
        <f t="shared" si="6"/>
        <v>0.865278875</v>
      </c>
      <c r="K217">
        <f t="shared" si="7"/>
        <v>7.367717339999999E-2</v>
      </c>
    </row>
    <row r="218" spans="1:11">
      <c r="A218">
        <v>2022</v>
      </c>
      <c r="B218" t="s">
        <v>18</v>
      </c>
      <c r="C218" t="s">
        <v>21</v>
      </c>
      <c r="D218" s="48">
        <v>15.10447761</v>
      </c>
      <c r="E218" s="48">
        <v>9.0746268659999991</v>
      </c>
      <c r="F218" s="48">
        <v>-12.93258863</v>
      </c>
      <c r="G218" s="48">
        <v>-18.77544469</v>
      </c>
      <c r="H218" s="50">
        <v>44652</v>
      </c>
      <c r="I218" s="48">
        <v>30</v>
      </c>
      <c r="J218">
        <f t="shared" si="6"/>
        <v>-0.62584815633333335</v>
      </c>
      <c r="K218">
        <f t="shared" si="7"/>
        <v>-0.43108628766666668</v>
      </c>
    </row>
    <row r="219" spans="1:11">
      <c r="A219">
        <v>2022</v>
      </c>
      <c r="B219" t="s">
        <v>18</v>
      </c>
      <c r="C219" t="s">
        <v>21</v>
      </c>
      <c r="D219" s="48">
        <v>2.6888000550000002</v>
      </c>
      <c r="E219" s="48">
        <v>4.9577874619999998</v>
      </c>
      <c r="F219" s="48">
        <v>2.5652405749999998</v>
      </c>
      <c r="G219" s="48">
        <v>-1.3219121920000001</v>
      </c>
      <c r="H219" s="50">
        <v>44652</v>
      </c>
      <c r="I219" s="48">
        <v>30</v>
      </c>
      <c r="J219">
        <f t="shared" si="6"/>
        <v>-4.4063739733333336E-2</v>
      </c>
      <c r="K219">
        <f t="shared" si="7"/>
        <v>8.5508019166666657E-2</v>
      </c>
    </row>
    <row r="220" spans="1:11">
      <c r="A220">
        <v>2022</v>
      </c>
      <c r="B220" t="s">
        <v>18</v>
      </c>
      <c r="C220" t="s">
        <v>21</v>
      </c>
      <c r="D220" s="48">
        <v>4.3097675290000002</v>
      </c>
      <c r="E220" s="48">
        <v>2.0131793899999999</v>
      </c>
      <c r="F220" s="48">
        <v>-1.867700699</v>
      </c>
      <c r="G220" s="48">
        <v>-2.9426123070000001</v>
      </c>
      <c r="H220" s="50">
        <v>44652</v>
      </c>
      <c r="I220" s="48">
        <v>30</v>
      </c>
      <c r="J220">
        <f t="shared" si="6"/>
        <v>-9.80870769E-2</v>
      </c>
      <c r="K220">
        <f t="shared" si="7"/>
        <v>-6.2256689966666667E-2</v>
      </c>
    </row>
    <row r="221" spans="1:11">
      <c r="A221">
        <v>2022</v>
      </c>
      <c r="B221" t="s">
        <v>18</v>
      </c>
      <c r="C221" t="s">
        <v>22</v>
      </c>
      <c r="D221" s="48">
        <v>0.72911005429999998</v>
      </c>
      <c r="E221" s="48">
        <v>-0.61245244570000001</v>
      </c>
      <c r="F221" s="48">
        <v>5.3010158360000004</v>
      </c>
      <c r="G221" s="48">
        <v>6.3619900420000004</v>
      </c>
      <c r="H221" s="50">
        <v>44652</v>
      </c>
      <c r="I221" s="48">
        <v>30</v>
      </c>
      <c r="J221">
        <f t="shared" si="6"/>
        <v>0.21206633473333333</v>
      </c>
      <c r="K221">
        <f t="shared" si="7"/>
        <v>0.17670052786666668</v>
      </c>
    </row>
    <row r="222" spans="1:11">
      <c r="A222">
        <v>2022</v>
      </c>
      <c r="B222" t="s">
        <v>18</v>
      </c>
      <c r="C222" t="s">
        <v>22</v>
      </c>
      <c r="D222" s="48">
        <v>0.85926624490000003</v>
      </c>
      <c r="E222" s="48">
        <v>-0.20458720120000001</v>
      </c>
      <c r="F222" s="48">
        <v>1.260725745</v>
      </c>
      <c r="G222" s="48">
        <v>1.9151649049999999</v>
      </c>
      <c r="H222" s="50">
        <v>44652</v>
      </c>
      <c r="I222" s="48">
        <v>30</v>
      </c>
      <c r="J222">
        <f t="shared" si="6"/>
        <v>6.3838830166666666E-2</v>
      </c>
      <c r="K222">
        <f t="shared" si="7"/>
        <v>4.2024191500000002E-2</v>
      </c>
    </row>
    <row r="223" spans="1:11">
      <c r="A223">
        <v>2022</v>
      </c>
      <c r="B223" t="s">
        <v>18</v>
      </c>
      <c r="C223" t="s">
        <v>22</v>
      </c>
      <c r="D223" s="48">
        <v>-0.59641304350000002</v>
      </c>
      <c r="E223" s="48">
        <v>10.9173913</v>
      </c>
      <c r="F223" s="48">
        <v>3.2143806530000001</v>
      </c>
      <c r="G223" s="48">
        <v>-7.5963879700000003</v>
      </c>
      <c r="H223" s="50">
        <v>44652</v>
      </c>
      <c r="I223" s="48">
        <v>30</v>
      </c>
      <c r="J223">
        <f t="shared" si="6"/>
        <v>-0.25321293233333336</v>
      </c>
      <c r="K223">
        <f t="shared" si="7"/>
        <v>0.10714602176666667</v>
      </c>
    </row>
    <row r="224" spans="1:11">
      <c r="A224">
        <v>2022</v>
      </c>
      <c r="B224" t="s">
        <v>18</v>
      </c>
      <c r="C224" t="s">
        <v>22</v>
      </c>
      <c r="D224" s="48">
        <v>0.55969276359999998</v>
      </c>
      <c r="E224" s="48">
        <v>-0.29511072989999998</v>
      </c>
      <c r="F224" s="48">
        <v>0.53316343939999999</v>
      </c>
      <c r="G224" s="48">
        <v>5.7997941280000003</v>
      </c>
      <c r="H224" s="50">
        <v>44652</v>
      </c>
      <c r="I224" s="48">
        <v>30</v>
      </c>
      <c r="J224">
        <f t="shared" si="6"/>
        <v>0.19332647093333336</v>
      </c>
      <c r="K224">
        <f t="shared" si="7"/>
        <v>1.7772114646666667E-2</v>
      </c>
    </row>
    <row r="225" spans="1:11">
      <c r="A225">
        <v>2022</v>
      </c>
      <c r="B225" t="s">
        <v>18</v>
      </c>
      <c r="C225" t="s">
        <v>23</v>
      </c>
      <c r="D225" s="48">
        <v>0.71866155450000002</v>
      </c>
      <c r="E225" s="48">
        <v>0.1214639247</v>
      </c>
      <c r="F225" s="48">
        <v>5.7676006620000004</v>
      </c>
      <c r="G225" s="48">
        <v>8.5581780429999998</v>
      </c>
      <c r="H225" s="50">
        <v>44652</v>
      </c>
      <c r="I225" s="48">
        <v>30</v>
      </c>
      <c r="J225">
        <f t="shared" si="6"/>
        <v>0.28527260143333333</v>
      </c>
      <c r="K225">
        <f t="shared" si="7"/>
        <v>0.19225335540000002</v>
      </c>
    </row>
    <row r="226" spans="1:11">
      <c r="A226">
        <v>2022</v>
      </c>
      <c r="B226" t="s">
        <v>18</v>
      </c>
      <c r="C226" t="s">
        <v>23</v>
      </c>
      <c r="D226" s="48">
        <v>0.36175756660000002</v>
      </c>
      <c r="E226" s="48">
        <v>-0.1105370342</v>
      </c>
      <c r="F226" s="48">
        <v>1.8695240829999999</v>
      </c>
      <c r="G226" s="48">
        <v>1.993944647</v>
      </c>
      <c r="H226" s="50">
        <v>44652</v>
      </c>
      <c r="I226" s="48">
        <v>30</v>
      </c>
      <c r="J226">
        <f t="shared" si="6"/>
        <v>6.6464821566666665E-2</v>
      </c>
      <c r="K226">
        <f t="shared" si="7"/>
        <v>6.2317469433333335E-2</v>
      </c>
    </row>
    <row r="227" spans="1:11">
      <c r="A227">
        <v>2022</v>
      </c>
      <c r="B227" t="s">
        <v>18</v>
      </c>
      <c r="C227" t="s">
        <v>23</v>
      </c>
      <c r="D227" s="48">
        <v>-0.1353521509</v>
      </c>
      <c r="E227" s="48">
        <v>0.24988089390000001</v>
      </c>
      <c r="F227" s="48">
        <v>2.558630892</v>
      </c>
      <c r="G227" s="48">
        <v>2.8721623049999998</v>
      </c>
      <c r="H227" s="50">
        <v>44652</v>
      </c>
      <c r="I227" s="48">
        <v>30</v>
      </c>
      <c r="J227">
        <f t="shared" si="6"/>
        <v>9.5738743499999987E-2</v>
      </c>
      <c r="K227">
        <f t="shared" si="7"/>
        <v>8.5287696400000002E-2</v>
      </c>
    </row>
    <row r="228" spans="1:11">
      <c r="A228" s="2">
        <v>2022</v>
      </c>
      <c r="B228" s="2" t="s">
        <v>18</v>
      </c>
      <c r="C228" s="2" t="s">
        <v>23</v>
      </c>
      <c r="D228" s="49">
        <v>-0.51771931390000003</v>
      </c>
      <c r="E228" s="49">
        <v>0.17921053179999999</v>
      </c>
      <c r="F228" s="49">
        <v>0.51771931390000003</v>
      </c>
      <c r="G228" s="49">
        <v>0.33850878220000002</v>
      </c>
      <c r="H228" s="50">
        <v>44652</v>
      </c>
      <c r="I228" s="48">
        <v>30</v>
      </c>
      <c r="J228">
        <f t="shared" si="6"/>
        <v>1.1283626073333334E-2</v>
      </c>
      <c r="K228">
        <f t="shared" si="7"/>
        <v>1.7257310463333335E-2</v>
      </c>
    </row>
    <row r="229" spans="1:11">
      <c r="A229">
        <v>2022</v>
      </c>
      <c r="B229" t="s">
        <v>24</v>
      </c>
      <c r="C229" t="s">
        <v>19</v>
      </c>
      <c r="D229" s="48">
        <v>2.085289333</v>
      </c>
      <c r="E229" s="48">
        <v>2.0177944609999998</v>
      </c>
      <c r="F229" s="48">
        <v>11.60112898</v>
      </c>
      <c r="G229" s="48">
        <v>11.76713859</v>
      </c>
      <c r="H229" s="50">
        <v>44774</v>
      </c>
      <c r="I229" s="48">
        <v>21</v>
      </c>
      <c r="J229">
        <f t="shared" si="6"/>
        <v>0.5603399328571429</v>
      </c>
      <c r="K229">
        <f t="shared" si="7"/>
        <v>0.55243471333333338</v>
      </c>
    </row>
    <row r="230" spans="1:11">
      <c r="A230">
        <v>2022</v>
      </c>
      <c r="B230" t="s">
        <v>24</v>
      </c>
      <c r="C230" t="s">
        <v>19</v>
      </c>
      <c r="D230" s="48">
        <v>3.508350305</v>
      </c>
      <c r="E230" s="48">
        <v>2.9568940939999999</v>
      </c>
      <c r="F230" s="48">
        <v>10.57361485</v>
      </c>
      <c r="G230" s="48">
        <v>9.6721562779999992</v>
      </c>
      <c r="H230" s="50">
        <v>44774</v>
      </c>
      <c r="I230" s="48">
        <v>21</v>
      </c>
      <c r="J230">
        <f t="shared" si="6"/>
        <v>0.46057887038095235</v>
      </c>
      <c r="K230">
        <f t="shared" si="7"/>
        <v>0.50350546904761906</v>
      </c>
    </row>
    <row r="231" spans="1:11">
      <c r="A231">
        <v>2022</v>
      </c>
      <c r="B231" t="s">
        <v>24</v>
      </c>
      <c r="C231" t="s">
        <v>19</v>
      </c>
      <c r="D231" s="48">
        <v>0.95259974349999998</v>
      </c>
      <c r="E231" s="48">
        <v>0.74703874619999999</v>
      </c>
      <c r="F231" s="48">
        <v>-0.95259974349999998</v>
      </c>
      <c r="G231" s="48">
        <v>-1.6996384899999999</v>
      </c>
      <c r="H231" s="50">
        <v>44774</v>
      </c>
      <c r="I231" s="48">
        <v>21</v>
      </c>
      <c r="J231">
        <f t="shared" si="6"/>
        <v>-8.0935166190476179E-2</v>
      </c>
      <c r="K231">
        <f t="shared" si="7"/>
        <v>-4.5361892547619048E-2</v>
      </c>
    </row>
    <row r="232" spans="1:11">
      <c r="A232">
        <v>2022</v>
      </c>
      <c r="B232" t="s">
        <v>24</v>
      </c>
      <c r="C232" t="s">
        <v>19</v>
      </c>
      <c r="D232" s="48">
        <v>0.25867764259999998</v>
      </c>
      <c r="E232" s="48">
        <v>0.97302590180000004</v>
      </c>
      <c r="F232" s="48">
        <v>10.92210908</v>
      </c>
      <c r="G232" s="48">
        <v>13.376877</v>
      </c>
      <c r="H232" s="50">
        <v>44774</v>
      </c>
      <c r="I232" s="48">
        <v>21</v>
      </c>
      <c r="J232">
        <f t="shared" si="6"/>
        <v>0.63699414285714284</v>
      </c>
      <c r="K232">
        <f t="shared" si="7"/>
        <v>0.52010043238095238</v>
      </c>
    </row>
    <row r="233" spans="1:11">
      <c r="A233">
        <v>2022</v>
      </c>
      <c r="B233" t="s">
        <v>24</v>
      </c>
      <c r="C233" t="s">
        <v>19</v>
      </c>
      <c r="D233" s="48">
        <v>0.3626575507</v>
      </c>
      <c r="E233" s="48">
        <v>0.96003512719999995</v>
      </c>
      <c r="F233" s="48">
        <v>15.72213603</v>
      </c>
      <c r="G233" s="48">
        <v>15.47375074</v>
      </c>
      <c r="H233" s="50">
        <v>44774</v>
      </c>
      <c r="I233" s="48">
        <v>21</v>
      </c>
      <c r="J233">
        <f t="shared" si="6"/>
        <v>0.73684527333333327</v>
      </c>
      <c r="K233">
        <f t="shared" si="7"/>
        <v>0.7486731442857143</v>
      </c>
    </row>
    <row r="234" spans="1:11">
      <c r="A234">
        <v>2022</v>
      </c>
      <c r="B234" t="s">
        <v>24</v>
      </c>
      <c r="C234" t="s">
        <v>19</v>
      </c>
      <c r="D234" s="48">
        <v>0.74873270400000003</v>
      </c>
      <c r="E234" s="48">
        <v>1.1463704779999999</v>
      </c>
      <c r="F234" s="48">
        <v>8.0042619380000009</v>
      </c>
      <c r="G234" s="48">
        <v>9.0088374420000008</v>
      </c>
      <c r="H234" s="50">
        <v>44774</v>
      </c>
      <c r="I234" s="48">
        <v>21</v>
      </c>
      <c r="J234">
        <f t="shared" si="6"/>
        <v>0.42899225914285716</v>
      </c>
      <c r="K234">
        <f t="shared" si="7"/>
        <v>0.3811553303809524</v>
      </c>
    </row>
    <row r="235" spans="1:11">
      <c r="A235">
        <v>2022</v>
      </c>
      <c r="B235" t="s">
        <v>24</v>
      </c>
      <c r="C235" t="s">
        <v>19</v>
      </c>
      <c r="D235" s="48">
        <v>0.62921288919999996</v>
      </c>
      <c r="E235" s="48">
        <v>1.123734894</v>
      </c>
      <c r="F235" s="48">
        <v>20.389904940000001</v>
      </c>
      <c r="G235" s="48">
        <v>22.541541779999999</v>
      </c>
      <c r="H235" s="50">
        <v>44774</v>
      </c>
      <c r="I235" s="48">
        <v>21</v>
      </c>
      <c r="J235">
        <f t="shared" si="6"/>
        <v>1.0734067514285714</v>
      </c>
      <c r="K235">
        <f t="shared" si="7"/>
        <v>0.97094785428571428</v>
      </c>
    </row>
    <row r="236" spans="1:11">
      <c r="A236">
        <v>2022</v>
      </c>
      <c r="B236" t="s">
        <v>24</v>
      </c>
      <c r="C236" t="s">
        <v>19</v>
      </c>
      <c r="D236" s="48">
        <v>3.6145733459999998</v>
      </c>
      <c r="E236" s="48">
        <v>2.7188741269999999</v>
      </c>
      <c r="F236" s="48">
        <v>-3.6145733459999998</v>
      </c>
      <c r="G236" s="48">
        <v>-6.3334474729999997</v>
      </c>
      <c r="H236" s="50">
        <v>44774</v>
      </c>
      <c r="I236" s="48">
        <v>21</v>
      </c>
      <c r="J236">
        <f t="shared" si="6"/>
        <v>-0.30159273680952381</v>
      </c>
      <c r="K236">
        <f t="shared" si="7"/>
        <v>-0.17212254028571428</v>
      </c>
    </row>
    <row r="237" spans="1:11">
      <c r="A237">
        <v>2022</v>
      </c>
      <c r="B237" t="s">
        <v>24</v>
      </c>
      <c r="C237" t="s">
        <v>20</v>
      </c>
      <c r="D237" s="48">
        <v>0.23069346730000001</v>
      </c>
      <c r="E237" s="48">
        <v>0.39318190949999998</v>
      </c>
      <c r="F237" s="48">
        <v>0.80895624219999995</v>
      </c>
      <c r="G237" s="48">
        <v>4.0634595989999998</v>
      </c>
      <c r="H237" s="50">
        <v>44774</v>
      </c>
      <c r="I237" s="48">
        <v>21</v>
      </c>
      <c r="J237">
        <f t="shared" si="6"/>
        <v>0.19349807614285713</v>
      </c>
      <c r="K237">
        <f t="shared" si="7"/>
        <v>3.8521725819047614E-2</v>
      </c>
    </row>
    <row r="238" spans="1:11">
      <c r="A238">
        <v>2022</v>
      </c>
      <c r="B238" t="s">
        <v>24</v>
      </c>
      <c r="C238" t="s">
        <v>20</v>
      </c>
      <c r="D238" s="48">
        <v>0.52341778439999997</v>
      </c>
      <c r="E238" s="48">
        <v>0.73377247889999997</v>
      </c>
      <c r="F238" s="48">
        <v>1.262417511</v>
      </c>
      <c r="G238" s="48">
        <v>4.8567874270000004</v>
      </c>
      <c r="H238" s="50">
        <v>44774</v>
      </c>
      <c r="I238" s="48">
        <v>21</v>
      </c>
      <c r="J238">
        <f t="shared" si="6"/>
        <v>0.23127559176190479</v>
      </c>
      <c r="K238">
        <f t="shared" si="7"/>
        <v>6.0115119571428573E-2</v>
      </c>
    </row>
    <row r="239" spans="1:11">
      <c r="A239">
        <v>2022</v>
      </c>
      <c r="B239" t="s">
        <v>24</v>
      </c>
      <c r="C239" t="s">
        <v>20</v>
      </c>
      <c r="D239" s="48">
        <v>1.7398907100000001</v>
      </c>
      <c r="E239" s="48">
        <v>1.567878788</v>
      </c>
      <c r="F239" s="48">
        <v>3.3908933860000001</v>
      </c>
      <c r="G239" s="48">
        <v>5.55586045</v>
      </c>
      <c r="H239" s="50">
        <v>44774</v>
      </c>
      <c r="I239" s="48">
        <v>21</v>
      </c>
      <c r="J239">
        <f t="shared" si="6"/>
        <v>0.26456478333333333</v>
      </c>
      <c r="K239">
        <f t="shared" si="7"/>
        <v>0.16147111361904762</v>
      </c>
    </row>
    <row r="240" spans="1:11">
      <c r="A240">
        <v>2022</v>
      </c>
      <c r="B240" t="s">
        <v>24</v>
      </c>
      <c r="C240" t="s">
        <v>20</v>
      </c>
      <c r="D240" s="48">
        <v>0.83096315450000002</v>
      </c>
      <c r="E240" s="48">
        <v>1.5246367439999999</v>
      </c>
      <c r="F240" s="48">
        <v>15.712411769999999</v>
      </c>
      <c r="G240" s="48">
        <v>15.62919907</v>
      </c>
      <c r="H240" s="50">
        <v>44774</v>
      </c>
      <c r="I240" s="48">
        <v>21</v>
      </c>
      <c r="J240">
        <f t="shared" si="6"/>
        <v>0.74424757476190473</v>
      </c>
      <c r="K240">
        <f t="shared" si="7"/>
        <v>0.74821008428571423</v>
      </c>
    </row>
    <row r="241" spans="1:11">
      <c r="A241">
        <v>2022</v>
      </c>
      <c r="B241" t="s">
        <v>24</v>
      </c>
      <c r="C241" t="s">
        <v>21</v>
      </c>
      <c r="D241" s="48">
        <v>0.72568081760000003</v>
      </c>
      <c r="E241" s="48">
        <v>1.1889236409999999</v>
      </c>
      <c r="F241" s="48">
        <v>13.20974951</v>
      </c>
      <c r="G241" s="48">
        <v>14.3037312</v>
      </c>
      <c r="H241" s="50">
        <v>44774</v>
      </c>
      <c r="I241" s="48">
        <v>21</v>
      </c>
      <c r="J241">
        <f t="shared" si="6"/>
        <v>0.68113005714285713</v>
      </c>
      <c r="K241">
        <f t="shared" si="7"/>
        <v>0.62903569095238099</v>
      </c>
    </row>
    <row r="242" spans="1:11">
      <c r="A242">
        <v>2022</v>
      </c>
      <c r="B242" t="s">
        <v>24</v>
      </c>
      <c r="C242" t="s">
        <v>21</v>
      </c>
      <c r="D242" s="48">
        <v>17.874870340000001</v>
      </c>
      <c r="E242" s="48">
        <v>7.1947847679999999</v>
      </c>
      <c r="F242" s="48">
        <v>-4.655314787</v>
      </c>
      <c r="G242" s="48">
        <v>-11.37343289</v>
      </c>
      <c r="H242" s="50">
        <v>44774</v>
      </c>
      <c r="I242" s="48">
        <v>21</v>
      </c>
      <c r="J242">
        <f t="shared" si="6"/>
        <v>-0.54159204238095238</v>
      </c>
      <c r="K242">
        <f t="shared" si="7"/>
        <v>-0.22168165652380953</v>
      </c>
    </row>
    <row r="243" spans="1:11">
      <c r="A243">
        <v>2022</v>
      </c>
      <c r="B243" t="s">
        <v>24</v>
      </c>
      <c r="C243" t="s">
        <v>21</v>
      </c>
      <c r="D243" s="48">
        <v>6.66</v>
      </c>
      <c r="E243" s="48">
        <v>5.5897861449999997</v>
      </c>
      <c r="F243" s="48">
        <v>19.054107370000001</v>
      </c>
      <c r="G243" s="48">
        <v>14.0032975</v>
      </c>
      <c r="H243" s="50">
        <v>44774</v>
      </c>
      <c r="I243" s="48">
        <v>21</v>
      </c>
      <c r="J243">
        <f t="shared" si="6"/>
        <v>0.6668236904761905</v>
      </c>
      <c r="K243">
        <f t="shared" si="7"/>
        <v>0.90733844619047621</v>
      </c>
    </row>
    <row r="244" spans="1:11">
      <c r="A244">
        <v>2022</v>
      </c>
      <c r="B244" t="s">
        <v>24</v>
      </c>
      <c r="C244" t="s">
        <v>21</v>
      </c>
      <c r="D244" s="48">
        <v>14.495182720000001</v>
      </c>
      <c r="E244" s="48">
        <v>2.7660807310000002</v>
      </c>
      <c r="F244" s="48">
        <v>-1.898574684</v>
      </c>
      <c r="G244" s="48">
        <v>-3.5697194849999998</v>
      </c>
      <c r="H244" s="50">
        <v>44774</v>
      </c>
      <c r="I244" s="48">
        <v>21</v>
      </c>
      <c r="J244">
        <f t="shared" si="6"/>
        <v>-0.16998664214285714</v>
      </c>
      <c r="K244">
        <f t="shared" si="7"/>
        <v>-9.0408318285714287E-2</v>
      </c>
    </row>
    <row r="245" spans="1:11">
      <c r="A245">
        <v>2022</v>
      </c>
      <c r="B245" t="s">
        <v>24</v>
      </c>
      <c r="C245" t="s">
        <v>22</v>
      </c>
      <c r="D245" s="48">
        <v>0.71957090909999999</v>
      </c>
      <c r="E245" s="48">
        <v>1.07835696</v>
      </c>
      <c r="F245" s="48">
        <v>0.25464626260000001</v>
      </c>
      <c r="G245" s="48">
        <v>1.1800666539999999E-2</v>
      </c>
      <c r="H245" s="50">
        <v>44774</v>
      </c>
      <c r="I245" s="48">
        <v>21</v>
      </c>
      <c r="J245">
        <f t="shared" si="6"/>
        <v>5.6193650190476186E-4</v>
      </c>
      <c r="K245">
        <f t="shared" si="7"/>
        <v>1.2126012504761904E-2</v>
      </c>
    </row>
    <row r="246" spans="1:11">
      <c r="A246">
        <v>2022</v>
      </c>
      <c r="B246" t="s">
        <v>24</v>
      </c>
      <c r="C246" t="s">
        <v>22</v>
      </c>
      <c r="D246" s="48">
        <v>1.4077434559999999</v>
      </c>
      <c r="E246" s="48">
        <v>1.0263548039999999</v>
      </c>
      <c r="F246" s="48">
        <v>4.5632426370000001</v>
      </c>
      <c r="G246" s="48">
        <v>4.2663164050000004</v>
      </c>
      <c r="H246" s="50">
        <v>44774</v>
      </c>
      <c r="I246" s="48">
        <v>21</v>
      </c>
      <c r="J246">
        <f t="shared" si="6"/>
        <v>0.20315792404761907</v>
      </c>
      <c r="K246">
        <f t="shared" si="7"/>
        <v>0.21729726842857144</v>
      </c>
    </row>
    <row r="247" spans="1:11">
      <c r="A247">
        <v>2022</v>
      </c>
      <c r="B247" t="s">
        <v>24</v>
      </c>
      <c r="C247" t="s">
        <v>22</v>
      </c>
      <c r="D247" s="48">
        <v>0.57097843719999997</v>
      </c>
      <c r="E247" s="48">
        <v>0.67415524260000004</v>
      </c>
      <c r="F247" s="48">
        <v>7.6243858009999999</v>
      </c>
      <c r="G247" s="48">
        <v>7.8289850980000004</v>
      </c>
      <c r="H247" s="50">
        <v>44774</v>
      </c>
      <c r="I247" s="48">
        <v>21</v>
      </c>
      <c r="J247">
        <f t="shared" si="6"/>
        <v>0.37280881419047623</v>
      </c>
      <c r="K247">
        <f t="shared" si="7"/>
        <v>0.3630659905238095</v>
      </c>
    </row>
    <row r="248" spans="1:11">
      <c r="A248">
        <v>2022</v>
      </c>
      <c r="B248" t="s">
        <v>24</v>
      </c>
      <c r="C248" t="s">
        <v>22</v>
      </c>
      <c r="D248" s="48">
        <v>0.54092969449999995</v>
      </c>
      <c r="E248" s="48">
        <v>1.2681796169999999</v>
      </c>
      <c r="F248" s="48">
        <v>3.007023577</v>
      </c>
      <c r="G248" s="48">
        <v>5.6942328150000003</v>
      </c>
      <c r="H248" s="50">
        <v>44774</v>
      </c>
      <c r="I248" s="48">
        <v>21</v>
      </c>
      <c r="J248">
        <f t="shared" si="6"/>
        <v>0.27115394357142858</v>
      </c>
      <c r="K248">
        <f t="shared" si="7"/>
        <v>0.14319159890476191</v>
      </c>
    </row>
    <row r="249" spans="1:11">
      <c r="A249">
        <v>2022</v>
      </c>
      <c r="B249" t="s">
        <v>24</v>
      </c>
      <c r="C249" t="s">
        <v>23</v>
      </c>
      <c r="D249" s="48">
        <v>1.107421934</v>
      </c>
      <c r="E249" s="48">
        <v>0.89491664360000001</v>
      </c>
      <c r="F249" s="48">
        <v>4.5930813920000002</v>
      </c>
      <c r="G249" s="48">
        <v>4.5039895750000003</v>
      </c>
      <c r="H249" s="50">
        <v>44774</v>
      </c>
      <c r="I249" s="48">
        <v>21</v>
      </c>
      <c r="J249">
        <f t="shared" si="6"/>
        <v>0.21447569404761907</v>
      </c>
      <c r="K249">
        <f t="shared" si="7"/>
        <v>0.21871816152380955</v>
      </c>
    </row>
    <row r="250" spans="1:11">
      <c r="A250">
        <v>2022</v>
      </c>
      <c r="B250" t="s">
        <v>24</v>
      </c>
      <c r="C250" t="s">
        <v>23</v>
      </c>
      <c r="D250" s="48">
        <v>0.89011425560000002</v>
      </c>
      <c r="E250" s="48">
        <v>0.72827530009999997</v>
      </c>
      <c r="F250" s="48">
        <v>4.2371012410000004</v>
      </c>
      <c r="G250" s="48">
        <v>8.4901625020000004</v>
      </c>
      <c r="H250" s="50">
        <v>44774</v>
      </c>
      <c r="I250" s="48">
        <v>21</v>
      </c>
      <c r="J250">
        <f t="shared" si="6"/>
        <v>0.40429345247619047</v>
      </c>
      <c r="K250">
        <f t="shared" si="7"/>
        <v>0.20176672576190477</v>
      </c>
    </row>
    <row r="251" spans="1:11">
      <c r="A251">
        <v>2022</v>
      </c>
      <c r="B251" t="s">
        <v>24</v>
      </c>
      <c r="C251" t="s">
        <v>23</v>
      </c>
      <c r="D251" s="48">
        <v>0.42071030840000001</v>
      </c>
      <c r="E251" s="48">
        <v>0.76829715840000001</v>
      </c>
      <c r="F251" s="48">
        <v>11.5901312</v>
      </c>
      <c r="G251" s="48">
        <v>11.517142509999999</v>
      </c>
      <c r="H251" s="50">
        <v>44774</v>
      </c>
      <c r="I251" s="48">
        <v>21</v>
      </c>
      <c r="J251">
        <f t="shared" si="6"/>
        <v>0.5484353576190476</v>
      </c>
      <c r="K251">
        <f t="shared" si="7"/>
        <v>0.55191100952380956</v>
      </c>
    </row>
    <row r="252" spans="1:11">
      <c r="A252" s="2">
        <v>2022</v>
      </c>
      <c r="B252" s="2" t="s">
        <v>24</v>
      </c>
      <c r="C252" s="2" t="s">
        <v>23</v>
      </c>
      <c r="D252" s="49">
        <v>2.230519481</v>
      </c>
      <c r="E252" s="49">
        <v>1.35</v>
      </c>
      <c r="F252" s="49">
        <v>-2.230519481</v>
      </c>
      <c r="G252" s="49">
        <v>-3.5805194810000001</v>
      </c>
      <c r="H252" s="50">
        <v>44774</v>
      </c>
      <c r="I252" s="48">
        <v>21</v>
      </c>
      <c r="J252">
        <f t="shared" si="6"/>
        <v>-0.17050092766666666</v>
      </c>
      <c r="K252">
        <f t="shared" si="7"/>
        <v>-0.10621521338095238</v>
      </c>
    </row>
    <row r="253" spans="1:11">
      <c r="C253" t="s">
        <v>19</v>
      </c>
      <c r="D253" s="48">
        <v>1.2744149339999999</v>
      </c>
      <c r="E253" s="48">
        <v>0.50753015779999999</v>
      </c>
      <c r="F253" s="48">
        <v>-9.9668271449999998E-2</v>
      </c>
      <c r="G253" s="48">
        <v>1.0972147109999999</v>
      </c>
      <c r="H253" s="50">
        <v>44958</v>
      </c>
      <c r="I253" s="48">
        <v>28</v>
      </c>
      <c r="J253">
        <f t="shared" si="6"/>
        <v>3.9186239678571426E-2</v>
      </c>
      <c r="K253">
        <f t="shared" si="7"/>
        <v>-3.5595811232142856E-3</v>
      </c>
    </row>
    <row r="254" spans="1:11">
      <c r="C254" t="s">
        <v>19</v>
      </c>
      <c r="D254" s="48">
        <v>0.2358910196</v>
      </c>
      <c r="E254" s="48">
        <v>1.701632037</v>
      </c>
      <c r="F254" s="48">
        <v>1.09697661</v>
      </c>
      <c r="G254" s="48">
        <v>0.1004417245</v>
      </c>
      <c r="H254" s="50">
        <v>44958</v>
      </c>
      <c r="I254" s="48">
        <v>28</v>
      </c>
      <c r="J254">
        <f t="shared" si="6"/>
        <v>3.5872044464285713E-3</v>
      </c>
      <c r="K254">
        <f t="shared" si="7"/>
        <v>3.9177736071428569E-2</v>
      </c>
    </row>
    <row r="255" spans="1:11">
      <c r="C255" t="s">
        <v>19</v>
      </c>
      <c r="D255" s="48">
        <v>10.55944642</v>
      </c>
      <c r="E255" s="48">
        <v>6.6188629819999996</v>
      </c>
      <c r="F255" s="48">
        <v>-9.3294230630000001</v>
      </c>
      <c r="G255" s="48">
        <v>-15.661987509999999</v>
      </c>
      <c r="H255" s="50">
        <v>44958</v>
      </c>
      <c r="I255" s="48">
        <v>28</v>
      </c>
      <c r="J255">
        <f t="shared" si="6"/>
        <v>-0.55935669678571431</v>
      </c>
      <c r="K255">
        <f t="shared" si="7"/>
        <v>-0.33319368082142858</v>
      </c>
    </row>
    <row r="256" spans="1:11">
      <c r="C256" t="s">
        <v>19</v>
      </c>
      <c r="D256" s="48">
        <v>1.0386338079999999</v>
      </c>
      <c r="E256" s="48">
        <v>0.62960482370000004</v>
      </c>
      <c r="F256" s="48">
        <v>0.57807784959999997</v>
      </c>
      <c r="G256" s="48">
        <v>0.43561377530000001</v>
      </c>
      <c r="H256" s="50">
        <v>44958</v>
      </c>
      <c r="I256" s="48">
        <v>28</v>
      </c>
      <c r="J256">
        <f t="shared" si="6"/>
        <v>1.5557634832142857E-2</v>
      </c>
      <c r="K256">
        <f t="shared" si="7"/>
        <v>2.0645637485714286E-2</v>
      </c>
    </row>
    <row r="257" spans="3:11">
      <c r="C257" t="s">
        <v>19</v>
      </c>
      <c r="D257" s="48">
        <v>0.78168410249999998</v>
      </c>
      <c r="E257" s="48">
        <v>0.77534612329999997</v>
      </c>
      <c r="F257" s="48">
        <v>0.26439829809999998</v>
      </c>
      <c r="G257" s="48">
        <v>-0.39538062670000002</v>
      </c>
      <c r="H257" s="50">
        <v>44958</v>
      </c>
      <c r="I257" s="48">
        <v>28</v>
      </c>
      <c r="J257">
        <f t="shared" si="6"/>
        <v>-1.4120736667857143E-2</v>
      </c>
      <c r="K257">
        <f t="shared" si="7"/>
        <v>9.4427963607142847E-3</v>
      </c>
    </row>
    <row r="258" spans="3:11">
      <c r="C258" t="s">
        <v>19</v>
      </c>
      <c r="D258" s="48">
        <v>0.95515613929999998</v>
      </c>
      <c r="E258" s="48">
        <v>0.61542446699999998</v>
      </c>
      <c r="F258" s="48">
        <v>0.32543908690000001</v>
      </c>
      <c r="G258" s="48">
        <v>-7.6216728179999998E-2</v>
      </c>
      <c r="H258" s="50">
        <v>44958</v>
      </c>
      <c r="I258" s="48">
        <v>28</v>
      </c>
      <c r="J258">
        <f t="shared" si="6"/>
        <v>-2.7220260064285714E-3</v>
      </c>
      <c r="K258">
        <f t="shared" si="7"/>
        <v>1.1622824532142858E-2</v>
      </c>
    </row>
    <row r="259" spans="3:11">
      <c r="C259" t="s">
        <v>19</v>
      </c>
      <c r="D259" s="48">
        <v>0.37569616880000001</v>
      </c>
      <c r="E259" s="48">
        <v>2.1856677109999998</v>
      </c>
      <c r="F259" s="48">
        <v>0.90832415119999999</v>
      </c>
      <c r="G259" s="48">
        <v>7.3017809739999995E-2</v>
      </c>
      <c r="H259" s="50">
        <v>44958</v>
      </c>
      <c r="I259" s="48">
        <v>28</v>
      </c>
      <c r="J259">
        <f t="shared" ref="J259:J315" si="8">G259/I259</f>
        <v>2.6077789192857142E-3</v>
      </c>
      <c r="K259">
        <f t="shared" ref="K259:K315" si="9">F259/I259</f>
        <v>3.2440148257142858E-2</v>
      </c>
    </row>
    <row r="260" spans="3:11">
      <c r="C260" t="s">
        <v>19</v>
      </c>
      <c r="D260" s="48">
        <v>0.83437063219999996</v>
      </c>
      <c r="E260" s="48">
        <v>0.53271355750000005</v>
      </c>
      <c r="F260" s="48">
        <v>0.93199927660000004</v>
      </c>
      <c r="G260" s="48">
        <v>0.46890147430000001</v>
      </c>
      <c r="H260" s="50">
        <v>44958</v>
      </c>
      <c r="I260" s="48">
        <v>28</v>
      </c>
      <c r="J260">
        <f t="shared" si="8"/>
        <v>1.6746481225000002E-2</v>
      </c>
      <c r="K260">
        <f t="shared" si="9"/>
        <v>3.3285688450000003E-2</v>
      </c>
    </row>
    <row r="261" spans="3:11">
      <c r="C261" t="s">
        <v>20</v>
      </c>
      <c r="D261" s="48">
        <v>1.1468659240000001</v>
      </c>
      <c r="E261" s="48">
        <v>1.3486293730000001</v>
      </c>
      <c r="F261" s="48">
        <v>0.61307474200000001</v>
      </c>
      <c r="G261" s="48">
        <v>-0.11206345619999999</v>
      </c>
      <c r="H261" s="50">
        <v>44958</v>
      </c>
      <c r="I261" s="48">
        <v>28</v>
      </c>
      <c r="J261">
        <f t="shared" si="8"/>
        <v>-4.002266292857143E-3</v>
      </c>
      <c r="K261">
        <f t="shared" si="9"/>
        <v>2.1895526500000002E-2</v>
      </c>
    </row>
    <row r="262" spans="3:11">
      <c r="C262" t="s">
        <v>20</v>
      </c>
      <c r="D262" s="48">
        <v>2.3758887889999998</v>
      </c>
      <c r="E262" s="48">
        <v>5.4699439620000003</v>
      </c>
      <c r="F262" s="48">
        <v>2.2583942459999999</v>
      </c>
      <c r="G262" s="48">
        <v>-2.765905343</v>
      </c>
      <c r="H262" s="50">
        <v>44958</v>
      </c>
      <c r="I262" s="48">
        <v>28</v>
      </c>
      <c r="J262">
        <f t="shared" si="8"/>
        <v>-9.8782333678571435E-2</v>
      </c>
      <c r="K262">
        <f t="shared" si="9"/>
        <v>8.0656937357142855E-2</v>
      </c>
    </row>
    <row r="263" spans="3:11">
      <c r="C263" t="s">
        <v>20</v>
      </c>
      <c r="D263" s="48">
        <v>0.67343533720000004</v>
      </c>
      <c r="E263" s="48">
        <v>1.185459982</v>
      </c>
      <c r="F263" s="48">
        <v>1.534764378</v>
      </c>
      <c r="G263" s="48">
        <v>1.074260529</v>
      </c>
      <c r="H263" s="50">
        <v>44958</v>
      </c>
      <c r="I263" s="48">
        <v>28</v>
      </c>
      <c r="J263">
        <f t="shared" si="8"/>
        <v>3.8366447464285712E-2</v>
      </c>
      <c r="K263">
        <f t="shared" si="9"/>
        <v>5.48130135E-2</v>
      </c>
    </row>
    <row r="264" spans="3:11">
      <c r="C264" t="s">
        <v>20</v>
      </c>
      <c r="D264" s="48">
        <v>0.98009505500000005</v>
      </c>
      <c r="E264" s="48">
        <v>1.4059294579999999</v>
      </c>
      <c r="F264" s="48">
        <v>3.0417696909999998</v>
      </c>
      <c r="G264" s="48">
        <v>1.861405134</v>
      </c>
      <c r="H264" s="50">
        <v>44958</v>
      </c>
      <c r="I264" s="48">
        <v>28</v>
      </c>
      <c r="J264">
        <f t="shared" si="8"/>
        <v>6.6478754785714286E-2</v>
      </c>
      <c r="K264">
        <f t="shared" si="9"/>
        <v>0.10863463182142856</v>
      </c>
    </row>
    <row r="265" spans="3:11">
      <c r="C265" t="s">
        <v>21</v>
      </c>
      <c r="D265" s="48">
        <v>0.52974742119999996</v>
      </c>
      <c r="E265" s="48">
        <v>1.3549309039999999</v>
      </c>
      <c r="F265" s="48">
        <v>4.3839407039999996</v>
      </c>
      <c r="G265" s="48">
        <v>7.9218586230000003</v>
      </c>
      <c r="H265" s="50">
        <v>44958</v>
      </c>
      <c r="I265" s="48">
        <v>28</v>
      </c>
      <c r="J265">
        <f t="shared" si="8"/>
        <v>0.28292352225</v>
      </c>
      <c r="K265">
        <f t="shared" si="9"/>
        <v>0.15656931085714285</v>
      </c>
    </row>
    <row r="266" spans="3:11">
      <c r="C266" t="s">
        <v>21</v>
      </c>
      <c r="D266" s="48">
        <v>4.197311515</v>
      </c>
      <c r="E266" s="48">
        <v>4.7385437890000004</v>
      </c>
      <c r="F266" s="48">
        <v>1.6122035139999999</v>
      </c>
      <c r="G266" s="48">
        <v>1.867629502</v>
      </c>
      <c r="H266" s="50">
        <v>44958</v>
      </c>
      <c r="I266" s="48">
        <v>28</v>
      </c>
      <c r="J266">
        <f t="shared" si="8"/>
        <v>6.6701053642857139E-2</v>
      </c>
      <c r="K266">
        <f t="shared" si="9"/>
        <v>5.7578696928571427E-2</v>
      </c>
    </row>
    <row r="267" spans="3:11">
      <c r="C267" t="s">
        <v>21</v>
      </c>
      <c r="D267" s="48">
        <v>10.02656331</v>
      </c>
      <c r="E267" s="48">
        <v>4.3018491230000002</v>
      </c>
      <c r="F267" s="48">
        <v>-5.6059118430000003</v>
      </c>
      <c r="G267" s="48">
        <v>-7.1560068179999998</v>
      </c>
      <c r="H267" s="50">
        <v>44958</v>
      </c>
      <c r="I267" s="48">
        <v>28</v>
      </c>
      <c r="J267">
        <f t="shared" si="8"/>
        <v>-0.25557167207142856</v>
      </c>
      <c r="K267">
        <f t="shared" si="9"/>
        <v>-0.20021113725</v>
      </c>
    </row>
    <row r="268" spans="3:11">
      <c r="C268" t="s">
        <v>21</v>
      </c>
      <c r="D268" s="48">
        <v>5.1963730940000001</v>
      </c>
      <c r="E268" s="48">
        <v>4.2620448340000001</v>
      </c>
      <c r="F268" s="48">
        <v>-1.2978800740000001</v>
      </c>
      <c r="G268" s="48">
        <v>-2.8422058209999999</v>
      </c>
      <c r="H268" s="50">
        <v>44958</v>
      </c>
      <c r="I268" s="48">
        <v>28</v>
      </c>
      <c r="J268">
        <f t="shared" si="8"/>
        <v>-0.10150735074999999</v>
      </c>
      <c r="K268">
        <f t="shared" si="9"/>
        <v>-4.6352859785714288E-2</v>
      </c>
    </row>
    <row r="269" spans="3:11">
      <c r="C269" t="s">
        <v>22</v>
      </c>
      <c r="D269" s="48">
        <v>0.99562553779999996</v>
      </c>
      <c r="E269" s="48">
        <v>1.115975878</v>
      </c>
      <c r="F269" s="48">
        <v>0.98638814740000003</v>
      </c>
      <c r="G269" s="48">
        <v>0.23895967949999999</v>
      </c>
      <c r="H269" s="50">
        <v>44958</v>
      </c>
      <c r="I269" s="48">
        <v>28</v>
      </c>
      <c r="J269">
        <f t="shared" si="8"/>
        <v>8.5342742678571424E-3</v>
      </c>
      <c r="K269">
        <f t="shared" si="9"/>
        <v>3.5228148121428569E-2</v>
      </c>
    </row>
    <row r="270" spans="3:11">
      <c r="C270" t="s">
        <v>22</v>
      </c>
      <c r="D270" s="48">
        <v>0.4700293438</v>
      </c>
      <c r="E270" s="48">
        <v>1.069577885</v>
      </c>
      <c r="F270" s="48">
        <v>0.52571553709999996</v>
      </c>
      <c r="G270" s="48">
        <v>-0.19027130810000001</v>
      </c>
      <c r="H270" s="50">
        <v>44958</v>
      </c>
      <c r="I270" s="48">
        <v>28</v>
      </c>
      <c r="J270">
        <f t="shared" si="8"/>
        <v>-6.7954038607142856E-3</v>
      </c>
      <c r="K270">
        <f t="shared" si="9"/>
        <v>1.877555489642857E-2</v>
      </c>
    </row>
    <row r="271" spans="3:11">
      <c r="C271" t="s">
        <v>22</v>
      </c>
      <c r="D271" s="48">
        <v>0.42510820519999998</v>
      </c>
      <c r="E271" s="48">
        <v>1.39522693</v>
      </c>
      <c r="F271" s="48">
        <v>0.70099992030000002</v>
      </c>
      <c r="G271" s="48">
        <v>-0.28059883260000001</v>
      </c>
      <c r="H271" s="50">
        <v>44958</v>
      </c>
      <c r="I271" s="48">
        <v>28</v>
      </c>
      <c r="J271">
        <f t="shared" si="8"/>
        <v>-1.0021386878571429E-2</v>
      </c>
      <c r="K271">
        <f t="shared" si="9"/>
        <v>2.5035711439285714E-2</v>
      </c>
    </row>
    <row r="272" spans="3:11">
      <c r="C272" t="s">
        <v>22</v>
      </c>
      <c r="D272" s="48">
        <v>0.81973928119999995</v>
      </c>
      <c r="E272" s="48">
        <v>1.315841236</v>
      </c>
      <c r="F272" s="48">
        <v>3.0501969359999999</v>
      </c>
      <c r="G272" s="48">
        <v>2.4347821729999999</v>
      </c>
      <c r="H272" s="50">
        <v>44958</v>
      </c>
      <c r="I272" s="48">
        <v>28</v>
      </c>
      <c r="J272">
        <f t="shared" si="8"/>
        <v>8.6956506178571424E-2</v>
      </c>
      <c r="K272">
        <f t="shared" si="9"/>
        <v>0.10893560485714285</v>
      </c>
    </row>
    <row r="273" spans="1:11">
      <c r="C273" t="s">
        <v>23</v>
      </c>
      <c r="D273" s="48">
        <v>0.57657219390000003</v>
      </c>
      <c r="E273" s="48">
        <v>2.4159505459999999</v>
      </c>
      <c r="F273" s="48">
        <v>1.0594475640000001</v>
      </c>
      <c r="G273" s="48">
        <v>-0.70102578459999998</v>
      </c>
      <c r="H273" s="50">
        <v>44958</v>
      </c>
      <c r="I273" s="48">
        <v>28</v>
      </c>
      <c r="J273">
        <f t="shared" si="8"/>
        <v>-2.5036635164285715E-2</v>
      </c>
      <c r="K273">
        <f t="shared" si="9"/>
        <v>3.7837413E-2</v>
      </c>
    </row>
    <row r="274" spans="1:11">
      <c r="C274" t="s">
        <v>23</v>
      </c>
      <c r="D274" s="48">
        <v>0.76902241299999996</v>
      </c>
      <c r="E274" s="48">
        <v>2.2420794289999999</v>
      </c>
      <c r="F274" s="48">
        <v>0.20417060049999999</v>
      </c>
      <c r="G274" s="48">
        <v>-1.3356615979999999</v>
      </c>
      <c r="H274" s="50">
        <v>44958</v>
      </c>
      <c r="I274" s="48">
        <v>28</v>
      </c>
      <c r="J274">
        <f t="shared" si="8"/>
        <v>-4.7702199928571429E-2</v>
      </c>
      <c r="K274">
        <f t="shared" si="9"/>
        <v>7.2918071607142856E-3</v>
      </c>
    </row>
    <row r="275" spans="1:11">
      <c r="C275" t="s">
        <v>23</v>
      </c>
      <c r="D275" s="48">
        <v>1.5340194890000001</v>
      </c>
      <c r="E275" s="48">
        <v>1.1533139219999999</v>
      </c>
      <c r="F275" s="48">
        <v>-6.2107507870000002E-2</v>
      </c>
      <c r="G275" s="48">
        <v>-0.36298319649999999</v>
      </c>
      <c r="H275" s="50">
        <v>44958</v>
      </c>
      <c r="I275" s="48">
        <v>28</v>
      </c>
      <c r="J275">
        <f t="shared" si="8"/>
        <v>-1.2963685589285715E-2</v>
      </c>
      <c r="K275">
        <f t="shared" si="9"/>
        <v>-2.2181252810714288E-3</v>
      </c>
    </row>
    <row r="276" spans="1:11">
      <c r="C276" s="2" t="s">
        <v>23</v>
      </c>
      <c r="D276" s="48">
        <v>0.88784293879999998</v>
      </c>
      <c r="E276" s="48">
        <v>3.122795719</v>
      </c>
      <c r="F276" s="48">
        <v>3.6337925480000002</v>
      </c>
      <c r="G276" s="48">
        <v>1.510343802</v>
      </c>
      <c r="H276" s="50">
        <v>44958</v>
      </c>
      <c r="I276" s="48">
        <v>28</v>
      </c>
      <c r="J276">
        <f t="shared" si="8"/>
        <v>5.394085007142857E-2</v>
      </c>
      <c r="K276">
        <f t="shared" si="9"/>
        <v>0.1297783052857143</v>
      </c>
    </row>
    <row r="277" spans="1:11">
      <c r="A277">
        <v>2023</v>
      </c>
      <c r="B277" t="s">
        <v>18</v>
      </c>
      <c r="C277" t="s">
        <v>19</v>
      </c>
      <c r="D277" s="48">
        <v>0.92185484029999998</v>
      </c>
      <c r="E277" s="48">
        <v>1.5578311010000001</v>
      </c>
      <c r="F277" s="48">
        <v>-0.66077775829999996</v>
      </c>
      <c r="G277" s="48">
        <v>-1.3791456259999999</v>
      </c>
      <c r="H277" s="50">
        <v>45017</v>
      </c>
      <c r="I277" s="48">
        <v>32</v>
      </c>
      <c r="J277">
        <f t="shared" si="8"/>
        <v>-4.3098300812499997E-2</v>
      </c>
      <c r="K277">
        <f t="shared" si="9"/>
        <v>-2.0649304946874999E-2</v>
      </c>
    </row>
    <row r="278" spans="1:11">
      <c r="A278">
        <v>2023</v>
      </c>
      <c r="B278" t="s">
        <v>18</v>
      </c>
      <c r="C278" t="s">
        <v>19</v>
      </c>
      <c r="D278" s="48">
        <v>0.65253570930000004</v>
      </c>
      <c r="E278" s="48">
        <v>0.69568726430000005</v>
      </c>
      <c r="F278" s="48">
        <v>0.64626136960000002</v>
      </c>
      <c r="G278" s="48">
        <v>1.686330822</v>
      </c>
      <c r="H278" s="50">
        <v>45017</v>
      </c>
      <c r="I278" s="48">
        <v>32</v>
      </c>
      <c r="J278">
        <f t="shared" si="8"/>
        <v>5.2697838187499998E-2</v>
      </c>
      <c r="K278">
        <f t="shared" si="9"/>
        <v>2.0195667800000001E-2</v>
      </c>
    </row>
    <row r="279" spans="1:11">
      <c r="A279">
        <v>2023</v>
      </c>
      <c r="B279" t="s">
        <v>18</v>
      </c>
      <c r="C279" t="s">
        <v>19</v>
      </c>
      <c r="D279" s="48">
        <v>0.48690438539999997</v>
      </c>
      <c r="E279" s="48">
        <v>0.2328673148</v>
      </c>
      <c r="F279" s="48">
        <v>0.28272115959999999</v>
      </c>
      <c r="G279" s="48">
        <v>15.54431514</v>
      </c>
      <c r="H279" s="50">
        <v>45017</v>
      </c>
      <c r="I279" s="48">
        <v>32</v>
      </c>
      <c r="J279">
        <f t="shared" si="8"/>
        <v>0.485759848125</v>
      </c>
      <c r="K279">
        <f t="shared" si="9"/>
        <v>8.8350362374999998E-3</v>
      </c>
    </row>
    <row r="280" spans="1:11">
      <c r="A280">
        <v>2023</v>
      </c>
      <c r="B280" t="s">
        <v>18</v>
      </c>
      <c r="C280" t="s">
        <v>19</v>
      </c>
      <c r="D280" s="48">
        <v>0.19912903940000001</v>
      </c>
      <c r="E280" s="48">
        <v>3.1441427280000003E-2</v>
      </c>
      <c r="F280" s="48">
        <v>0.1225817178</v>
      </c>
      <c r="G280" s="48">
        <v>1.241256248</v>
      </c>
      <c r="H280" s="50">
        <v>45017</v>
      </c>
      <c r="I280" s="48">
        <v>32</v>
      </c>
      <c r="J280">
        <f t="shared" si="8"/>
        <v>3.878925775E-2</v>
      </c>
      <c r="K280">
        <f t="shared" si="9"/>
        <v>3.8306786812500001E-3</v>
      </c>
    </row>
    <row r="281" spans="1:11">
      <c r="A281">
        <v>2023</v>
      </c>
      <c r="B281" t="s">
        <v>18</v>
      </c>
      <c r="C281" t="s">
        <v>19</v>
      </c>
      <c r="D281" s="48">
        <v>0.34193694790000001</v>
      </c>
      <c r="E281" s="48">
        <v>8.7038495830000007E-2</v>
      </c>
      <c r="F281" s="48">
        <v>1.41130753</v>
      </c>
      <c r="G281" s="48">
        <v>2.8497932530000001</v>
      </c>
      <c r="H281" s="50">
        <v>45017</v>
      </c>
      <c r="I281" s="48">
        <v>32</v>
      </c>
      <c r="J281">
        <f t="shared" si="8"/>
        <v>8.9056039156250003E-2</v>
      </c>
      <c r="K281">
        <f t="shared" si="9"/>
        <v>4.4103360312499999E-2</v>
      </c>
    </row>
    <row r="282" spans="1:11">
      <c r="A282">
        <v>2023</v>
      </c>
      <c r="B282" t="s">
        <v>18</v>
      </c>
      <c r="C282" t="s">
        <v>19</v>
      </c>
      <c r="D282" s="48">
        <v>0.58135638249999999</v>
      </c>
      <c r="E282" s="48">
        <v>0.15009564789999999</v>
      </c>
      <c r="F282" s="48">
        <v>1.013956802</v>
      </c>
      <c r="G282" s="48">
        <v>2.431429761</v>
      </c>
      <c r="H282" s="50">
        <v>45017</v>
      </c>
      <c r="I282" s="48">
        <v>32</v>
      </c>
      <c r="J282">
        <f t="shared" si="8"/>
        <v>7.5982180031249999E-2</v>
      </c>
      <c r="K282">
        <f t="shared" si="9"/>
        <v>3.1686150062500001E-2</v>
      </c>
    </row>
    <row r="283" spans="1:11">
      <c r="A283">
        <v>2023</v>
      </c>
      <c r="B283" t="s">
        <v>18</v>
      </c>
      <c r="C283" t="s">
        <v>19</v>
      </c>
      <c r="D283" s="48">
        <v>0.31318636059999999</v>
      </c>
      <c r="E283" s="48">
        <v>0.1670327257</v>
      </c>
      <c r="F283" s="48">
        <v>0.28571871770000001</v>
      </c>
      <c r="G283" s="48">
        <v>1.1094171049999999</v>
      </c>
      <c r="H283" s="50">
        <v>45017</v>
      </c>
      <c r="I283" s="48">
        <v>32</v>
      </c>
      <c r="J283">
        <f t="shared" si="8"/>
        <v>3.4669284531249997E-2</v>
      </c>
      <c r="K283">
        <f t="shared" si="9"/>
        <v>8.9287099281250004E-3</v>
      </c>
    </row>
    <row r="284" spans="1:11">
      <c r="A284">
        <v>2023</v>
      </c>
      <c r="B284" t="s">
        <v>18</v>
      </c>
      <c r="C284" t="s">
        <v>19</v>
      </c>
      <c r="D284" s="48">
        <v>0.57163459319999999</v>
      </c>
      <c r="E284" s="48">
        <v>0.18084439860000001</v>
      </c>
      <c r="F284" s="48">
        <v>0.3026027765</v>
      </c>
      <c r="G284" s="48">
        <v>0.96886424299999996</v>
      </c>
      <c r="H284" s="50">
        <v>45017</v>
      </c>
      <c r="I284" s="48">
        <v>32</v>
      </c>
      <c r="J284">
        <f t="shared" si="8"/>
        <v>3.0277007593749999E-2</v>
      </c>
      <c r="K284">
        <f t="shared" si="9"/>
        <v>9.4563367656250001E-3</v>
      </c>
    </row>
    <row r="285" spans="1:11">
      <c r="A285">
        <v>2023</v>
      </c>
      <c r="B285" t="s">
        <v>18</v>
      </c>
      <c r="C285" t="s">
        <v>20</v>
      </c>
      <c r="D285" s="48">
        <v>0.29982840399999999</v>
      </c>
      <c r="E285" s="48">
        <v>0.87984128220000002</v>
      </c>
      <c r="F285" s="48">
        <v>7.4251283759999995E-2</v>
      </c>
      <c r="G285" s="48">
        <v>18.19557992</v>
      </c>
      <c r="H285" s="50">
        <v>45017</v>
      </c>
      <c r="I285" s="48">
        <v>32</v>
      </c>
      <c r="J285">
        <f t="shared" si="8"/>
        <v>0.5686118725</v>
      </c>
      <c r="K285">
        <f t="shared" si="9"/>
        <v>2.3203526174999998E-3</v>
      </c>
    </row>
    <row r="286" spans="1:11">
      <c r="A286">
        <v>2023</v>
      </c>
      <c r="B286" t="s">
        <v>18</v>
      </c>
      <c r="C286" t="s">
        <v>20</v>
      </c>
      <c r="D286" s="48">
        <v>0.55283784499999999</v>
      </c>
      <c r="E286" s="48">
        <v>1.1181927730000001</v>
      </c>
      <c r="F286" s="48">
        <v>3.1355125820000003E-2</v>
      </c>
      <c r="G286" s="48">
        <v>-0.26090965420000001</v>
      </c>
      <c r="H286" s="50">
        <v>45017</v>
      </c>
      <c r="I286" s="48">
        <v>32</v>
      </c>
      <c r="J286">
        <f t="shared" si="8"/>
        <v>-8.1534266937500002E-3</v>
      </c>
      <c r="K286">
        <f t="shared" si="9"/>
        <v>9.7984768187500009E-4</v>
      </c>
    </row>
    <row r="287" spans="1:11">
      <c r="A287">
        <v>2023</v>
      </c>
      <c r="B287" t="s">
        <v>18</v>
      </c>
      <c r="C287" t="s">
        <v>20</v>
      </c>
      <c r="D287" s="48">
        <v>0.38134302730000003</v>
      </c>
      <c r="E287" s="48">
        <v>1.4676553269999999</v>
      </c>
      <c r="F287" s="48">
        <v>0.39719469120000001</v>
      </c>
      <c r="G287" s="48">
        <v>2.0949098249999998</v>
      </c>
      <c r="H287" s="50">
        <v>45017</v>
      </c>
      <c r="I287" s="48">
        <v>32</v>
      </c>
      <c r="J287">
        <f t="shared" si="8"/>
        <v>6.5465932031249993E-2</v>
      </c>
      <c r="K287">
        <f t="shared" si="9"/>
        <v>1.24123341E-2</v>
      </c>
    </row>
    <row r="288" spans="1:11">
      <c r="A288">
        <v>2023</v>
      </c>
      <c r="B288" t="s">
        <v>18</v>
      </c>
      <c r="C288" t="s">
        <v>20</v>
      </c>
      <c r="D288" s="48">
        <v>0.37884540919999998</v>
      </c>
      <c r="E288" s="48">
        <v>1.9152740130000001</v>
      </c>
      <c r="F288" s="48">
        <v>0.38506003789999999</v>
      </c>
      <c r="G288" s="48">
        <v>0.20968119439999999</v>
      </c>
      <c r="H288" s="50">
        <v>45017</v>
      </c>
      <c r="I288" s="48">
        <v>32</v>
      </c>
      <c r="J288">
        <f t="shared" si="8"/>
        <v>6.5525373249999998E-3</v>
      </c>
      <c r="K288">
        <f t="shared" si="9"/>
        <v>1.2033126184375E-2</v>
      </c>
    </row>
    <row r="289" spans="1:11">
      <c r="A289">
        <v>2023</v>
      </c>
      <c r="B289" t="s">
        <v>18</v>
      </c>
      <c r="C289" t="s">
        <v>21</v>
      </c>
      <c r="D289" s="48">
        <v>0.49115246530000001</v>
      </c>
      <c r="E289" s="48">
        <v>0.21550567349999999</v>
      </c>
      <c r="F289" s="48">
        <v>0.54912489220000005</v>
      </c>
      <c r="G289" s="48">
        <v>1.296128269</v>
      </c>
      <c r="H289" s="50">
        <v>45017</v>
      </c>
      <c r="I289" s="48">
        <v>32</v>
      </c>
      <c r="J289">
        <f t="shared" si="8"/>
        <v>4.050400840625E-2</v>
      </c>
      <c r="K289">
        <f t="shared" si="9"/>
        <v>1.7160152881250001E-2</v>
      </c>
    </row>
    <row r="290" spans="1:11">
      <c r="A290">
        <v>2023</v>
      </c>
      <c r="B290" t="s">
        <v>18</v>
      </c>
      <c r="C290" t="s">
        <v>21</v>
      </c>
      <c r="D290" s="48">
        <v>3.0061307639999999</v>
      </c>
      <c r="E290" s="48">
        <v>1.184950859</v>
      </c>
      <c r="F290" s="48">
        <v>2.9397067190000001</v>
      </c>
      <c r="G290" s="48">
        <v>9.9330304740000006</v>
      </c>
      <c r="H290" s="50">
        <v>45017</v>
      </c>
      <c r="I290" s="48">
        <v>32</v>
      </c>
      <c r="J290">
        <f t="shared" si="8"/>
        <v>0.31040720231250002</v>
      </c>
      <c r="K290">
        <f t="shared" si="9"/>
        <v>9.1865834968750004E-2</v>
      </c>
    </row>
    <row r="291" spans="1:11">
      <c r="A291">
        <v>2023</v>
      </c>
      <c r="B291" t="s">
        <v>18</v>
      </c>
      <c r="C291" t="s">
        <v>21</v>
      </c>
      <c r="D291" s="48">
        <v>2.6373574820000001</v>
      </c>
      <c r="E291" s="48">
        <v>0.83225561010000004</v>
      </c>
      <c r="F291" s="48">
        <v>1.937403405</v>
      </c>
      <c r="G291" s="48">
        <v>3.6732751540000002</v>
      </c>
      <c r="H291" s="50">
        <v>45017</v>
      </c>
      <c r="I291" s="48">
        <v>32</v>
      </c>
      <c r="J291">
        <f t="shared" si="8"/>
        <v>0.1147898485625</v>
      </c>
      <c r="K291">
        <f t="shared" si="9"/>
        <v>6.0543856406249999E-2</v>
      </c>
    </row>
    <row r="292" spans="1:11">
      <c r="A292">
        <v>2023</v>
      </c>
      <c r="B292" t="s">
        <v>18</v>
      </c>
      <c r="C292" t="s">
        <v>21</v>
      </c>
      <c r="D292" s="48">
        <v>2.4293212519999998</v>
      </c>
      <c r="E292" s="48">
        <v>1.4432423299999999</v>
      </c>
      <c r="F292" s="48">
        <v>0.60066668749999996</v>
      </c>
      <c r="G292" s="48">
        <v>-3.6919909319999999E-2</v>
      </c>
      <c r="H292" s="50">
        <v>45017</v>
      </c>
      <c r="I292" s="48">
        <v>32</v>
      </c>
      <c r="J292">
        <f t="shared" si="8"/>
        <v>-1.15374716625E-3</v>
      </c>
      <c r="K292">
        <f t="shared" si="9"/>
        <v>1.8770833984374999E-2</v>
      </c>
    </row>
    <row r="293" spans="1:11">
      <c r="A293">
        <v>2023</v>
      </c>
      <c r="B293" t="s">
        <v>18</v>
      </c>
      <c r="C293" t="s">
        <v>22</v>
      </c>
      <c r="D293" s="48">
        <v>0.74900888359999995</v>
      </c>
      <c r="E293" s="48">
        <v>0.44108300919999999</v>
      </c>
      <c r="F293" s="48">
        <v>0.1963813817</v>
      </c>
      <c r="G293" s="48">
        <v>0.94005340709999996</v>
      </c>
      <c r="H293" s="50">
        <v>45017</v>
      </c>
      <c r="I293" s="48">
        <v>32</v>
      </c>
      <c r="J293">
        <f t="shared" si="8"/>
        <v>2.9376668971874999E-2</v>
      </c>
      <c r="K293">
        <f t="shared" si="9"/>
        <v>6.1369181781249999E-3</v>
      </c>
    </row>
    <row r="294" spans="1:11">
      <c r="A294">
        <v>2023</v>
      </c>
      <c r="B294" t="s">
        <v>18</v>
      </c>
      <c r="C294" t="s">
        <v>22</v>
      </c>
      <c r="D294" s="48">
        <v>0.63907759460000002</v>
      </c>
      <c r="E294" s="48">
        <v>1.110528279</v>
      </c>
      <c r="F294" s="48">
        <v>-3.8540680420000001E-2</v>
      </c>
      <c r="G294" s="48">
        <v>-0.17497772759999999</v>
      </c>
      <c r="H294" s="50">
        <v>45017</v>
      </c>
      <c r="I294" s="48">
        <v>32</v>
      </c>
      <c r="J294">
        <f t="shared" si="8"/>
        <v>-5.4680539874999998E-3</v>
      </c>
      <c r="K294">
        <f t="shared" si="9"/>
        <v>-1.204396263125E-3</v>
      </c>
    </row>
    <row r="295" spans="1:11">
      <c r="A295">
        <v>2023</v>
      </c>
      <c r="B295" t="s">
        <v>18</v>
      </c>
      <c r="C295" t="s">
        <v>22</v>
      </c>
      <c r="D295" s="48">
        <v>0.1775929148</v>
      </c>
      <c r="E295" s="48">
        <v>1.1365946549999999</v>
      </c>
      <c r="F295" s="48">
        <v>7.2009832900000001E-2</v>
      </c>
      <c r="G295" s="48">
        <v>-0.11509596950000001</v>
      </c>
      <c r="H295" s="50">
        <v>45017</v>
      </c>
      <c r="I295" s="48">
        <v>32</v>
      </c>
      <c r="J295">
        <f t="shared" si="8"/>
        <v>-3.5967490468750002E-3</v>
      </c>
      <c r="K295">
        <f t="shared" si="9"/>
        <v>2.250307278125E-3</v>
      </c>
    </row>
    <row r="296" spans="1:11">
      <c r="A296">
        <v>2023</v>
      </c>
      <c r="B296" t="s">
        <v>18</v>
      </c>
      <c r="C296" t="s">
        <v>22</v>
      </c>
      <c r="D296" s="48">
        <v>0.46451237849999999</v>
      </c>
      <c r="E296" s="48">
        <v>0.50779648649999998</v>
      </c>
      <c r="F296" s="48">
        <v>0.30260493469999999</v>
      </c>
      <c r="G296" s="48">
        <v>0.7849954012</v>
      </c>
      <c r="H296" s="50">
        <v>45017</v>
      </c>
      <c r="I296" s="48">
        <v>32</v>
      </c>
      <c r="J296">
        <f t="shared" si="8"/>
        <v>2.45311062875E-2</v>
      </c>
      <c r="K296">
        <f t="shared" si="9"/>
        <v>9.4564042093749998E-3</v>
      </c>
    </row>
    <row r="297" spans="1:11">
      <c r="A297">
        <v>2023</v>
      </c>
      <c r="B297" t="s">
        <v>18</v>
      </c>
      <c r="C297" t="s">
        <v>23</v>
      </c>
      <c r="D297" s="48">
        <v>0.3819420764</v>
      </c>
      <c r="E297" s="48">
        <v>2.1144737729999998</v>
      </c>
      <c r="F297" s="48">
        <v>-4.0279456980000003E-2</v>
      </c>
      <c r="G297" s="48">
        <v>1.0056259999999999</v>
      </c>
      <c r="H297" s="50">
        <v>45017</v>
      </c>
      <c r="I297" s="48">
        <v>32</v>
      </c>
      <c r="J297">
        <f t="shared" si="8"/>
        <v>3.1425812499999997E-2</v>
      </c>
      <c r="K297">
        <f t="shared" si="9"/>
        <v>-1.2587330306250001E-3</v>
      </c>
    </row>
    <row r="298" spans="1:11">
      <c r="A298">
        <v>2023</v>
      </c>
      <c r="B298" t="s">
        <v>18</v>
      </c>
      <c r="C298" t="s">
        <v>23</v>
      </c>
      <c r="D298" s="48">
        <v>0.25106367159999998</v>
      </c>
      <c r="E298" s="48">
        <v>0.50317344180000001</v>
      </c>
      <c r="F298" s="48">
        <v>0.1001622187</v>
      </c>
      <c r="G298" s="48">
        <v>-1.967325147E-2</v>
      </c>
      <c r="H298" s="50">
        <v>45017</v>
      </c>
      <c r="I298" s="48">
        <v>32</v>
      </c>
      <c r="J298">
        <f t="shared" si="8"/>
        <v>-6.147891084375E-4</v>
      </c>
      <c r="K298">
        <f t="shared" si="9"/>
        <v>3.130069334375E-3</v>
      </c>
    </row>
    <row r="299" spans="1:11">
      <c r="A299">
        <v>2023</v>
      </c>
      <c r="B299" t="s">
        <v>18</v>
      </c>
      <c r="C299" t="s">
        <v>23</v>
      </c>
      <c r="D299" s="48">
        <v>0.23024144120000001</v>
      </c>
      <c r="E299" s="48">
        <v>0.6666536274</v>
      </c>
      <c r="F299" s="48">
        <v>0.28333073380000001</v>
      </c>
      <c r="G299" s="48">
        <v>1.176526712</v>
      </c>
      <c r="H299" s="50">
        <v>45017</v>
      </c>
      <c r="I299" s="48">
        <v>32</v>
      </c>
      <c r="J299">
        <f t="shared" si="8"/>
        <v>3.6766459750000001E-2</v>
      </c>
      <c r="K299">
        <f t="shared" si="9"/>
        <v>8.8540854312500004E-3</v>
      </c>
    </row>
    <row r="300" spans="1:11">
      <c r="A300">
        <v>2023</v>
      </c>
      <c r="B300" t="s">
        <v>18</v>
      </c>
      <c r="C300" s="2" t="s">
        <v>23</v>
      </c>
      <c r="D300" s="48">
        <v>0.67753718080000003</v>
      </c>
      <c r="E300" s="48">
        <v>0.74112143929999996</v>
      </c>
      <c r="F300" s="48">
        <v>-0.35443864219999999</v>
      </c>
      <c r="G300" s="48">
        <v>-0.39080139409999998</v>
      </c>
      <c r="H300" s="50">
        <v>45017</v>
      </c>
      <c r="I300" s="48">
        <v>32</v>
      </c>
      <c r="J300">
        <f t="shared" si="8"/>
        <v>-1.2212543565624999E-2</v>
      </c>
      <c r="K300">
        <f t="shared" si="9"/>
        <v>-1.107620756875E-2</v>
      </c>
    </row>
    <row r="301" spans="1:11">
      <c r="A301">
        <v>2023</v>
      </c>
      <c r="B301" t="s">
        <v>24</v>
      </c>
      <c r="C301" t="s">
        <v>19</v>
      </c>
      <c r="D301" s="48">
        <v>4.2874012190000004</v>
      </c>
      <c r="E301" s="48">
        <v>0.96086438679999997</v>
      </c>
      <c r="F301" s="48">
        <v>7.8758010599999997</v>
      </c>
      <c r="G301" s="48">
        <v>10.492607169999999</v>
      </c>
      <c r="H301" s="50">
        <v>45139</v>
      </c>
      <c r="I301" s="48">
        <v>32</v>
      </c>
      <c r="J301">
        <f t="shared" si="8"/>
        <v>0.32789397406249998</v>
      </c>
      <c r="K301">
        <f t="shared" si="9"/>
        <v>0.24611878312499999</v>
      </c>
    </row>
    <row r="302" spans="1:11">
      <c r="A302">
        <v>2023</v>
      </c>
      <c r="B302" t="s">
        <v>24</v>
      </c>
      <c r="C302" t="s">
        <v>19</v>
      </c>
      <c r="D302" s="48">
        <v>0.91928354280000002</v>
      </c>
      <c r="E302" s="48">
        <v>1.0673903360000001</v>
      </c>
      <c r="F302" s="48">
        <v>0.52520030080000002</v>
      </c>
      <c r="G302" s="48">
        <v>1.7720145009999999</v>
      </c>
      <c r="H302" s="50">
        <v>45139</v>
      </c>
      <c r="I302" s="48">
        <v>32</v>
      </c>
      <c r="J302">
        <f t="shared" si="8"/>
        <v>5.5375453156249997E-2</v>
      </c>
      <c r="K302">
        <f t="shared" si="9"/>
        <v>1.6412509400000001E-2</v>
      </c>
    </row>
    <row r="303" spans="1:11">
      <c r="A303">
        <v>2023</v>
      </c>
      <c r="B303" t="s">
        <v>24</v>
      </c>
      <c r="C303" t="s">
        <v>19</v>
      </c>
      <c r="D303" s="48">
        <v>2.5445303450000001</v>
      </c>
      <c r="E303" s="48">
        <v>0.79030118949999995</v>
      </c>
      <c r="F303" s="48">
        <v>-0.70320779680000001</v>
      </c>
      <c r="G303" s="48">
        <v>-0.53381967990000001</v>
      </c>
      <c r="H303" s="50">
        <v>45139</v>
      </c>
      <c r="I303" s="48">
        <v>32</v>
      </c>
      <c r="J303">
        <f t="shared" si="8"/>
        <v>-1.6681864996875E-2</v>
      </c>
      <c r="K303">
        <f t="shared" si="9"/>
        <v>-2.197524365E-2</v>
      </c>
    </row>
    <row r="304" spans="1:11">
      <c r="A304">
        <v>2023</v>
      </c>
      <c r="B304" t="s">
        <v>24</v>
      </c>
      <c r="C304" t="s">
        <v>19</v>
      </c>
      <c r="D304" s="48">
        <v>0.96637625400000005</v>
      </c>
      <c r="E304" s="48">
        <v>0.96338746149999999</v>
      </c>
      <c r="F304" s="48">
        <v>2.8260397959999999</v>
      </c>
      <c r="G304" s="48">
        <v>4.0352225920000002</v>
      </c>
      <c r="H304" s="50">
        <v>45139</v>
      </c>
      <c r="I304" s="48">
        <v>32</v>
      </c>
      <c r="J304">
        <f t="shared" si="8"/>
        <v>0.12610070600000001</v>
      </c>
      <c r="K304">
        <f t="shared" si="9"/>
        <v>8.8313743624999996E-2</v>
      </c>
    </row>
    <row r="305" spans="1:11">
      <c r="A305">
        <v>2023</v>
      </c>
      <c r="B305" t="s">
        <v>24</v>
      </c>
      <c r="C305" t="s">
        <v>20</v>
      </c>
      <c r="D305" s="48">
        <v>1.9322805620000001</v>
      </c>
      <c r="E305" s="48">
        <v>0.79540437939999997</v>
      </c>
      <c r="F305" s="48">
        <v>3.6008245739999998</v>
      </c>
      <c r="G305" s="48">
        <v>14.77897879</v>
      </c>
      <c r="H305" s="50">
        <v>45139</v>
      </c>
      <c r="I305" s="48">
        <v>32</v>
      </c>
      <c r="J305">
        <f t="shared" si="8"/>
        <v>0.4618430871875</v>
      </c>
      <c r="K305">
        <f t="shared" si="9"/>
        <v>0.11252576793749999</v>
      </c>
    </row>
    <row r="306" spans="1:11">
      <c r="A306">
        <v>2023</v>
      </c>
      <c r="B306" t="s">
        <v>24</v>
      </c>
      <c r="C306" t="s">
        <v>20</v>
      </c>
      <c r="D306" s="48">
        <v>0.50721176420000003</v>
      </c>
      <c r="E306" s="48">
        <v>2.7409325920000001</v>
      </c>
      <c r="F306" s="48">
        <v>0.84601341829999999</v>
      </c>
      <c r="G306" s="48">
        <v>5.8942045810000003</v>
      </c>
      <c r="H306" s="50">
        <v>45139</v>
      </c>
      <c r="I306" s="48">
        <v>32</v>
      </c>
      <c r="J306">
        <f t="shared" si="8"/>
        <v>0.18419389315625001</v>
      </c>
      <c r="K306">
        <f t="shared" si="9"/>
        <v>2.6437919321875E-2</v>
      </c>
    </row>
    <row r="307" spans="1:11">
      <c r="A307">
        <v>2023</v>
      </c>
      <c r="B307" t="s">
        <v>24</v>
      </c>
      <c r="C307" t="s">
        <v>21</v>
      </c>
      <c r="D307" s="48">
        <v>1.8140421</v>
      </c>
      <c r="E307" s="48">
        <v>0.97081154120000002</v>
      </c>
      <c r="F307" s="48">
        <v>12.511988819999999</v>
      </c>
      <c r="G307" s="48">
        <v>21.50222999</v>
      </c>
      <c r="H307" s="50">
        <v>45139</v>
      </c>
      <c r="I307" s="48">
        <v>32</v>
      </c>
      <c r="J307">
        <f t="shared" si="8"/>
        <v>0.6719446871875</v>
      </c>
      <c r="K307">
        <f t="shared" si="9"/>
        <v>0.39099965062499997</v>
      </c>
    </row>
    <row r="308" spans="1:11">
      <c r="A308">
        <v>2023</v>
      </c>
      <c r="B308" t="s">
        <v>24</v>
      </c>
      <c r="C308" t="s">
        <v>21</v>
      </c>
      <c r="D308" s="48">
        <v>1.6640812570000001</v>
      </c>
      <c r="E308" s="48">
        <v>4.0240510389999997</v>
      </c>
      <c r="F308" s="48">
        <v>3.760118372</v>
      </c>
      <c r="G308" s="48">
        <v>2.333289991</v>
      </c>
      <c r="H308" s="50">
        <v>45139</v>
      </c>
      <c r="I308" s="48">
        <v>32</v>
      </c>
      <c r="J308">
        <f t="shared" si="8"/>
        <v>7.291531221875E-2</v>
      </c>
      <c r="K308">
        <f t="shared" si="9"/>
        <v>0.117503699125</v>
      </c>
    </row>
    <row r="309" spans="1:11">
      <c r="A309">
        <v>2023</v>
      </c>
      <c r="B309" t="s">
        <v>24</v>
      </c>
      <c r="C309" t="s">
        <v>21</v>
      </c>
      <c r="D309" s="48">
        <v>2.8158634180000002</v>
      </c>
      <c r="E309" s="48">
        <v>1.0572194779999999</v>
      </c>
      <c r="F309" s="48">
        <v>14.52009294</v>
      </c>
      <c r="G309" s="48">
        <v>20.6680992</v>
      </c>
      <c r="H309" s="50">
        <v>45139</v>
      </c>
      <c r="I309" s="48">
        <v>32</v>
      </c>
      <c r="J309">
        <f t="shared" si="8"/>
        <v>0.64587810000000001</v>
      </c>
      <c r="K309">
        <f t="shared" si="9"/>
        <v>0.45375290437499999</v>
      </c>
    </row>
    <row r="310" spans="1:11">
      <c r="A310">
        <v>2023</v>
      </c>
      <c r="B310" t="s">
        <v>24</v>
      </c>
      <c r="C310" t="s">
        <v>22</v>
      </c>
      <c r="D310" s="48">
        <v>1.039245392</v>
      </c>
      <c r="E310" s="48">
        <v>0.87636366210000005</v>
      </c>
      <c r="F310" s="48">
        <v>2.1408247880000002</v>
      </c>
      <c r="G310" s="48">
        <v>4.2728278360000003</v>
      </c>
      <c r="H310" s="50">
        <v>45139</v>
      </c>
      <c r="I310" s="48">
        <v>32</v>
      </c>
      <c r="J310">
        <f t="shared" si="8"/>
        <v>0.13352586987500001</v>
      </c>
      <c r="K310">
        <f t="shared" si="9"/>
        <v>6.6900774625000006E-2</v>
      </c>
    </row>
    <row r="311" spans="1:11">
      <c r="A311">
        <v>2023</v>
      </c>
      <c r="B311" t="s">
        <v>24</v>
      </c>
      <c r="C311" t="s">
        <v>22</v>
      </c>
      <c r="D311" s="48">
        <v>1.665128626</v>
      </c>
      <c r="E311" s="48">
        <v>1.038434761</v>
      </c>
      <c r="F311" s="48">
        <v>0.41541580579999998</v>
      </c>
      <c r="G311" s="48">
        <v>0.98740245569999996</v>
      </c>
      <c r="H311" s="50">
        <v>45139</v>
      </c>
      <c r="I311" s="48">
        <v>32</v>
      </c>
      <c r="J311">
        <f t="shared" si="8"/>
        <v>3.0856326740624999E-2</v>
      </c>
      <c r="K311">
        <f t="shared" si="9"/>
        <v>1.2981743931249999E-2</v>
      </c>
    </row>
    <row r="312" spans="1:11">
      <c r="A312">
        <v>2023</v>
      </c>
      <c r="B312" t="s">
        <v>24</v>
      </c>
      <c r="C312" t="s">
        <v>22</v>
      </c>
      <c r="D312" s="48">
        <v>0.81303879050000005</v>
      </c>
      <c r="E312" s="48">
        <v>1.999864246</v>
      </c>
      <c r="F312" s="48">
        <v>1.9958011419999999</v>
      </c>
      <c r="G312" s="48">
        <v>0.69364873770000002</v>
      </c>
      <c r="H312" s="50">
        <v>45139</v>
      </c>
      <c r="I312" s="48">
        <v>32</v>
      </c>
      <c r="J312">
        <f t="shared" si="8"/>
        <v>2.1676523053125001E-2</v>
      </c>
      <c r="K312">
        <f t="shared" si="9"/>
        <v>6.2368785687499997E-2</v>
      </c>
    </row>
    <row r="313" spans="1:11">
      <c r="A313">
        <v>2023</v>
      </c>
      <c r="B313" t="s">
        <v>24</v>
      </c>
      <c r="C313" t="s">
        <v>23</v>
      </c>
      <c r="D313" s="48">
        <v>2.4260480160000002</v>
      </c>
      <c r="E313" s="48">
        <v>1.9770781340000001</v>
      </c>
      <c r="F313" s="48">
        <v>0.63260447249999996</v>
      </c>
      <c r="G313" s="48">
        <v>-0.387247534</v>
      </c>
      <c r="H313" s="50">
        <v>45139</v>
      </c>
      <c r="I313" s="48">
        <v>32</v>
      </c>
      <c r="J313">
        <f t="shared" si="8"/>
        <v>-1.21014854375E-2</v>
      </c>
      <c r="K313">
        <f t="shared" si="9"/>
        <v>1.9768889765624999E-2</v>
      </c>
    </row>
    <row r="314" spans="1:11">
      <c r="A314">
        <v>2023</v>
      </c>
      <c r="B314" t="s">
        <v>24</v>
      </c>
      <c r="C314" t="s">
        <v>23</v>
      </c>
      <c r="D314" s="48">
        <v>1.0990242079999999</v>
      </c>
      <c r="E314" s="48">
        <v>1.1161649520000001</v>
      </c>
      <c r="F314" s="48">
        <v>4.8630101720000001</v>
      </c>
      <c r="G314" s="48">
        <v>8.9576632679999992</v>
      </c>
      <c r="H314" s="50">
        <v>45139</v>
      </c>
      <c r="I314" s="48">
        <v>32</v>
      </c>
      <c r="J314">
        <f t="shared" si="8"/>
        <v>0.27992697712499998</v>
      </c>
      <c r="K314">
        <f t="shared" si="9"/>
        <v>0.151969067875</v>
      </c>
    </row>
    <row r="315" spans="1:11">
      <c r="A315">
        <v>2023</v>
      </c>
      <c r="B315" t="s">
        <v>24</v>
      </c>
      <c r="C315" s="2" t="s">
        <v>23</v>
      </c>
      <c r="D315" s="48">
        <v>1.9812215500000001</v>
      </c>
      <c r="E315" s="48">
        <v>1.63918977</v>
      </c>
      <c r="F315" s="48">
        <v>3.9961059410000002</v>
      </c>
      <c r="G315" s="48">
        <v>3.029113943</v>
      </c>
      <c r="H315" s="50">
        <v>45139</v>
      </c>
      <c r="I315" s="48">
        <v>32</v>
      </c>
      <c r="J315">
        <f t="shared" si="8"/>
        <v>9.4659810718750001E-2</v>
      </c>
      <c r="K315">
        <f t="shared" si="9"/>
        <v>0.12487831065625001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A3D-A733-B54E-B09C-C4F39D7CC311}">
  <dimension ref="A1:AR47"/>
  <sheetViews>
    <sheetView tabSelected="1" zoomScale="120" zoomScaleNormal="120" workbookViewId="0">
      <selection activeCell="F11" sqref="F11"/>
    </sheetView>
  </sheetViews>
  <sheetFormatPr baseColWidth="10" defaultRowHeight="16"/>
  <cols>
    <col min="1" max="1" width="36.6640625" customWidth="1"/>
    <col min="4" max="4" width="33.33203125" customWidth="1"/>
    <col min="8" max="8" width="36.5" bestFit="1" customWidth="1"/>
    <col min="10" max="10" width="10.83203125" customWidth="1"/>
    <col min="11" max="11" width="35.6640625" bestFit="1" customWidth="1"/>
    <col min="14" max="14" width="30.83203125" hidden="1" customWidth="1"/>
    <col min="15" max="16" width="0" hidden="1" customWidth="1"/>
    <col min="17" max="17" width="35.33203125" hidden="1" customWidth="1"/>
    <col min="18" max="19" width="0" hidden="1" customWidth="1"/>
    <col min="20" max="20" width="36.6640625" customWidth="1"/>
    <col min="23" max="23" width="35" bestFit="1" customWidth="1"/>
    <col min="24" max="24" width="9.1640625" customWidth="1"/>
    <col min="26" max="26" width="33.33203125" customWidth="1"/>
    <col min="28" max="28" width="33.33203125" bestFit="1" customWidth="1"/>
    <col min="31" max="31" width="35" bestFit="1" customWidth="1"/>
    <col min="33" max="33" width="33.6640625" bestFit="1" customWidth="1"/>
    <col min="36" max="36" width="36.1640625" bestFit="1" customWidth="1"/>
    <col min="38" max="38" width="33.33203125" bestFit="1" customWidth="1"/>
    <col min="41" max="41" width="34.33203125" bestFit="1" customWidth="1"/>
    <col min="43" max="43" width="36.5" bestFit="1" customWidth="1"/>
  </cols>
  <sheetData>
    <row r="1" spans="1:44">
      <c r="A1" s="17" t="s">
        <v>606</v>
      </c>
      <c r="B1" s="17"/>
      <c r="C1" s="17"/>
      <c r="D1" s="17" t="s">
        <v>607</v>
      </c>
      <c r="E1" s="17"/>
      <c r="K1" s="17" t="s">
        <v>607</v>
      </c>
      <c r="L1" s="17"/>
      <c r="Q1" s="17" t="s">
        <v>607</v>
      </c>
      <c r="R1" s="17"/>
      <c r="W1" s="17" t="str">
        <f>K1</f>
        <v>Same treatment compared by season</v>
      </c>
    </row>
    <row r="2" spans="1:44">
      <c r="A2" s="17" t="s">
        <v>71</v>
      </c>
      <c r="B2" s="17" t="s">
        <v>70</v>
      </c>
      <c r="C2" s="17" t="s">
        <v>715</v>
      </c>
      <c r="D2" s="17" t="s">
        <v>71</v>
      </c>
      <c r="E2" s="17" t="s">
        <v>70</v>
      </c>
      <c r="G2" s="21"/>
      <c r="H2" s="17" t="s">
        <v>612</v>
      </c>
      <c r="I2" s="17" t="s">
        <v>70</v>
      </c>
      <c r="J2" s="17" t="s">
        <v>715</v>
      </c>
      <c r="K2" s="17" t="s">
        <v>629</v>
      </c>
      <c r="L2" s="17" t="s">
        <v>70</v>
      </c>
      <c r="N2" s="17" t="s">
        <v>608</v>
      </c>
      <c r="O2" s="17" t="s">
        <v>70</v>
      </c>
      <c r="Q2" s="17" t="s">
        <v>608</v>
      </c>
      <c r="R2" s="17" t="s">
        <v>70</v>
      </c>
      <c r="T2" s="17" t="s">
        <v>611</v>
      </c>
      <c r="U2" s="17" t="s">
        <v>70</v>
      </c>
      <c r="V2" s="17" t="s">
        <v>715</v>
      </c>
      <c r="W2" s="17" t="s">
        <v>611</v>
      </c>
      <c r="X2" s="17" t="s">
        <v>70</v>
      </c>
      <c r="Z2" s="17" t="s">
        <v>721</v>
      </c>
      <c r="AB2" s="17" t="s">
        <v>808</v>
      </c>
      <c r="AC2" s="17" t="s">
        <v>70</v>
      </c>
      <c r="AD2" s="17"/>
      <c r="AE2" s="17" t="s">
        <v>6</v>
      </c>
      <c r="AF2" t="s">
        <v>749</v>
      </c>
      <c r="AG2" s="17" t="s">
        <v>18</v>
      </c>
      <c r="AH2" s="17" t="s">
        <v>749</v>
      </c>
      <c r="AJ2" s="17" t="s">
        <v>8</v>
      </c>
      <c r="AK2" s="17" t="s">
        <v>749</v>
      </c>
      <c r="AL2" s="17" t="s">
        <v>18</v>
      </c>
      <c r="AM2" s="17" t="s">
        <v>749</v>
      </c>
      <c r="AO2" s="17" t="s">
        <v>782</v>
      </c>
      <c r="AP2" s="17" t="s">
        <v>749</v>
      </c>
      <c r="AQ2" s="17" t="s">
        <v>18</v>
      </c>
      <c r="AR2" s="17" t="s">
        <v>749</v>
      </c>
    </row>
    <row r="3" spans="1:44">
      <c r="A3" t="s">
        <v>25</v>
      </c>
      <c r="B3">
        <v>0.85099999999999998</v>
      </c>
      <c r="D3" t="s">
        <v>25</v>
      </c>
      <c r="E3">
        <v>0.85099999999999998</v>
      </c>
      <c r="G3" s="21"/>
      <c r="H3" s="5" t="s">
        <v>630</v>
      </c>
      <c r="I3">
        <v>1E-4</v>
      </c>
      <c r="K3" s="5" t="str">
        <f>H3</f>
        <v xml:space="preserve">Summer Control - Winter Control </v>
      </c>
      <c r="L3">
        <f>I3</f>
        <v>1E-4</v>
      </c>
      <c r="N3" t="s">
        <v>613</v>
      </c>
      <c r="O3">
        <v>0.95789999999999997</v>
      </c>
      <c r="Q3" t="str">
        <f>N3</f>
        <v xml:space="preserve"> Summer Control - Winter Control    </v>
      </c>
      <c r="R3">
        <f>O3</f>
        <v>0.95789999999999997</v>
      </c>
      <c r="T3" t="s">
        <v>697</v>
      </c>
      <c r="U3">
        <v>1E-4</v>
      </c>
      <c r="W3" s="5" t="str">
        <f>T3</f>
        <v xml:space="preserve"> Summer Control - Winter Control      </v>
      </c>
      <c r="X3">
        <f>U3</f>
        <v>1E-4</v>
      </c>
      <c r="Z3" t="s">
        <v>613</v>
      </c>
      <c r="AA3">
        <v>0.71399999999999997</v>
      </c>
      <c r="AB3" t="str">
        <f>Z3</f>
        <v xml:space="preserve"> Summer Control - Winter Control    </v>
      </c>
      <c r="AC3">
        <f>AA3</f>
        <v>0.71399999999999997</v>
      </c>
      <c r="AE3" t="s">
        <v>731</v>
      </c>
      <c r="AF3">
        <v>0.1305</v>
      </c>
      <c r="AG3" t="str" cm="1">
        <f t="array" ref="AG3:AH3">AE13:AF13</f>
        <v xml:space="preserve"> Winter Control - (Winter Summer-)  </v>
      </c>
      <c r="AH3">
        <v>1</v>
      </c>
      <c r="AJ3" t="s">
        <v>753</v>
      </c>
      <c r="AK3">
        <v>0.99939999999999996</v>
      </c>
      <c r="AL3" s="5" t="str" cm="1">
        <f t="array" ref="AL3:AM3">AJ13:AK13</f>
        <v xml:space="preserve"> Winter Control - (Winter Summer-)   </v>
      </c>
      <c r="AM3" s="5">
        <v>4.5400000000000003E-2</v>
      </c>
      <c r="AO3" t="s">
        <v>783</v>
      </c>
      <c r="AP3">
        <v>0.82289999999999996</v>
      </c>
      <c r="AQ3" t="str" cm="1">
        <f t="array" ref="AQ3:AR3">AO13:AP13</f>
        <v xml:space="preserve"> Winter Control - (Winter Summer-)    </v>
      </c>
      <c r="AR3">
        <v>1</v>
      </c>
    </row>
    <row r="4" spans="1:44">
      <c r="A4" t="s">
        <v>26</v>
      </c>
      <c r="B4">
        <v>0.4536</v>
      </c>
      <c r="C4">
        <v>0.55651059999999997</v>
      </c>
      <c r="D4" t="s">
        <v>42</v>
      </c>
      <c r="E4">
        <v>0.99990000000000001</v>
      </c>
      <c r="G4" s="21"/>
      <c r="H4" s="23" t="s">
        <v>614</v>
      </c>
      <c r="I4">
        <v>0.20449999999999999</v>
      </c>
      <c r="J4" s="60">
        <v>1.4569199999999999E-2</v>
      </c>
      <c r="K4" s="5" t="str">
        <f>H20</f>
        <v xml:space="preserve"> (Summer Summer-) - (Winter Summer-)</v>
      </c>
      <c r="L4">
        <f>I20</f>
        <v>1E-4</v>
      </c>
      <c r="N4" t="s">
        <v>657</v>
      </c>
      <c r="O4">
        <v>0.73640000000000005</v>
      </c>
      <c r="Q4" s="5" t="str">
        <f>N20</f>
        <v xml:space="preserve"> (Summer Summer-) - (Winter Summer-)  </v>
      </c>
      <c r="R4">
        <f>O20</f>
        <v>4.8099999999999997E-2</v>
      </c>
      <c r="T4" t="s">
        <v>657</v>
      </c>
      <c r="U4">
        <v>4.3299999999999998E-2</v>
      </c>
      <c r="V4">
        <v>0.01</v>
      </c>
      <c r="W4" s="5" t="str">
        <f>T20</f>
        <v xml:space="preserve"> (Summer Summer-) - (Winter Summer-)  </v>
      </c>
      <c r="X4">
        <f>U20</f>
        <v>1E-4</v>
      </c>
      <c r="Z4" t="s">
        <v>614</v>
      </c>
      <c r="AA4">
        <v>2E-3</v>
      </c>
      <c r="AB4" s="5" t="str">
        <f>Z20</f>
        <v xml:space="preserve"> (Summer Summer-) - (Winter Summer-)  </v>
      </c>
      <c r="AC4">
        <f>AA20</f>
        <v>1E-4</v>
      </c>
      <c r="AE4" s="64" t="s">
        <v>732</v>
      </c>
      <c r="AF4">
        <v>3.4599999999999999E-2</v>
      </c>
      <c r="AG4" t="str" cm="1">
        <f t="array" ref="AG4:AH4">AE15:AF15</f>
        <v xml:space="preserve"> Winter Control - (Winter Summer+)     </v>
      </c>
      <c r="AH4">
        <v>1</v>
      </c>
      <c r="AJ4" s="17" t="s">
        <v>614</v>
      </c>
      <c r="AK4" s="17">
        <v>0.1714</v>
      </c>
      <c r="AL4" t="str" cm="1">
        <f t="array" ref="AL4:AM4">AJ15:AK15</f>
        <v xml:space="preserve"> Winter Control - (Winter Summer+)  </v>
      </c>
      <c r="AM4">
        <v>0.84260000000000002</v>
      </c>
      <c r="AO4" s="17" t="s">
        <v>657</v>
      </c>
      <c r="AP4" s="17">
        <v>1</v>
      </c>
      <c r="AQ4" t="str" cm="1">
        <f t="array" ref="AQ4:AR4">AO15:AP15</f>
        <v xml:space="preserve"> Winter Control - (Winter Summer+)   </v>
      </c>
      <c r="AR4">
        <v>1</v>
      </c>
    </row>
    <row r="5" spans="1:44">
      <c r="A5" t="s">
        <v>27</v>
      </c>
      <c r="B5">
        <v>0.70779999999999998</v>
      </c>
      <c r="D5" s="5" t="s">
        <v>55</v>
      </c>
      <c r="E5">
        <v>1.67E-2</v>
      </c>
      <c r="G5" s="21"/>
      <c r="H5" s="5" t="s">
        <v>631</v>
      </c>
      <c r="I5">
        <v>2.9999999999999997E-4</v>
      </c>
      <c r="K5" s="20" t="str">
        <f>H33</f>
        <v xml:space="preserve"> (Summer Summer+) - (Winter Summer+)  </v>
      </c>
      <c r="L5" s="20">
        <f>I33</f>
        <v>0.998</v>
      </c>
      <c r="N5" t="s">
        <v>631</v>
      </c>
      <c r="O5">
        <v>0.89549999999999996</v>
      </c>
      <c r="Q5" s="20" t="str">
        <f>N33</f>
        <v xml:space="preserve"> (Summer Summer+) - (Winter Summer+)   </v>
      </c>
      <c r="R5" s="20">
        <f>O33</f>
        <v>0.12479999999999999</v>
      </c>
      <c r="T5" t="s">
        <v>27</v>
      </c>
      <c r="U5">
        <v>7.4999999999999997E-3</v>
      </c>
      <c r="W5" s="20" t="str">
        <f>T33</f>
        <v xml:space="preserve"> (Summer Summer+) - (Winter Summer+)  </v>
      </c>
      <c r="X5" s="20">
        <f>U33</f>
        <v>0.57050000000000001</v>
      </c>
      <c r="Z5" t="s">
        <v>784</v>
      </c>
      <c r="AA5">
        <v>0.89939999999999998</v>
      </c>
      <c r="AB5" s="5" t="str">
        <f>Z33</f>
        <v xml:space="preserve"> (Summer Summer+) - (Winter Summer+)  </v>
      </c>
      <c r="AC5">
        <f>AA33</f>
        <v>1E-4</v>
      </c>
      <c r="AE5" s="61" t="s">
        <v>733</v>
      </c>
      <c r="AF5" s="20">
        <v>7.7999999999999996E-3</v>
      </c>
      <c r="AG5" s="5" t="str" cm="1">
        <f t="array" ref="AG5:AH5">AE17:AF17</f>
        <v xml:space="preserve"> Winter Control - (Winter Winter-)  </v>
      </c>
      <c r="AH5" s="5">
        <v>1.5E-3</v>
      </c>
      <c r="AJ5" t="s">
        <v>631</v>
      </c>
      <c r="AK5">
        <v>0.29499999999999998</v>
      </c>
      <c r="AL5" t="str" cm="1">
        <f t="array" ref="AL5:AM5">AJ17:AK17</f>
        <v xml:space="preserve"> Winter Control - (Winter Winter-)  </v>
      </c>
      <c r="AM5">
        <v>0.98570000000000002</v>
      </c>
      <c r="AO5" t="s">
        <v>784</v>
      </c>
      <c r="AP5">
        <v>0.86319999999999997</v>
      </c>
      <c r="AQ5" t="str" cm="1">
        <f t="array" ref="AQ5:AR5">AO17:AP17</f>
        <v xml:space="preserve"> Winter Control - (Winter Winter-)   </v>
      </c>
      <c r="AR5">
        <v>0.99239999999999995</v>
      </c>
    </row>
    <row r="6" spans="1:44">
      <c r="A6" t="s">
        <v>28</v>
      </c>
      <c r="B6">
        <v>0.17599999999999999</v>
      </c>
      <c r="C6">
        <v>6.2793299999999996E-2</v>
      </c>
      <c r="D6" s="5" t="s">
        <v>64</v>
      </c>
      <c r="E6">
        <v>1E-3</v>
      </c>
      <c r="G6" s="21"/>
      <c r="H6" s="23" t="s">
        <v>28</v>
      </c>
      <c r="I6" s="20">
        <v>0.7913</v>
      </c>
      <c r="J6">
        <v>0.207626</v>
      </c>
      <c r="K6" t="str">
        <f>H42</f>
        <v xml:space="preserve"> (Summer Winter-) - (Winter Winter-)  </v>
      </c>
      <c r="L6">
        <f>I42</f>
        <v>0.92200000000000004</v>
      </c>
      <c r="N6" t="s">
        <v>28</v>
      </c>
      <c r="O6">
        <v>0.75119999999999998</v>
      </c>
      <c r="Q6" t="str">
        <f>N42</f>
        <v xml:space="preserve"> (Summer Winter-) - (Winter Winter-)  </v>
      </c>
      <c r="R6">
        <f>O42</f>
        <v>0.1137</v>
      </c>
      <c r="T6" t="s">
        <v>28</v>
      </c>
      <c r="U6">
        <v>3.4200000000000001E-2</v>
      </c>
      <c r="V6">
        <v>2.9999999999999997E-4</v>
      </c>
      <c r="W6" s="5" t="str">
        <f>T42</f>
        <v xml:space="preserve"> (Summer Winter-) - (Winter Winter-)  </v>
      </c>
      <c r="X6">
        <f>U42</f>
        <v>1E-4</v>
      </c>
      <c r="Z6" t="s">
        <v>801</v>
      </c>
      <c r="AA6">
        <v>1E-3</v>
      </c>
      <c r="AB6" s="5" t="str">
        <f>Z42</f>
        <v xml:space="preserve"> (Summer Winter-) - (Winter Winter-)</v>
      </c>
      <c r="AC6">
        <f>AA42</f>
        <v>1E-4</v>
      </c>
      <c r="AE6" t="s">
        <v>734</v>
      </c>
      <c r="AF6">
        <v>0.99950000000000006</v>
      </c>
      <c r="AG6" t="str" cm="1">
        <f t="array" ref="AG6:AH6">AE19:AF19</f>
        <v xml:space="preserve"> Winter Control - (Winter Winter+) </v>
      </c>
      <c r="AH6">
        <v>1</v>
      </c>
      <c r="AJ6" t="s">
        <v>28</v>
      </c>
      <c r="AK6">
        <v>0.6694</v>
      </c>
      <c r="AL6" t="str" cm="1">
        <f t="array" ref="AL6:AM6">AJ19:AK19</f>
        <v xml:space="preserve"> Winter Control - (Winter Winter+)   </v>
      </c>
      <c r="AM6">
        <v>0.66690000000000005</v>
      </c>
      <c r="AO6" t="s">
        <v>734</v>
      </c>
      <c r="AP6">
        <v>0.99960000000000004</v>
      </c>
      <c r="AQ6" t="str" cm="1">
        <f t="array" ref="AQ6:AR6">AO19:AP19</f>
        <v xml:space="preserve"> Winter Control - (Winter Winter+)   </v>
      </c>
      <c r="AR6">
        <v>1</v>
      </c>
    </row>
    <row r="7" spans="1:44">
      <c r="A7" t="s">
        <v>29</v>
      </c>
      <c r="B7">
        <v>0.64859999999999995</v>
      </c>
      <c r="D7" t="s">
        <v>69</v>
      </c>
      <c r="E7">
        <v>0.56110000000000004</v>
      </c>
      <c r="G7" s="21"/>
      <c r="H7" t="s">
        <v>632</v>
      </c>
      <c r="I7">
        <v>0.35239999999999999</v>
      </c>
      <c r="K7" t="str">
        <f>H47</f>
        <v xml:space="preserve"> (Summer Winter+) - (Winter Winter+) </v>
      </c>
      <c r="L7">
        <f>I47</f>
        <v>0.1298</v>
      </c>
      <c r="N7" t="s">
        <v>658</v>
      </c>
      <c r="O7">
        <v>0.95109999999999995</v>
      </c>
      <c r="Q7" s="5" t="str">
        <f>N47</f>
        <v xml:space="preserve"> (Summer Winter+) - (Winter Winter+)  </v>
      </c>
      <c r="R7">
        <f>O47</f>
        <v>3.5000000000000001E-3</v>
      </c>
      <c r="T7" t="s">
        <v>632</v>
      </c>
      <c r="U7">
        <v>2.9999999999999997E-4</v>
      </c>
      <c r="W7" s="5" t="str">
        <f>T47</f>
        <v xml:space="preserve"> (Summer Winter+) - (Winter Winter+)  </v>
      </c>
      <c r="X7">
        <f>U47</f>
        <v>1E-4</v>
      </c>
      <c r="Z7" t="s">
        <v>632</v>
      </c>
      <c r="AA7">
        <v>0.29580000000000001</v>
      </c>
      <c r="AB7" s="5" t="str">
        <f>Z47</f>
        <v xml:space="preserve"> (Summer Winter+) - (Winter Winter+)  </v>
      </c>
      <c r="AC7">
        <f>AA47</f>
        <v>1E-4</v>
      </c>
      <c r="AE7" t="s">
        <v>658</v>
      </c>
      <c r="AF7">
        <v>0.12690000000000001</v>
      </c>
      <c r="AJ7" t="s">
        <v>754</v>
      </c>
      <c r="AK7">
        <v>0.97609999999999997</v>
      </c>
      <c r="AO7" t="s">
        <v>658</v>
      </c>
      <c r="AP7">
        <v>0.83730000000000004</v>
      </c>
    </row>
    <row r="8" spans="1:44" s="19" customFormat="1">
      <c r="A8" s="64" t="s">
        <v>30</v>
      </c>
      <c r="B8" s="19">
        <v>2.8899999999999999E-2</v>
      </c>
      <c r="C8" s="116">
        <v>0.2951085</v>
      </c>
      <c r="G8" s="117"/>
      <c r="H8" s="22" t="s">
        <v>633</v>
      </c>
      <c r="I8" s="19">
        <v>0.99239999999999995</v>
      </c>
      <c r="J8" s="19">
        <v>0.70703179999999999</v>
      </c>
      <c r="N8" s="19" t="s">
        <v>633</v>
      </c>
      <c r="O8" s="19">
        <v>1</v>
      </c>
      <c r="T8" s="19" t="s">
        <v>698</v>
      </c>
      <c r="U8" s="19">
        <v>0.98770000000000002</v>
      </c>
      <c r="V8" s="19">
        <v>0.9</v>
      </c>
      <c r="Z8" s="19" t="s">
        <v>30</v>
      </c>
      <c r="AA8" s="19">
        <v>4.7999999999999996E-3</v>
      </c>
      <c r="AE8" s="19" t="s">
        <v>633</v>
      </c>
      <c r="AF8" s="19">
        <v>0.99729999999999996</v>
      </c>
      <c r="AG8" s="17" t="s">
        <v>24</v>
      </c>
      <c r="AH8" s="17" t="s">
        <v>749</v>
      </c>
      <c r="AJ8" s="19" t="s">
        <v>30</v>
      </c>
      <c r="AK8" s="19">
        <v>0.85450000000000004</v>
      </c>
      <c r="AL8" s="17" t="s">
        <v>24</v>
      </c>
      <c r="AM8" s="17" t="s">
        <v>749</v>
      </c>
      <c r="AO8" s="118" t="s">
        <v>30</v>
      </c>
      <c r="AP8" s="19">
        <v>3.3E-3</v>
      </c>
      <c r="AQ8" s="17" t="s">
        <v>24</v>
      </c>
      <c r="AR8" s="17" t="s">
        <v>749</v>
      </c>
    </row>
    <row r="9" spans="1:44" s="19" customFormat="1">
      <c r="A9" s="118" t="s">
        <v>31</v>
      </c>
      <c r="B9" s="19">
        <v>2E-3</v>
      </c>
      <c r="D9" s="19" t="s">
        <v>752</v>
      </c>
      <c r="G9" s="117"/>
      <c r="H9" s="17" t="s">
        <v>634</v>
      </c>
      <c r="I9" s="17">
        <v>0.43180000000000002</v>
      </c>
      <c r="K9" s="19" t="s">
        <v>752</v>
      </c>
      <c r="N9" s="19" t="s">
        <v>659</v>
      </c>
      <c r="O9" s="19">
        <v>0.8921</v>
      </c>
      <c r="T9" s="19" t="s">
        <v>31</v>
      </c>
      <c r="U9" s="19">
        <v>0.32419999999999999</v>
      </c>
      <c r="W9" s="19" t="s">
        <v>781</v>
      </c>
      <c r="Z9" s="19" t="s">
        <v>802</v>
      </c>
      <c r="AA9" s="19">
        <v>0.34549999999999997</v>
      </c>
      <c r="AE9" s="19" t="s">
        <v>634</v>
      </c>
      <c r="AF9" s="19">
        <v>0.49399999999999999</v>
      </c>
      <c r="AG9" s="118" t="str">
        <f>AE4</f>
        <v xml:space="preserve"> Summer Control - (Summer Summer-)    </v>
      </c>
      <c r="AH9" s="118">
        <f>AF4</f>
        <v>3.4599999999999999E-2</v>
      </c>
      <c r="AJ9" s="19" t="s">
        <v>659</v>
      </c>
      <c r="AK9" s="19">
        <v>0.99539999999999995</v>
      </c>
      <c r="AL9" s="19" t="str">
        <f>AJ4</f>
        <v xml:space="preserve"> Summer Control - (Summer Summer-)   </v>
      </c>
      <c r="AM9" s="19">
        <f>AK4</f>
        <v>0.1714</v>
      </c>
      <c r="AO9" s="19" t="s">
        <v>785</v>
      </c>
      <c r="AP9" s="19">
        <v>1</v>
      </c>
      <c r="AQ9" s="19" t="str">
        <f>AO4</f>
        <v xml:space="preserve"> Summer Control - (Summer Summer-)  </v>
      </c>
      <c r="AR9" s="19">
        <f>AP4</f>
        <v>1</v>
      </c>
    </row>
    <row r="10" spans="1:44">
      <c r="A10" s="17" t="s">
        <v>32</v>
      </c>
      <c r="B10">
        <v>0.93759999999999999</v>
      </c>
      <c r="C10">
        <v>0.90271400000000002</v>
      </c>
      <c r="D10" t="s">
        <v>761</v>
      </c>
      <c r="G10" s="21"/>
      <c r="H10" s="23" t="s">
        <v>615</v>
      </c>
      <c r="I10">
        <v>1</v>
      </c>
      <c r="J10">
        <v>0.99852010000000002</v>
      </c>
      <c r="K10" t="s">
        <v>763</v>
      </c>
      <c r="N10" t="s">
        <v>660</v>
      </c>
      <c r="O10">
        <v>0.87580000000000002</v>
      </c>
      <c r="T10" t="s">
        <v>615</v>
      </c>
      <c r="U10">
        <v>0.97030000000000005</v>
      </c>
      <c r="V10">
        <v>0.61</v>
      </c>
      <c r="W10" t="s">
        <v>779</v>
      </c>
      <c r="Z10" t="s">
        <v>722</v>
      </c>
      <c r="AA10">
        <v>4.0000000000000002E-4</v>
      </c>
      <c r="AE10" t="s">
        <v>615</v>
      </c>
      <c r="AF10">
        <v>1</v>
      </c>
      <c r="AG10" t="str" cm="1">
        <f t="array" ref="AG10:AH10">AE6:AF6</f>
        <v xml:space="preserve"> Summer Control - (Summer Summer+)    </v>
      </c>
      <c r="AH10">
        <v>0.99950000000000006</v>
      </c>
      <c r="AJ10" t="s">
        <v>722</v>
      </c>
      <c r="AK10">
        <v>0.33210000000000001</v>
      </c>
      <c r="AL10" t="str" cm="1">
        <f t="array" ref="AL10:AM10">AJ6:AK6</f>
        <v xml:space="preserve"> Summer Control - (Summer Summer+)  </v>
      </c>
      <c r="AM10">
        <v>0.6694</v>
      </c>
      <c r="AO10" t="s">
        <v>722</v>
      </c>
      <c r="AP10">
        <v>1</v>
      </c>
      <c r="AQ10" t="str" cm="1">
        <f t="array" ref="AQ10:AR10">AO6:AP6</f>
        <v xml:space="preserve"> Summer Control - (Summer Summer+)    </v>
      </c>
      <c r="AR10">
        <v>0.99960000000000004</v>
      </c>
    </row>
    <row r="11" spans="1:44">
      <c r="A11" t="s">
        <v>33</v>
      </c>
      <c r="B11">
        <v>0.18360000000000001</v>
      </c>
      <c r="D11" t="s">
        <v>762</v>
      </c>
      <c r="G11" s="21"/>
      <c r="H11" t="s">
        <v>635</v>
      </c>
      <c r="I11">
        <v>0.25469999999999998</v>
      </c>
      <c r="K11" t="s">
        <v>764</v>
      </c>
      <c r="N11" t="s">
        <v>33</v>
      </c>
      <c r="O11">
        <v>0.73950000000000005</v>
      </c>
      <c r="T11" t="s">
        <v>699</v>
      </c>
      <c r="U11">
        <v>1E-4</v>
      </c>
      <c r="W11" t="s">
        <v>780</v>
      </c>
      <c r="Z11" t="s">
        <v>699</v>
      </c>
      <c r="AA11">
        <v>0.40670000000000001</v>
      </c>
      <c r="AE11" s="5" t="s">
        <v>635</v>
      </c>
      <c r="AF11">
        <v>3.2899999999999999E-2</v>
      </c>
      <c r="AG11" t="str" cm="1">
        <f t="array" ref="AG11:AH11">AE8:AF8</f>
        <v xml:space="preserve"> Summer Control - (Summer Winter-)  </v>
      </c>
      <c r="AH11">
        <v>0.99729999999999996</v>
      </c>
      <c r="AJ11" t="s">
        <v>699</v>
      </c>
      <c r="AK11">
        <v>0.86150000000000004</v>
      </c>
      <c r="AL11" t="str" cm="1">
        <f t="array" ref="AL11:AM11">AJ8:AK8</f>
        <v xml:space="preserve"> Summer Control - (Summer Winter-)   </v>
      </c>
      <c r="AM11">
        <v>0.85450000000000004</v>
      </c>
      <c r="AO11" t="s">
        <v>786</v>
      </c>
      <c r="AP11">
        <v>0.79339999999999999</v>
      </c>
      <c r="AQ11" s="5" t="str" cm="1">
        <f t="array" ref="AQ11:AR11">AO8:AP8</f>
        <v xml:space="preserve"> Summer Control - (Summer Winter-)   </v>
      </c>
      <c r="AR11" s="5">
        <v>3.3E-3</v>
      </c>
    </row>
    <row r="12" spans="1:44">
      <c r="A12" t="s">
        <v>34</v>
      </c>
      <c r="B12">
        <v>0.99990000000000001</v>
      </c>
      <c r="G12" s="21"/>
      <c r="H12" s="5" t="s">
        <v>636</v>
      </c>
      <c r="I12">
        <v>1E-4</v>
      </c>
      <c r="N12" t="s">
        <v>661</v>
      </c>
      <c r="O12">
        <v>0.1462</v>
      </c>
      <c r="T12" t="s">
        <v>636</v>
      </c>
      <c r="U12">
        <v>1E-4</v>
      </c>
      <c r="Z12" t="s">
        <v>636</v>
      </c>
      <c r="AA12">
        <v>1E-4</v>
      </c>
      <c r="AE12" t="s">
        <v>636</v>
      </c>
      <c r="AF12">
        <v>1</v>
      </c>
      <c r="AG12" t="str" cm="1">
        <f t="array" ref="AG12:AH12">AE10:AF10</f>
        <v xml:space="preserve"> Summer Control - (Summer Winter+)    </v>
      </c>
      <c r="AH12">
        <v>1</v>
      </c>
      <c r="AJ12" t="s">
        <v>661</v>
      </c>
      <c r="AK12">
        <v>9.0300000000000005E-2</v>
      </c>
      <c r="AL12" t="str" cm="1">
        <f t="array" ref="AL12:AM12">AJ10:AK10</f>
        <v xml:space="preserve"> Summer Control - (Summer Winter+)   </v>
      </c>
      <c r="AM12">
        <v>0.33210000000000001</v>
      </c>
      <c r="AO12" t="s">
        <v>636</v>
      </c>
      <c r="AP12">
        <v>0.98870000000000002</v>
      </c>
      <c r="AQ12" t="str" cm="1">
        <f t="array" ref="AQ12:AR12">AO10:AP10</f>
        <v xml:space="preserve"> Summer Control - (Summer Winter+)   </v>
      </c>
      <c r="AR12">
        <v>1</v>
      </c>
    </row>
    <row r="13" spans="1:44" s="19" customFormat="1">
      <c r="A13" s="17" t="s">
        <v>35</v>
      </c>
      <c r="B13" s="19">
        <v>1</v>
      </c>
      <c r="C13" s="19">
        <v>0.999892</v>
      </c>
      <c r="G13" s="117"/>
      <c r="H13" s="119" t="s">
        <v>637</v>
      </c>
      <c r="I13" s="19">
        <v>1</v>
      </c>
      <c r="J13" s="19">
        <v>0.99355590000000005</v>
      </c>
      <c r="N13" s="19" t="s">
        <v>35</v>
      </c>
      <c r="O13" s="19">
        <v>1</v>
      </c>
      <c r="T13" s="19" t="s">
        <v>700</v>
      </c>
      <c r="U13" s="19">
        <v>0.82030000000000003</v>
      </c>
      <c r="V13" s="19">
        <v>0.57999999999999996</v>
      </c>
      <c r="Z13" s="19" t="s">
        <v>735</v>
      </c>
      <c r="AA13" s="19">
        <v>0.99880000000000002</v>
      </c>
      <c r="AE13" s="19" t="s">
        <v>735</v>
      </c>
      <c r="AF13" s="19">
        <v>1</v>
      </c>
      <c r="AJ13" s="118" t="s">
        <v>35</v>
      </c>
      <c r="AK13" s="19">
        <v>4.5400000000000003E-2</v>
      </c>
      <c r="AO13" s="19" t="s">
        <v>700</v>
      </c>
      <c r="AP13" s="19">
        <v>1</v>
      </c>
    </row>
    <row r="14" spans="1:44">
      <c r="A14" s="5" t="s">
        <v>36</v>
      </c>
      <c r="B14">
        <v>1.9E-2</v>
      </c>
      <c r="D14" s="22" t="s">
        <v>654</v>
      </c>
      <c r="G14" s="21"/>
      <c r="H14" s="20" t="s">
        <v>638</v>
      </c>
      <c r="I14" s="20">
        <v>8.1299999999999997E-2</v>
      </c>
      <c r="N14" t="s">
        <v>662</v>
      </c>
      <c r="O14">
        <v>0.17449999999999999</v>
      </c>
      <c r="T14" t="s">
        <v>701</v>
      </c>
      <c r="U14">
        <v>0.71679999999999999</v>
      </c>
      <c r="Z14" t="s">
        <v>662</v>
      </c>
      <c r="AA14">
        <v>1E-4</v>
      </c>
      <c r="AE14" t="s">
        <v>662</v>
      </c>
      <c r="AF14">
        <v>0.36580000000000001</v>
      </c>
      <c r="AG14" s="17" t="s">
        <v>752</v>
      </c>
      <c r="AJ14" t="s">
        <v>662</v>
      </c>
      <c r="AK14">
        <v>0.40089999999999998</v>
      </c>
      <c r="AL14" s="17" t="s">
        <v>752</v>
      </c>
      <c r="AO14" t="s">
        <v>662</v>
      </c>
      <c r="AP14">
        <v>0.999</v>
      </c>
      <c r="AQ14" s="17"/>
    </row>
    <row r="15" spans="1:44" s="19" customFormat="1">
      <c r="A15" s="17" t="s">
        <v>37</v>
      </c>
      <c r="B15" s="19">
        <v>0.99829999999999997</v>
      </c>
      <c r="C15" s="19">
        <v>0.48415160000000002</v>
      </c>
      <c r="D15" s="22" t="s">
        <v>655</v>
      </c>
      <c r="G15" s="117"/>
      <c r="H15" s="119" t="s">
        <v>639</v>
      </c>
      <c r="I15" s="19">
        <v>0.32469999999999999</v>
      </c>
      <c r="J15" s="19">
        <v>0.27951609999999999</v>
      </c>
      <c r="N15" s="19" t="s">
        <v>663</v>
      </c>
      <c r="O15" s="19">
        <v>1</v>
      </c>
      <c r="T15" s="19" t="s">
        <v>663</v>
      </c>
      <c r="U15" s="19">
        <v>0.99980000000000002</v>
      </c>
      <c r="V15" s="19">
        <v>0.97</v>
      </c>
      <c r="Z15" s="19" t="s">
        <v>639</v>
      </c>
      <c r="AA15" s="19">
        <v>1</v>
      </c>
      <c r="AB15" s="19" t="s">
        <v>796</v>
      </c>
      <c r="AE15" s="19" t="s">
        <v>736</v>
      </c>
      <c r="AF15" s="19">
        <v>1</v>
      </c>
      <c r="AG15" s="19" t="s">
        <v>750</v>
      </c>
      <c r="AJ15" s="19" t="s">
        <v>639</v>
      </c>
      <c r="AK15" s="19">
        <v>0.84260000000000002</v>
      </c>
      <c r="AL15" s="19" t="s">
        <v>759</v>
      </c>
      <c r="AO15" s="19" t="s">
        <v>663</v>
      </c>
      <c r="AP15" s="19">
        <v>1</v>
      </c>
    </row>
    <row r="16" spans="1:44">
      <c r="A16" t="s">
        <v>38</v>
      </c>
      <c r="B16">
        <v>0.70820000000000005</v>
      </c>
      <c r="D16" s="23" t="s">
        <v>656</v>
      </c>
      <c r="G16" s="21"/>
      <c r="H16" s="5" t="s">
        <v>640</v>
      </c>
      <c r="I16">
        <v>2.9999999999999997E-4</v>
      </c>
      <c r="N16" t="s">
        <v>664</v>
      </c>
      <c r="O16">
        <v>0.67659999999999998</v>
      </c>
      <c r="T16" t="s">
        <v>702</v>
      </c>
      <c r="U16">
        <v>1E-4</v>
      </c>
      <c r="Z16" t="s">
        <v>723</v>
      </c>
      <c r="AA16">
        <v>1E-4</v>
      </c>
      <c r="AB16" t="s">
        <v>797</v>
      </c>
      <c r="AE16" s="5" t="s">
        <v>640</v>
      </c>
      <c r="AF16">
        <v>2.53E-2</v>
      </c>
      <c r="AG16" t="s">
        <v>751</v>
      </c>
      <c r="AJ16" t="s">
        <v>38</v>
      </c>
      <c r="AK16">
        <v>0.77959999999999996</v>
      </c>
      <c r="AL16" t="s">
        <v>760</v>
      </c>
      <c r="AO16" s="5" t="s">
        <v>723</v>
      </c>
      <c r="AP16">
        <v>1E-4</v>
      </c>
    </row>
    <row r="17" spans="1:43">
      <c r="A17" s="61" t="s">
        <v>39</v>
      </c>
      <c r="B17">
        <v>4.6300000000000001E-2</v>
      </c>
      <c r="C17">
        <v>1.6592200000000001E-2</v>
      </c>
      <c r="D17" s="29" t="s">
        <v>609</v>
      </c>
      <c r="G17" s="21"/>
      <c r="H17" s="63" t="s">
        <v>616</v>
      </c>
      <c r="I17">
        <v>1E-4</v>
      </c>
      <c r="J17">
        <v>2.2929999999999999E-4</v>
      </c>
      <c r="N17" t="s">
        <v>665</v>
      </c>
      <c r="O17">
        <v>1</v>
      </c>
      <c r="T17" t="s">
        <v>39</v>
      </c>
      <c r="U17">
        <v>2.0000000000000001E-4</v>
      </c>
      <c r="V17">
        <v>1.4E-2</v>
      </c>
      <c r="Z17" t="s">
        <v>737</v>
      </c>
      <c r="AA17">
        <v>1</v>
      </c>
      <c r="AE17" s="5" t="s">
        <v>737</v>
      </c>
      <c r="AF17">
        <v>1.5E-3</v>
      </c>
      <c r="AJ17" t="s">
        <v>737</v>
      </c>
      <c r="AK17">
        <v>0.98570000000000002</v>
      </c>
      <c r="AO17" t="s">
        <v>616</v>
      </c>
      <c r="AP17">
        <v>0.99239999999999995</v>
      </c>
    </row>
    <row r="18" spans="1:43">
      <c r="A18" t="s">
        <v>40</v>
      </c>
      <c r="B18">
        <v>1</v>
      </c>
      <c r="G18" s="21"/>
      <c r="H18" s="5" t="s">
        <v>40</v>
      </c>
      <c r="I18">
        <v>5.9999999999999995E-4</v>
      </c>
      <c r="N18" t="s">
        <v>40</v>
      </c>
      <c r="O18">
        <v>0.17810000000000001</v>
      </c>
      <c r="T18" t="s">
        <v>703</v>
      </c>
      <c r="U18">
        <v>1E-4</v>
      </c>
      <c r="Z18" t="s">
        <v>40</v>
      </c>
      <c r="AA18">
        <v>1E-4</v>
      </c>
      <c r="AB18" t="s">
        <v>798</v>
      </c>
      <c r="AE18" t="s">
        <v>738</v>
      </c>
      <c r="AF18">
        <v>7.1400000000000005E-2</v>
      </c>
      <c r="AJ18" t="s">
        <v>738</v>
      </c>
      <c r="AK18">
        <v>0.18640000000000001</v>
      </c>
      <c r="AO18" t="s">
        <v>738</v>
      </c>
      <c r="AP18">
        <v>0.7036</v>
      </c>
      <c r="AQ18" t="s">
        <v>791</v>
      </c>
    </row>
    <row r="19" spans="1:43">
      <c r="A19" t="s">
        <v>41</v>
      </c>
      <c r="B19">
        <v>0.97719999999999996</v>
      </c>
      <c r="C19">
        <v>0.51910940000000005</v>
      </c>
      <c r="G19" s="21"/>
      <c r="H19" s="62" t="s">
        <v>617</v>
      </c>
      <c r="I19">
        <v>0.43609999999999999</v>
      </c>
      <c r="J19">
        <v>0.35529690000000003</v>
      </c>
      <c r="N19" t="s">
        <v>666</v>
      </c>
      <c r="O19">
        <v>1</v>
      </c>
      <c r="T19" t="s">
        <v>704</v>
      </c>
      <c r="U19">
        <v>0.99890000000000001</v>
      </c>
      <c r="V19">
        <v>0.96</v>
      </c>
      <c r="Z19" t="s">
        <v>739</v>
      </c>
      <c r="AA19">
        <v>1</v>
      </c>
      <c r="AB19" t="s">
        <v>799</v>
      </c>
      <c r="AE19" t="s">
        <v>739</v>
      </c>
      <c r="AF19">
        <v>1</v>
      </c>
      <c r="AJ19" t="s">
        <v>666</v>
      </c>
      <c r="AK19">
        <v>0.66690000000000005</v>
      </c>
      <c r="AO19" t="s">
        <v>666</v>
      </c>
      <c r="AP19">
        <v>1</v>
      </c>
      <c r="AQ19" t="s">
        <v>792</v>
      </c>
    </row>
    <row r="20" spans="1:43">
      <c r="A20" t="s">
        <v>42</v>
      </c>
      <c r="B20">
        <v>0.99990000000000001</v>
      </c>
      <c r="G20" s="21"/>
      <c r="H20" s="5" t="s">
        <v>641</v>
      </c>
      <c r="I20">
        <v>1E-4</v>
      </c>
      <c r="N20" t="s">
        <v>667</v>
      </c>
      <c r="O20">
        <v>4.8099999999999997E-2</v>
      </c>
      <c r="T20" t="s">
        <v>667</v>
      </c>
      <c r="U20">
        <v>1E-4</v>
      </c>
      <c r="Z20" t="s">
        <v>667</v>
      </c>
      <c r="AA20">
        <v>1E-4</v>
      </c>
      <c r="AB20" t="s">
        <v>800</v>
      </c>
      <c r="AE20" t="s">
        <v>667</v>
      </c>
      <c r="AF20">
        <v>0.49830000000000002</v>
      </c>
      <c r="AJ20" t="s">
        <v>667</v>
      </c>
      <c r="AK20">
        <v>1</v>
      </c>
      <c r="AO20" t="s">
        <v>787</v>
      </c>
      <c r="AP20">
        <v>0.9849</v>
      </c>
      <c r="AQ20" t="s">
        <v>793</v>
      </c>
    </row>
    <row r="21" spans="1:43">
      <c r="A21" s="5" t="s">
        <v>43</v>
      </c>
      <c r="B21">
        <v>4.7000000000000002E-3</v>
      </c>
      <c r="C21">
        <v>9.1623E-3</v>
      </c>
      <c r="D21" s="17" t="s">
        <v>765</v>
      </c>
      <c r="G21" s="21"/>
      <c r="H21" s="61" t="s">
        <v>642</v>
      </c>
      <c r="I21" s="20">
        <v>1.7399999999999999E-2</v>
      </c>
      <c r="J21">
        <v>6.5079999999999999E-4</v>
      </c>
      <c r="N21" t="s">
        <v>642</v>
      </c>
      <c r="O21">
        <v>1</v>
      </c>
      <c r="T21" t="s">
        <v>642</v>
      </c>
      <c r="U21">
        <v>1.6999999999999999E-3</v>
      </c>
      <c r="V21">
        <v>1.0000000000000001E-5</v>
      </c>
      <c r="Z21" t="s">
        <v>43</v>
      </c>
      <c r="AA21">
        <v>0.99990000000000001</v>
      </c>
      <c r="AE21" t="s">
        <v>43</v>
      </c>
      <c r="AF21">
        <v>0.17030000000000001</v>
      </c>
      <c r="AJ21" t="s">
        <v>755</v>
      </c>
      <c r="AK21">
        <v>0.94899999999999995</v>
      </c>
      <c r="AO21" t="s">
        <v>788</v>
      </c>
      <c r="AP21">
        <v>1</v>
      </c>
      <c r="AQ21" t="s">
        <v>794</v>
      </c>
    </row>
    <row r="22" spans="1:43">
      <c r="A22" t="s">
        <v>44</v>
      </c>
      <c r="B22">
        <v>1</v>
      </c>
      <c r="D22" t="s">
        <v>766</v>
      </c>
      <c r="G22" s="21"/>
      <c r="H22" s="5" t="s">
        <v>618</v>
      </c>
      <c r="I22">
        <v>3.3999999999999998E-3</v>
      </c>
      <c r="N22" t="s">
        <v>618</v>
      </c>
      <c r="O22">
        <v>0.14430000000000001</v>
      </c>
      <c r="T22" t="s">
        <v>705</v>
      </c>
      <c r="U22">
        <v>1E-4</v>
      </c>
      <c r="Z22" t="s">
        <v>618</v>
      </c>
      <c r="AA22">
        <v>1E-4</v>
      </c>
      <c r="AE22" t="s">
        <v>740</v>
      </c>
      <c r="AF22">
        <v>1</v>
      </c>
      <c r="AJ22" t="s">
        <v>740</v>
      </c>
      <c r="AK22">
        <v>0.7208</v>
      </c>
      <c r="AO22" t="s">
        <v>705</v>
      </c>
      <c r="AP22">
        <v>0.98240000000000005</v>
      </c>
      <c r="AQ22" t="s">
        <v>795</v>
      </c>
    </row>
    <row r="23" spans="1:43">
      <c r="A23" t="s">
        <v>45</v>
      </c>
      <c r="B23">
        <v>0.84719999999999995</v>
      </c>
      <c r="C23">
        <v>0.97853540000000006</v>
      </c>
      <c r="D23" t="s">
        <v>767</v>
      </c>
      <c r="G23" s="21"/>
      <c r="H23" t="s">
        <v>643</v>
      </c>
      <c r="I23">
        <v>0.93720000000000003</v>
      </c>
      <c r="J23">
        <v>0.41784719999999997</v>
      </c>
      <c r="N23" t="s">
        <v>668</v>
      </c>
      <c r="O23">
        <v>0.82609999999999995</v>
      </c>
      <c r="T23" t="s">
        <v>668</v>
      </c>
      <c r="U23">
        <v>0.6018</v>
      </c>
      <c r="V23">
        <v>0.24</v>
      </c>
      <c r="Z23" t="s">
        <v>789</v>
      </c>
      <c r="AA23">
        <v>0.79290000000000005</v>
      </c>
      <c r="AE23" s="5" t="s">
        <v>668</v>
      </c>
      <c r="AF23">
        <v>2.7000000000000001E-3</v>
      </c>
      <c r="AJ23" t="s">
        <v>756</v>
      </c>
      <c r="AK23">
        <v>1</v>
      </c>
      <c r="AO23" s="5" t="s">
        <v>789</v>
      </c>
      <c r="AP23">
        <v>1.3899999999999999E-2</v>
      </c>
    </row>
    <row r="24" spans="1:43">
      <c r="A24" t="s">
        <v>46</v>
      </c>
      <c r="B24">
        <v>9.2799999999999994E-2</v>
      </c>
      <c r="G24" s="21"/>
      <c r="H24" t="s">
        <v>644</v>
      </c>
      <c r="I24">
        <v>1</v>
      </c>
      <c r="N24" t="s">
        <v>46</v>
      </c>
      <c r="O24">
        <v>4.4499999999999998E-2</v>
      </c>
      <c r="T24" t="s">
        <v>46</v>
      </c>
      <c r="U24">
        <v>8.3000000000000001E-3</v>
      </c>
      <c r="Z24" t="s">
        <v>46</v>
      </c>
      <c r="AA24">
        <v>1E-4</v>
      </c>
      <c r="AE24" s="5" t="s">
        <v>46</v>
      </c>
      <c r="AF24">
        <v>1E-4</v>
      </c>
      <c r="AJ24" t="s">
        <v>46</v>
      </c>
      <c r="AK24">
        <v>1</v>
      </c>
      <c r="AO24" t="s">
        <v>46</v>
      </c>
      <c r="AP24">
        <v>1</v>
      </c>
    </row>
    <row r="25" spans="1:43">
      <c r="A25" t="s">
        <v>47</v>
      </c>
      <c r="B25">
        <v>0.96630000000000005</v>
      </c>
      <c r="C25">
        <v>0.97790619999999995</v>
      </c>
      <c r="G25" s="21"/>
      <c r="H25" t="s">
        <v>619</v>
      </c>
      <c r="I25">
        <v>0.48820000000000002</v>
      </c>
      <c r="J25">
        <v>6.4129800000000001E-2</v>
      </c>
      <c r="N25" t="s">
        <v>47</v>
      </c>
      <c r="O25">
        <v>0.99990000000000001</v>
      </c>
      <c r="T25" t="s">
        <v>619</v>
      </c>
      <c r="U25">
        <v>0.91649999999999998</v>
      </c>
      <c r="V25">
        <v>0.36599999999999999</v>
      </c>
      <c r="Z25" t="s">
        <v>47</v>
      </c>
      <c r="AA25">
        <v>1</v>
      </c>
      <c r="AE25" s="5" t="s">
        <v>47</v>
      </c>
      <c r="AF25">
        <v>4.1999999999999997E-3</v>
      </c>
      <c r="AJ25" t="s">
        <v>47</v>
      </c>
      <c r="AK25">
        <v>1</v>
      </c>
      <c r="AO25" t="s">
        <v>619</v>
      </c>
      <c r="AP25">
        <v>1</v>
      </c>
    </row>
    <row r="26" spans="1:43">
      <c r="A26" t="s">
        <v>48</v>
      </c>
      <c r="B26">
        <v>0.99929999999999997</v>
      </c>
      <c r="G26" s="21"/>
      <c r="H26" s="5" t="s">
        <v>645</v>
      </c>
      <c r="I26">
        <v>2.0999999999999999E-3</v>
      </c>
      <c r="N26" t="s">
        <v>669</v>
      </c>
      <c r="O26">
        <v>2.3099999999999999E-2</v>
      </c>
      <c r="T26" t="s">
        <v>645</v>
      </c>
      <c r="U26">
        <v>1E-4</v>
      </c>
      <c r="Z26" t="s">
        <v>669</v>
      </c>
      <c r="AA26">
        <v>1E-4</v>
      </c>
      <c r="AE26" t="s">
        <v>741</v>
      </c>
      <c r="AF26">
        <v>0.98440000000000005</v>
      </c>
      <c r="AJ26" t="s">
        <v>757</v>
      </c>
      <c r="AK26">
        <v>0.97499999999999998</v>
      </c>
      <c r="AO26" t="s">
        <v>669</v>
      </c>
      <c r="AP26">
        <v>0.97350000000000003</v>
      </c>
    </row>
    <row r="27" spans="1:43">
      <c r="A27" s="5" t="s">
        <v>49</v>
      </c>
      <c r="B27">
        <v>8.8999999999999999E-3</v>
      </c>
      <c r="H27" t="s">
        <v>646</v>
      </c>
      <c r="I27">
        <v>8.1699999999999995E-2</v>
      </c>
      <c r="N27" t="s">
        <v>670</v>
      </c>
      <c r="O27">
        <v>0.10290000000000001</v>
      </c>
      <c r="T27" t="s">
        <v>49</v>
      </c>
      <c r="U27">
        <v>1</v>
      </c>
      <c r="Z27" t="s">
        <v>803</v>
      </c>
      <c r="AA27">
        <v>1E-4</v>
      </c>
      <c r="AE27" s="5" t="s">
        <v>646</v>
      </c>
      <c r="AF27">
        <v>4.2999999999999997E-2</v>
      </c>
      <c r="AJ27" t="s">
        <v>49</v>
      </c>
      <c r="AK27">
        <v>0.99080000000000001</v>
      </c>
      <c r="AO27" t="s">
        <v>670</v>
      </c>
      <c r="AP27">
        <v>0.99839999999999995</v>
      </c>
    </row>
    <row r="28" spans="1:43">
      <c r="A28" t="s">
        <v>50</v>
      </c>
      <c r="B28">
        <v>0.99860000000000004</v>
      </c>
      <c r="C28">
        <v>0.68988850000000002</v>
      </c>
      <c r="H28" t="s">
        <v>647</v>
      </c>
      <c r="I28">
        <v>0.27789999999999998</v>
      </c>
      <c r="J28">
        <v>0.24747050000000001</v>
      </c>
      <c r="N28" t="s">
        <v>647</v>
      </c>
      <c r="O28">
        <v>1</v>
      </c>
      <c r="T28" t="s">
        <v>706</v>
      </c>
      <c r="U28">
        <v>0.76070000000000004</v>
      </c>
      <c r="V28">
        <v>0.39900000000000002</v>
      </c>
      <c r="Z28" t="s">
        <v>706</v>
      </c>
      <c r="AA28">
        <v>0.92090000000000005</v>
      </c>
      <c r="AE28" t="s">
        <v>742</v>
      </c>
      <c r="AF28">
        <v>1</v>
      </c>
      <c r="AJ28" t="s">
        <v>706</v>
      </c>
      <c r="AK28">
        <v>0.87119999999999997</v>
      </c>
      <c r="AO28" t="s">
        <v>742</v>
      </c>
      <c r="AP28">
        <v>1</v>
      </c>
    </row>
    <row r="29" spans="1:43">
      <c r="A29" t="s">
        <v>51</v>
      </c>
      <c r="B29">
        <v>0.4829</v>
      </c>
      <c r="H29" s="5" t="s">
        <v>620</v>
      </c>
      <c r="I29">
        <v>5.0000000000000001E-4</v>
      </c>
      <c r="N29" t="s">
        <v>671</v>
      </c>
      <c r="O29">
        <v>0.46879999999999999</v>
      </c>
      <c r="T29" t="s">
        <v>51</v>
      </c>
      <c r="U29">
        <v>1.8E-3</v>
      </c>
      <c r="Z29" t="s">
        <v>671</v>
      </c>
      <c r="AA29">
        <v>1E-4</v>
      </c>
      <c r="AE29" s="5" t="s">
        <v>620</v>
      </c>
      <c r="AF29">
        <v>5.9999999999999995E-4</v>
      </c>
      <c r="AJ29" t="s">
        <v>725</v>
      </c>
      <c r="AK29">
        <v>1</v>
      </c>
      <c r="AO29" s="5" t="s">
        <v>620</v>
      </c>
      <c r="AP29">
        <v>1E-4</v>
      </c>
    </row>
    <row r="30" spans="1:43">
      <c r="A30" s="5" t="s">
        <v>52</v>
      </c>
      <c r="B30">
        <v>2.6499999999999999E-2</v>
      </c>
      <c r="C30">
        <v>4.8157499999999999E-2</v>
      </c>
      <c r="H30" s="5" t="s">
        <v>621</v>
      </c>
      <c r="I30">
        <v>1E-4</v>
      </c>
      <c r="J30">
        <v>4.3330000000000002E-4</v>
      </c>
      <c r="N30" t="s">
        <v>672</v>
      </c>
      <c r="O30">
        <v>1</v>
      </c>
      <c r="T30" t="s">
        <v>707</v>
      </c>
      <c r="U30">
        <v>0.2248</v>
      </c>
      <c r="V30">
        <v>0.28999999999999998</v>
      </c>
      <c r="Z30" t="s">
        <v>621</v>
      </c>
      <c r="AA30">
        <v>0.96050000000000002</v>
      </c>
      <c r="AE30" s="5" t="s">
        <v>621</v>
      </c>
      <c r="AF30" s="5" t="s">
        <v>724</v>
      </c>
      <c r="AJ30" t="s">
        <v>707</v>
      </c>
      <c r="AK30">
        <v>1</v>
      </c>
      <c r="AO30" t="s">
        <v>672</v>
      </c>
      <c r="AP30">
        <v>0.99150000000000005</v>
      </c>
    </row>
    <row r="31" spans="1:43">
      <c r="A31" t="s">
        <v>53</v>
      </c>
      <c r="B31">
        <v>0.99950000000000006</v>
      </c>
      <c r="H31" s="5" t="s">
        <v>648</v>
      </c>
      <c r="I31">
        <v>1.1999999999999999E-3</v>
      </c>
      <c r="N31" t="s">
        <v>673</v>
      </c>
      <c r="O31">
        <v>8.8900000000000007E-2</v>
      </c>
      <c r="T31" t="s">
        <v>708</v>
      </c>
      <c r="U31">
        <v>4.7999999999999996E-3</v>
      </c>
      <c r="Z31" t="s">
        <v>673</v>
      </c>
      <c r="AA31">
        <v>1E-4</v>
      </c>
      <c r="AE31" s="5" t="s">
        <v>673</v>
      </c>
      <c r="AF31">
        <v>5.9999999999999995E-4</v>
      </c>
      <c r="AJ31" t="s">
        <v>53</v>
      </c>
      <c r="AK31">
        <v>1</v>
      </c>
      <c r="AO31" t="s">
        <v>673</v>
      </c>
      <c r="AP31">
        <v>0.75160000000000005</v>
      </c>
    </row>
    <row r="32" spans="1:43">
      <c r="A32" t="s">
        <v>54</v>
      </c>
      <c r="B32">
        <v>0.96189999999999998</v>
      </c>
      <c r="C32">
        <v>0.71994340000000001</v>
      </c>
      <c r="H32" t="s">
        <v>54</v>
      </c>
      <c r="I32">
        <v>0.36580000000000001</v>
      </c>
      <c r="J32">
        <v>0.30747639999999998</v>
      </c>
      <c r="N32" t="s">
        <v>674</v>
      </c>
      <c r="O32">
        <v>1</v>
      </c>
      <c r="T32" t="s">
        <v>54</v>
      </c>
      <c r="U32">
        <v>0.6391</v>
      </c>
      <c r="V32">
        <v>0.38900000000000001</v>
      </c>
      <c r="Z32" t="s">
        <v>54</v>
      </c>
      <c r="AA32">
        <v>0.98770000000000002</v>
      </c>
      <c r="AE32" t="s">
        <v>743</v>
      </c>
      <c r="AF32">
        <v>1</v>
      </c>
      <c r="AJ32" t="s">
        <v>743</v>
      </c>
      <c r="AK32">
        <v>0.99609999999999999</v>
      </c>
      <c r="AO32" t="s">
        <v>54</v>
      </c>
      <c r="AP32">
        <v>1</v>
      </c>
    </row>
    <row r="33" spans="1:42">
      <c r="A33" s="5" t="s">
        <v>55</v>
      </c>
      <c r="B33">
        <v>1.67E-2</v>
      </c>
      <c r="H33" s="20" t="s">
        <v>649</v>
      </c>
      <c r="I33" s="20">
        <v>0.998</v>
      </c>
      <c r="N33" t="s">
        <v>675</v>
      </c>
      <c r="O33">
        <v>0.12479999999999999</v>
      </c>
      <c r="T33" t="s">
        <v>649</v>
      </c>
      <c r="U33">
        <v>0.57050000000000001</v>
      </c>
      <c r="Z33" t="s">
        <v>649</v>
      </c>
      <c r="AA33">
        <v>1E-4</v>
      </c>
      <c r="AE33" t="s">
        <v>649</v>
      </c>
      <c r="AF33">
        <v>0.34660000000000002</v>
      </c>
      <c r="AJ33" t="s">
        <v>675</v>
      </c>
      <c r="AK33">
        <v>0.99919999999999998</v>
      </c>
      <c r="AO33" t="s">
        <v>649</v>
      </c>
      <c r="AP33">
        <v>0.99650000000000005</v>
      </c>
    </row>
    <row r="34" spans="1:42">
      <c r="A34" s="5" t="s">
        <v>56</v>
      </c>
      <c r="B34">
        <v>4.0000000000000002E-4</v>
      </c>
      <c r="C34">
        <v>5.0470000000000003E-3</v>
      </c>
      <c r="H34" t="s">
        <v>56</v>
      </c>
      <c r="I34">
        <v>0.47039999999999998</v>
      </c>
      <c r="J34">
        <v>5.9574500000000002E-2</v>
      </c>
      <c r="N34" t="s">
        <v>56</v>
      </c>
      <c r="O34">
        <v>0.84409999999999996</v>
      </c>
      <c r="T34" t="s">
        <v>709</v>
      </c>
      <c r="U34">
        <v>9.4999999999999998E-3</v>
      </c>
      <c r="V34">
        <v>5.0000000000000001E-4</v>
      </c>
      <c r="Z34" t="s">
        <v>56</v>
      </c>
      <c r="AA34">
        <v>0.66149999999999998</v>
      </c>
      <c r="AE34" t="s">
        <v>709</v>
      </c>
      <c r="AF34">
        <v>0.88049999999999995</v>
      </c>
      <c r="AJ34" t="s">
        <v>709</v>
      </c>
      <c r="AK34">
        <v>0.99490000000000001</v>
      </c>
      <c r="AO34" s="5" t="s">
        <v>709</v>
      </c>
      <c r="AP34">
        <v>1.2999999999999999E-3</v>
      </c>
    </row>
    <row r="35" spans="1:42">
      <c r="A35" s="5" t="s">
        <v>57</v>
      </c>
      <c r="B35">
        <v>1E-4</v>
      </c>
      <c r="H35" t="s">
        <v>650</v>
      </c>
      <c r="I35">
        <v>5.2999999999999999E-2</v>
      </c>
      <c r="N35" t="s">
        <v>650</v>
      </c>
      <c r="O35">
        <v>6.7000000000000004E-2</v>
      </c>
      <c r="T35" t="s">
        <v>57</v>
      </c>
      <c r="U35">
        <v>0.50829999999999997</v>
      </c>
      <c r="Z35" t="s">
        <v>650</v>
      </c>
      <c r="AA35">
        <v>1E-4</v>
      </c>
      <c r="AE35" t="s">
        <v>726</v>
      </c>
      <c r="AF35">
        <v>0.18410000000000001</v>
      </c>
      <c r="AJ35" t="s">
        <v>650</v>
      </c>
      <c r="AK35">
        <v>1</v>
      </c>
      <c r="AO35" t="s">
        <v>726</v>
      </c>
      <c r="AP35">
        <v>1</v>
      </c>
    </row>
    <row r="36" spans="1:42">
      <c r="A36" s="5" t="s">
        <v>58</v>
      </c>
      <c r="B36">
        <v>1.8499999999999999E-2</v>
      </c>
      <c r="C36">
        <v>3.0126E-2</v>
      </c>
      <c r="H36" t="s">
        <v>622</v>
      </c>
      <c r="I36">
        <v>0.81440000000000001</v>
      </c>
      <c r="J36">
        <v>0.22831789999999999</v>
      </c>
      <c r="N36" t="s">
        <v>622</v>
      </c>
      <c r="O36">
        <v>0.99970000000000003</v>
      </c>
      <c r="T36" t="s">
        <v>710</v>
      </c>
      <c r="U36">
        <v>1.67E-2</v>
      </c>
      <c r="V36">
        <v>1E-4</v>
      </c>
      <c r="Z36" t="s">
        <v>804</v>
      </c>
      <c r="AA36">
        <v>0.99299999999999999</v>
      </c>
      <c r="AE36" t="s">
        <v>622</v>
      </c>
      <c r="AF36">
        <v>0.99939999999999996</v>
      </c>
      <c r="AJ36" t="s">
        <v>622</v>
      </c>
      <c r="AK36">
        <v>0.99629999999999996</v>
      </c>
      <c r="AO36" t="s">
        <v>727</v>
      </c>
      <c r="AP36">
        <v>0.99470000000000003</v>
      </c>
    </row>
    <row r="37" spans="1:42">
      <c r="A37" s="5" t="s">
        <v>59</v>
      </c>
      <c r="B37">
        <v>1.8E-3</v>
      </c>
      <c r="H37" t="s">
        <v>623</v>
      </c>
      <c r="I37">
        <v>0.99819999999999998</v>
      </c>
      <c r="N37" t="s">
        <v>59</v>
      </c>
      <c r="O37">
        <v>3.7199999999999997E-2</v>
      </c>
      <c r="T37" t="s">
        <v>711</v>
      </c>
      <c r="U37">
        <v>0.53979999999999995</v>
      </c>
      <c r="Z37" t="s">
        <v>711</v>
      </c>
      <c r="AA37">
        <v>1E-4</v>
      </c>
      <c r="AE37" t="s">
        <v>711</v>
      </c>
      <c r="AF37">
        <v>0.12740000000000001</v>
      </c>
      <c r="AJ37" t="s">
        <v>623</v>
      </c>
      <c r="AK37">
        <v>1</v>
      </c>
      <c r="AO37" t="s">
        <v>711</v>
      </c>
      <c r="AP37">
        <v>0.99480000000000002</v>
      </c>
    </row>
    <row r="38" spans="1:42">
      <c r="A38" t="s">
        <v>60</v>
      </c>
      <c r="B38">
        <v>1</v>
      </c>
      <c r="H38" t="s">
        <v>624</v>
      </c>
      <c r="I38">
        <v>0.18379999999999999</v>
      </c>
      <c r="N38" t="s">
        <v>676</v>
      </c>
      <c r="O38">
        <v>0.65100000000000002</v>
      </c>
      <c r="T38" t="s">
        <v>60</v>
      </c>
      <c r="U38">
        <v>1E-4</v>
      </c>
      <c r="V38">
        <v>5.0000000000000001E-4</v>
      </c>
      <c r="Z38" t="s">
        <v>676</v>
      </c>
      <c r="AA38">
        <v>1E-4</v>
      </c>
      <c r="AE38" s="5" t="s">
        <v>624</v>
      </c>
      <c r="AF38">
        <v>2.3699999999999999E-2</v>
      </c>
      <c r="AJ38" t="s">
        <v>624</v>
      </c>
      <c r="AK38">
        <v>0.97209999999999996</v>
      </c>
      <c r="AO38" s="5" t="s">
        <v>676</v>
      </c>
      <c r="AP38">
        <v>1E-4</v>
      </c>
    </row>
    <row r="39" spans="1:42">
      <c r="A39" t="s">
        <v>61</v>
      </c>
      <c r="B39">
        <v>0.95899999999999996</v>
      </c>
      <c r="C39">
        <v>0.38690039999999998</v>
      </c>
      <c r="H39" s="5" t="s">
        <v>625</v>
      </c>
      <c r="I39">
        <v>1.29E-2</v>
      </c>
      <c r="J39">
        <v>2.8641799999999999E-2</v>
      </c>
      <c r="N39" t="s">
        <v>677</v>
      </c>
      <c r="O39">
        <v>1</v>
      </c>
      <c r="T39" t="s">
        <v>712</v>
      </c>
      <c r="U39">
        <v>6.7000000000000002E-3</v>
      </c>
      <c r="V39">
        <v>1.2E-2</v>
      </c>
      <c r="Z39" t="s">
        <v>805</v>
      </c>
      <c r="AA39">
        <v>1</v>
      </c>
      <c r="AE39" s="5" t="s">
        <v>712</v>
      </c>
      <c r="AF39">
        <v>1.4E-3</v>
      </c>
      <c r="AJ39" t="s">
        <v>625</v>
      </c>
      <c r="AK39">
        <v>1</v>
      </c>
      <c r="AO39" t="s">
        <v>677</v>
      </c>
      <c r="AP39">
        <v>0.98770000000000002</v>
      </c>
    </row>
    <row r="40" spans="1:42">
      <c r="A40" t="s">
        <v>62</v>
      </c>
      <c r="B40">
        <v>0.97119999999999995</v>
      </c>
      <c r="H40" t="s">
        <v>626</v>
      </c>
      <c r="I40">
        <v>0.43330000000000002</v>
      </c>
      <c r="N40" t="s">
        <v>626</v>
      </c>
      <c r="O40">
        <v>0.1789</v>
      </c>
      <c r="T40" t="s">
        <v>713</v>
      </c>
      <c r="U40">
        <v>2.0000000000000001E-4</v>
      </c>
      <c r="Z40" t="s">
        <v>626</v>
      </c>
      <c r="AA40">
        <v>1E-4</v>
      </c>
      <c r="AE40" t="s">
        <v>744</v>
      </c>
      <c r="AF40">
        <v>6.6799999999999998E-2</v>
      </c>
      <c r="AJ40" t="s">
        <v>744</v>
      </c>
      <c r="AK40">
        <v>0.90920000000000001</v>
      </c>
      <c r="AO40" t="s">
        <v>626</v>
      </c>
      <c r="AP40">
        <v>0.72050000000000003</v>
      </c>
    </row>
    <row r="41" spans="1:42">
      <c r="A41" t="s">
        <v>63</v>
      </c>
      <c r="B41">
        <v>1</v>
      </c>
      <c r="C41">
        <v>0.99999819999999995</v>
      </c>
      <c r="H41" t="s">
        <v>651</v>
      </c>
      <c r="I41">
        <v>1</v>
      </c>
      <c r="J41">
        <v>0.99989689999999998</v>
      </c>
      <c r="N41" t="s">
        <v>678</v>
      </c>
      <c r="O41">
        <v>1</v>
      </c>
      <c r="T41" t="s">
        <v>651</v>
      </c>
      <c r="U41">
        <v>1</v>
      </c>
      <c r="V41">
        <v>1</v>
      </c>
      <c r="Z41" t="s">
        <v>806</v>
      </c>
      <c r="AA41">
        <v>0.99729999999999996</v>
      </c>
      <c r="AE41" t="s">
        <v>678</v>
      </c>
      <c r="AF41">
        <v>1</v>
      </c>
      <c r="AJ41" t="s">
        <v>63</v>
      </c>
      <c r="AK41">
        <v>0.99990000000000001</v>
      </c>
      <c r="AO41" t="s">
        <v>63</v>
      </c>
      <c r="AP41">
        <v>1</v>
      </c>
    </row>
    <row r="42" spans="1:42">
      <c r="A42" s="5" t="s">
        <v>64</v>
      </c>
      <c r="B42">
        <v>1E-3</v>
      </c>
      <c r="H42" t="s">
        <v>652</v>
      </c>
      <c r="I42">
        <v>0.92200000000000004</v>
      </c>
      <c r="N42" t="s">
        <v>652</v>
      </c>
      <c r="O42">
        <v>0.1137</v>
      </c>
      <c r="T42" t="s">
        <v>652</v>
      </c>
      <c r="U42">
        <v>1E-4</v>
      </c>
      <c r="Z42" t="s">
        <v>64</v>
      </c>
      <c r="AA42">
        <v>1E-4</v>
      </c>
      <c r="AE42" t="s">
        <v>652</v>
      </c>
      <c r="AF42">
        <v>0.90790000000000004</v>
      </c>
      <c r="AJ42" t="s">
        <v>652</v>
      </c>
      <c r="AK42">
        <v>1</v>
      </c>
      <c r="AO42" s="5" t="s">
        <v>790</v>
      </c>
      <c r="AP42">
        <v>1.0999999999999999E-2</v>
      </c>
    </row>
    <row r="43" spans="1:42">
      <c r="A43" t="s">
        <v>65</v>
      </c>
      <c r="B43">
        <v>0.1135</v>
      </c>
      <c r="C43">
        <v>0.80826200000000004</v>
      </c>
      <c r="H43" t="s">
        <v>65</v>
      </c>
      <c r="I43">
        <v>0.99939999999999996</v>
      </c>
      <c r="J43">
        <v>0.88983049999999997</v>
      </c>
      <c r="N43" t="s">
        <v>679</v>
      </c>
      <c r="O43">
        <v>0.94489999999999996</v>
      </c>
      <c r="T43" t="s">
        <v>714</v>
      </c>
      <c r="U43">
        <v>1</v>
      </c>
      <c r="V43">
        <v>0.99</v>
      </c>
      <c r="Z43" t="s">
        <v>679</v>
      </c>
      <c r="AA43">
        <v>9.5500000000000002E-2</v>
      </c>
      <c r="AE43" t="s">
        <v>714</v>
      </c>
      <c r="AF43">
        <v>0.98850000000000005</v>
      </c>
      <c r="AJ43" t="s">
        <v>714</v>
      </c>
      <c r="AK43">
        <v>1</v>
      </c>
      <c r="AO43" s="5" t="s">
        <v>65</v>
      </c>
      <c r="AP43">
        <v>1.34E-2</v>
      </c>
    </row>
    <row r="44" spans="1:42">
      <c r="A44" t="s">
        <v>66</v>
      </c>
      <c r="B44">
        <v>0.99860000000000004</v>
      </c>
      <c r="H44" t="s">
        <v>627</v>
      </c>
      <c r="I44">
        <v>0.1346</v>
      </c>
      <c r="N44" t="s">
        <v>627</v>
      </c>
      <c r="O44">
        <v>0.1797</v>
      </c>
      <c r="T44" t="s">
        <v>66</v>
      </c>
      <c r="U44">
        <v>1E-4</v>
      </c>
      <c r="Z44" t="s">
        <v>66</v>
      </c>
      <c r="AA44">
        <v>1E-4</v>
      </c>
      <c r="AE44" s="5" t="s">
        <v>745</v>
      </c>
      <c r="AF44">
        <v>4.1999999999999997E-3</v>
      </c>
      <c r="AJ44" t="s">
        <v>745</v>
      </c>
      <c r="AK44">
        <v>0.99590000000000001</v>
      </c>
      <c r="AO44" s="5" t="s">
        <v>66</v>
      </c>
      <c r="AP44">
        <v>1E-4</v>
      </c>
    </row>
    <row r="45" spans="1:42">
      <c r="A45" s="5" t="s">
        <v>67</v>
      </c>
      <c r="B45">
        <v>3.3999999999999998E-3</v>
      </c>
      <c r="H45" t="s">
        <v>67</v>
      </c>
      <c r="I45">
        <v>0.70230000000000004</v>
      </c>
      <c r="N45" t="s">
        <v>67</v>
      </c>
      <c r="O45">
        <v>3.56E-2</v>
      </c>
      <c r="T45" t="s">
        <v>67</v>
      </c>
      <c r="U45">
        <v>0.14360000000000001</v>
      </c>
      <c r="Z45" t="s">
        <v>67</v>
      </c>
      <c r="AA45">
        <v>1E-4</v>
      </c>
      <c r="AE45" t="s">
        <v>746</v>
      </c>
      <c r="AF45">
        <v>0.29949999999999999</v>
      </c>
      <c r="AJ45" t="s">
        <v>758</v>
      </c>
      <c r="AK45">
        <v>1</v>
      </c>
      <c r="AO45" t="s">
        <v>67</v>
      </c>
      <c r="AP45">
        <v>0.99880000000000002</v>
      </c>
    </row>
    <row r="46" spans="1:42">
      <c r="A46" t="s">
        <v>68</v>
      </c>
      <c r="B46">
        <v>0.32569999999999999</v>
      </c>
      <c r="C46">
        <v>0.36233389999999999</v>
      </c>
      <c r="H46" s="5" t="s">
        <v>68</v>
      </c>
      <c r="I46">
        <v>8.5000000000000006E-3</v>
      </c>
      <c r="J46">
        <v>2.1811299999999999E-2</v>
      </c>
      <c r="N46" t="s">
        <v>680</v>
      </c>
      <c r="O46">
        <v>1</v>
      </c>
      <c r="T46" t="s">
        <v>680</v>
      </c>
      <c r="U46">
        <v>1.2999999999999999E-3</v>
      </c>
      <c r="V46">
        <v>1.2E-2</v>
      </c>
      <c r="Z46" t="s">
        <v>807</v>
      </c>
      <c r="AA46">
        <v>0.99990000000000001</v>
      </c>
      <c r="AE46" s="5" t="s">
        <v>747</v>
      </c>
      <c r="AF46">
        <v>2.0000000000000001E-4</v>
      </c>
      <c r="AJ46" t="s">
        <v>747</v>
      </c>
      <c r="AK46">
        <v>1</v>
      </c>
      <c r="AO46" t="s">
        <v>680</v>
      </c>
      <c r="AP46">
        <v>0.97929999999999995</v>
      </c>
    </row>
    <row r="47" spans="1:42">
      <c r="A47" t="s">
        <v>69</v>
      </c>
      <c r="B47">
        <v>0.56110000000000004</v>
      </c>
      <c r="H47" t="s">
        <v>653</v>
      </c>
      <c r="I47">
        <v>0.1298</v>
      </c>
      <c r="N47" t="s">
        <v>628</v>
      </c>
      <c r="O47">
        <v>3.5000000000000001E-3</v>
      </c>
      <c r="T47" t="s">
        <v>628</v>
      </c>
      <c r="U47">
        <v>1E-4</v>
      </c>
      <c r="Z47" t="s">
        <v>628</v>
      </c>
      <c r="AA47">
        <v>1E-4</v>
      </c>
      <c r="AE47" s="5" t="s">
        <v>748</v>
      </c>
      <c r="AF47">
        <v>8.6E-3</v>
      </c>
      <c r="AJ47" t="s">
        <v>748</v>
      </c>
      <c r="AK47">
        <v>0.998</v>
      </c>
      <c r="AO47" t="s">
        <v>628</v>
      </c>
      <c r="AP47">
        <v>0.67149999999999999</v>
      </c>
    </row>
  </sheetData>
  <conditionalFormatting sqref="C3">
    <cfRule type="cellIs" dxfId="12" priority="20" operator="between">
      <formula>0.05</formula>
      <formula>0.001</formula>
    </cfRule>
  </conditionalFormatting>
  <conditionalFormatting sqref="E3:E7">
    <cfRule type="cellIs" dxfId="11" priority="15" operator="lessThan">
      <formula>0.05</formula>
    </cfRule>
  </conditionalFormatting>
  <conditionalFormatting sqref="I3:I47">
    <cfRule type="cellIs" dxfId="10" priority="14" operator="lessThan">
      <formula>0.05</formula>
    </cfRule>
  </conditionalFormatting>
  <conditionalFormatting sqref="L3:L7">
    <cfRule type="cellIs" dxfId="9" priority="13" operator="lessThan">
      <formula>0.05</formula>
    </cfRule>
  </conditionalFormatting>
  <conditionalFormatting sqref="O3:O47">
    <cfRule type="cellIs" dxfId="8" priority="11" operator="lessThan">
      <formula>0.05</formula>
    </cfRule>
  </conditionalFormatting>
  <conditionalFormatting sqref="R3:R7">
    <cfRule type="cellIs" dxfId="7" priority="12" operator="lessThan">
      <formula>0.05</formula>
    </cfRule>
  </conditionalFormatting>
  <conditionalFormatting sqref="U3:U47">
    <cfRule type="cellIs" dxfId="6" priority="10" operator="lessThan">
      <formula>0.05</formula>
    </cfRule>
  </conditionalFormatting>
  <conditionalFormatting sqref="X3:X7">
    <cfRule type="cellIs" dxfId="5" priority="8" operator="lessThan">
      <formula>0.05</formula>
    </cfRule>
  </conditionalFormatting>
  <conditionalFormatting sqref="AA3:AA47">
    <cfRule type="cellIs" dxfId="4" priority="2" operator="lessThan">
      <formula>0.05</formula>
    </cfRule>
  </conditionalFormatting>
  <conditionalFormatting sqref="AC3:AC7 B3:B47">
    <cfRule type="cellIs" dxfId="3" priority="21" operator="lessThan">
      <formula>0.05</formula>
    </cfRule>
  </conditionalFormatting>
  <conditionalFormatting sqref="AF3:AF47">
    <cfRule type="cellIs" dxfId="2" priority="6" operator="lessThan">
      <formula>0.05</formula>
    </cfRule>
  </conditionalFormatting>
  <conditionalFormatting sqref="AK3:AK47">
    <cfRule type="cellIs" dxfId="1" priority="5" operator="lessThan">
      <formula>0.05</formula>
    </cfRule>
  </conditionalFormatting>
  <conditionalFormatting sqref="AP3:AP47">
    <cfRule type="cellIs" dxfId="0" priority="3" operator="lessThan">
      <formula>0.05</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A207-E5C6-DE47-8658-BFEFE6424B5B}">
  <dimension ref="A1:T126"/>
  <sheetViews>
    <sheetView topLeftCell="A87" workbookViewId="0">
      <selection activeCell="H99" sqref="H99"/>
    </sheetView>
  </sheetViews>
  <sheetFormatPr baseColWidth="10" defaultRowHeight="16"/>
  <cols>
    <col min="2" max="2" width="12.33203125" bestFit="1" customWidth="1"/>
    <col min="3" max="3" width="21.83203125" bestFit="1" customWidth="1"/>
    <col min="6" max="6" width="24.1640625" customWidth="1"/>
    <col min="8" max="8" width="20.83203125" customWidth="1"/>
    <col min="9" max="9" width="14.5" customWidth="1"/>
    <col min="10" max="10" width="21.1640625" customWidth="1"/>
    <col min="11" max="11" width="23" bestFit="1" customWidth="1"/>
    <col min="12" max="12" width="31.5" customWidth="1"/>
    <col min="13" max="13" width="27.1640625" bestFit="1" customWidth="1"/>
    <col min="14" max="14" width="17.6640625" bestFit="1" customWidth="1"/>
    <col min="15" max="15" width="13.6640625" bestFit="1" customWidth="1"/>
    <col min="17" max="17" width="17.5" bestFit="1" customWidth="1"/>
    <col min="19" max="19" width="22.1640625" bestFit="1" customWidth="1"/>
  </cols>
  <sheetData>
    <row r="1" spans="1:11">
      <c r="A1" s="3" t="s">
        <v>75</v>
      </c>
      <c r="B1" s="3" t="s">
        <v>76</v>
      </c>
      <c r="C1" s="3" t="s">
        <v>1</v>
      </c>
      <c r="D1" s="6" t="s">
        <v>77</v>
      </c>
      <c r="E1" s="6" t="s">
        <v>78</v>
      </c>
      <c r="F1" s="6" t="s">
        <v>79</v>
      </c>
      <c r="G1" s="6" t="s">
        <v>80</v>
      </c>
      <c r="H1" s="3" t="s">
        <v>81</v>
      </c>
      <c r="I1" s="3" t="s">
        <v>82</v>
      </c>
      <c r="J1" s="3"/>
      <c r="K1" s="3"/>
    </row>
    <row r="2" spans="1:11">
      <c r="A2" s="30">
        <v>1</v>
      </c>
      <c r="B2" s="31">
        <v>2018</v>
      </c>
      <c r="C2" s="31" t="s">
        <v>24</v>
      </c>
      <c r="D2" s="32" t="s">
        <v>83</v>
      </c>
      <c r="E2" s="33">
        <v>43318</v>
      </c>
      <c r="F2" s="32" t="s">
        <v>84</v>
      </c>
      <c r="G2" s="32">
        <v>224.7</v>
      </c>
      <c r="H2" s="34">
        <f>G2/518500/0.0002641721*10</f>
        <v>16.404664888475217</v>
      </c>
      <c r="I2" s="3"/>
      <c r="J2" s="3"/>
      <c r="K2" s="3"/>
    </row>
    <row r="3" spans="1:11">
      <c r="A3" s="35">
        <v>1</v>
      </c>
      <c r="B3" s="3">
        <v>2018</v>
      </c>
      <c r="C3" s="3" t="s">
        <v>24</v>
      </c>
      <c r="D3" s="6" t="s">
        <v>83</v>
      </c>
      <c r="E3" s="7">
        <v>43318</v>
      </c>
      <c r="F3" s="6" t="s">
        <v>85</v>
      </c>
      <c r="G3" s="6">
        <v>224.6</v>
      </c>
      <c r="H3" s="36">
        <f t="shared" ref="H3:H66" si="0">G3/518500/0.0002641721*10</f>
        <v>16.397364192040648</v>
      </c>
      <c r="I3" s="3"/>
      <c r="J3" s="3"/>
      <c r="K3" s="3"/>
    </row>
    <row r="4" spans="1:11">
      <c r="A4" s="35">
        <v>1</v>
      </c>
      <c r="B4" s="3">
        <v>2018</v>
      </c>
      <c r="C4" s="3" t="s">
        <v>24</v>
      </c>
      <c r="D4" s="6" t="s">
        <v>83</v>
      </c>
      <c r="E4" s="7">
        <v>43318</v>
      </c>
      <c r="F4" s="6" t="s">
        <v>86</v>
      </c>
      <c r="G4" s="6">
        <v>224.6</v>
      </c>
      <c r="H4" s="36">
        <f t="shared" si="0"/>
        <v>16.397364192040648</v>
      </c>
      <c r="I4" s="3"/>
      <c r="J4" s="3"/>
      <c r="K4" s="3"/>
    </row>
    <row r="5" spans="1:11">
      <c r="A5" s="37">
        <v>1</v>
      </c>
      <c r="B5" s="38">
        <v>2018</v>
      </c>
      <c r="C5" s="38" t="s">
        <v>24</v>
      </c>
      <c r="D5" s="39" t="s">
        <v>83</v>
      </c>
      <c r="E5" s="40">
        <v>43318</v>
      </c>
      <c r="F5" s="39" t="s">
        <v>87</v>
      </c>
      <c r="G5" s="39">
        <v>224.5</v>
      </c>
      <c r="H5" s="41">
        <f t="shared" si="0"/>
        <v>16.390063495606078</v>
      </c>
      <c r="I5" s="3"/>
      <c r="J5" s="3"/>
      <c r="K5" s="3"/>
    </row>
    <row r="6" spans="1:11">
      <c r="A6" s="30">
        <v>1</v>
      </c>
      <c r="B6" s="31">
        <v>2018</v>
      </c>
      <c r="C6" s="31" t="s">
        <v>24</v>
      </c>
      <c r="D6" s="32" t="s">
        <v>83</v>
      </c>
      <c r="E6" s="33">
        <v>43336</v>
      </c>
      <c r="F6" s="32" t="s">
        <v>84</v>
      </c>
      <c r="G6" s="32">
        <v>175.1</v>
      </c>
      <c r="H6" s="34">
        <f t="shared" si="0"/>
        <v>12.783519456929284</v>
      </c>
      <c r="I6" s="3"/>
      <c r="J6" s="3"/>
      <c r="K6" s="3"/>
    </row>
    <row r="7" spans="1:11">
      <c r="A7" s="35">
        <v>1</v>
      </c>
      <c r="B7" s="3">
        <v>2018</v>
      </c>
      <c r="C7" s="3" t="s">
        <v>24</v>
      </c>
      <c r="D7" s="6" t="s">
        <v>83</v>
      </c>
      <c r="E7" s="7">
        <v>43336</v>
      </c>
      <c r="F7" s="6" t="s">
        <v>85</v>
      </c>
      <c r="G7" s="6">
        <v>175.1</v>
      </c>
      <c r="H7" s="36">
        <f t="shared" si="0"/>
        <v>12.783519456929284</v>
      </c>
      <c r="I7" s="3"/>
      <c r="J7" s="3"/>
      <c r="K7" s="3"/>
    </row>
    <row r="8" spans="1:11">
      <c r="A8" s="35">
        <v>1</v>
      </c>
      <c r="B8" s="3">
        <v>2018</v>
      </c>
      <c r="C8" s="3" t="s">
        <v>24</v>
      </c>
      <c r="D8" s="6" t="s">
        <v>83</v>
      </c>
      <c r="E8" s="7">
        <v>43336</v>
      </c>
      <c r="F8" s="6" t="s">
        <v>86</v>
      </c>
      <c r="G8" s="6">
        <v>175</v>
      </c>
      <c r="H8" s="36">
        <f t="shared" si="0"/>
        <v>12.776218760494718</v>
      </c>
      <c r="I8" s="3"/>
      <c r="J8" s="3"/>
      <c r="K8" s="3"/>
    </row>
    <row r="9" spans="1:11">
      <c r="A9" s="37">
        <v>1</v>
      </c>
      <c r="B9" s="38">
        <v>2018</v>
      </c>
      <c r="C9" s="38" t="s">
        <v>24</v>
      </c>
      <c r="D9" s="39" t="s">
        <v>83</v>
      </c>
      <c r="E9" s="40">
        <v>43336</v>
      </c>
      <c r="F9" s="39" t="s">
        <v>87</v>
      </c>
      <c r="G9" s="39">
        <v>175.2</v>
      </c>
      <c r="H9" s="41">
        <f t="shared" si="0"/>
        <v>12.790820153363853</v>
      </c>
      <c r="I9" s="3"/>
      <c r="J9" s="3"/>
      <c r="K9" s="3"/>
    </row>
    <row r="10" spans="1:11">
      <c r="A10" s="30">
        <v>1</v>
      </c>
      <c r="B10" s="31">
        <v>2018</v>
      </c>
      <c r="C10" s="31" t="s">
        <v>18</v>
      </c>
      <c r="D10" s="32" t="s">
        <v>88</v>
      </c>
      <c r="E10" s="33">
        <v>43455</v>
      </c>
      <c r="F10" s="32" t="s">
        <v>89</v>
      </c>
      <c r="G10" s="32">
        <v>179.9</v>
      </c>
      <c r="H10" s="34">
        <f t="shared" si="0"/>
        <v>13.133952885788569</v>
      </c>
      <c r="I10" s="3"/>
      <c r="J10" s="3"/>
      <c r="K10" s="3"/>
    </row>
    <row r="11" spans="1:11">
      <c r="A11" s="35">
        <v>1</v>
      </c>
      <c r="B11" s="3">
        <v>2018</v>
      </c>
      <c r="C11" s="3" t="s">
        <v>18</v>
      </c>
      <c r="D11" s="6" t="s">
        <v>88</v>
      </c>
      <c r="E11" s="7">
        <v>43455</v>
      </c>
      <c r="F11" s="6" t="s">
        <v>90</v>
      </c>
      <c r="G11" s="6">
        <v>17.2</v>
      </c>
      <c r="H11" s="36">
        <f t="shared" si="0"/>
        <v>1.2557197867457661</v>
      </c>
      <c r="I11" s="3"/>
      <c r="J11" s="3"/>
      <c r="K11" s="3"/>
    </row>
    <row r="12" spans="1:11">
      <c r="A12" s="35">
        <v>1</v>
      </c>
      <c r="B12" s="3">
        <v>2018</v>
      </c>
      <c r="C12" s="3" t="s">
        <v>18</v>
      </c>
      <c r="D12" s="6" t="s">
        <v>88</v>
      </c>
      <c r="E12" s="7">
        <v>43455</v>
      </c>
      <c r="F12" s="6" t="s">
        <v>91</v>
      </c>
      <c r="G12" s="6">
        <v>300</v>
      </c>
      <c r="H12" s="36">
        <f t="shared" si="0"/>
        <v>21.902089303705232</v>
      </c>
      <c r="I12" s="3"/>
      <c r="J12" s="3"/>
      <c r="K12" s="3"/>
    </row>
    <row r="13" spans="1:11">
      <c r="A13" s="37">
        <v>1</v>
      </c>
      <c r="B13" s="38">
        <v>2018</v>
      </c>
      <c r="C13" s="38" t="s">
        <v>18</v>
      </c>
      <c r="D13" s="39" t="s">
        <v>88</v>
      </c>
      <c r="E13" s="40">
        <v>43455</v>
      </c>
      <c r="F13" s="39" t="s">
        <v>92</v>
      </c>
      <c r="G13" s="39">
        <v>300.2</v>
      </c>
      <c r="H13" s="41">
        <f t="shared" si="0"/>
        <v>21.916690696574367</v>
      </c>
      <c r="I13" s="3"/>
    </row>
    <row r="14" spans="1:11">
      <c r="A14" s="30">
        <v>1</v>
      </c>
      <c r="B14" s="31">
        <v>2019</v>
      </c>
      <c r="C14" s="31" t="s">
        <v>18</v>
      </c>
      <c r="D14" s="32" t="s">
        <v>88</v>
      </c>
      <c r="E14" s="33">
        <v>43494</v>
      </c>
      <c r="F14" s="32" t="s">
        <v>89</v>
      </c>
      <c r="G14" s="32">
        <v>178.65</v>
      </c>
      <c r="H14" s="34">
        <f t="shared" si="0"/>
        <v>13.042694180356465</v>
      </c>
      <c r="I14" s="3"/>
    </row>
    <row r="15" spans="1:11">
      <c r="A15" s="35">
        <v>1</v>
      </c>
      <c r="B15" s="3">
        <v>2019</v>
      </c>
      <c r="C15" s="3" t="s">
        <v>18</v>
      </c>
      <c r="D15" s="6" t="s">
        <v>88</v>
      </c>
      <c r="E15" s="7">
        <v>43494</v>
      </c>
      <c r="F15" s="6" t="s">
        <v>90</v>
      </c>
      <c r="G15" s="6">
        <v>153.75</v>
      </c>
      <c r="H15" s="36">
        <f t="shared" si="0"/>
        <v>11.224820768148929</v>
      </c>
      <c r="I15" s="3"/>
    </row>
    <row r="16" spans="1:11">
      <c r="A16" s="35">
        <v>1</v>
      </c>
      <c r="B16" s="3">
        <v>2019</v>
      </c>
      <c r="C16" s="3" t="s">
        <v>18</v>
      </c>
      <c r="D16" s="6" t="s">
        <v>88</v>
      </c>
      <c r="E16" s="7">
        <v>43494</v>
      </c>
      <c r="F16" s="6" t="s">
        <v>91</v>
      </c>
      <c r="G16" s="6">
        <v>200.35</v>
      </c>
      <c r="H16" s="36">
        <f t="shared" si="0"/>
        <v>14.626945306657808</v>
      </c>
      <c r="I16" s="3"/>
    </row>
    <row r="17" spans="1:11">
      <c r="A17" s="37">
        <v>1</v>
      </c>
      <c r="B17" s="38">
        <v>2019</v>
      </c>
      <c r="C17" s="38" t="s">
        <v>18</v>
      </c>
      <c r="D17" s="39" t="s">
        <v>88</v>
      </c>
      <c r="E17" s="40">
        <v>43494</v>
      </c>
      <c r="F17" s="39" t="s">
        <v>92</v>
      </c>
      <c r="G17" s="39">
        <v>0</v>
      </c>
      <c r="H17" s="41">
        <f t="shared" si="0"/>
        <v>0</v>
      </c>
      <c r="I17" s="3"/>
    </row>
    <row r="18" spans="1:11">
      <c r="A18" s="30">
        <v>1</v>
      </c>
      <c r="B18" s="31">
        <v>2019</v>
      </c>
      <c r="C18" s="31" t="s">
        <v>18</v>
      </c>
      <c r="D18" s="32" t="s">
        <v>88</v>
      </c>
      <c r="E18" s="33">
        <v>43508</v>
      </c>
      <c r="F18" s="32" t="s">
        <v>89</v>
      </c>
      <c r="G18" s="32">
        <v>329.2</v>
      </c>
      <c r="H18" s="34">
        <f t="shared" si="0"/>
        <v>24.0338926625992</v>
      </c>
      <c r="I18" s="3"/>
    </row>
    <row r="19" spans="1:11">
      <c r="A19" s="35">
        <v>1</v>
      </c>
      <c r="B19" s="3">
        <v>2019</v>
      </c>
      <c r="C19" s="3" t="s">
        <v>18</v>
      </c>
      <c r="D19" s="6" t="s">
        <v>88</v>
      </c>
      <c r="E19" s="7">
        <v>43508</v>
      </c>
      <c r="F19" s="6" t="s">
        <v>90</v>
      </c>
      <c r="G19" s="6">
        <v>200.3</v>
      </c>
      <c r="H19" s="36">
        <f t="shared" si="0"/>
        <v>14.623294958440525</v>
      </c>
      <c r="I19" s="3"/>
    </row>
    <row r="20" spans="1:11">
      <c r="A20" s="35">
        <v>1</v>
      </c>
      <c r="B20" s="3">
        <v>2019</v>
      </c>
      <c r="C20" s="3" t="s">
        <v>18</v>
      </c>
      <c r="D20" s="6" t="s">
        <v>88</v>
      </c>
      <c r="E20" s="7">
        <v>43508</v>
      </c>
      <c r="F20" s="6" t="s">
        <v>91</v>
      </c>
      <c r="G20" s="6">
        <v>483.2</v>
      </c>
      <c r="H20" s="36">
        <f t="shared" si="0"/>
        <v>35.276965171834554</v>
      </c>
      <c r="I20" s="3"/>
      <c r="J20" s="3"/>
      <c r="K20" s="3"/>
    </row>
    <row r="21" spans="1:11">
      <c r="A21" s="37">
        <v>1</v>
      </c>
      <c r="B21" s="38">
        <v>2019</v>
      </c>
      <c r="C21" s="38" t="s">
        <v>18</v>
      </c>
      <c r="D21" s="39" t="s">
        <v>88</v>
      </c>
      <c r="E21" s="40">
        <v>43508</v>
      </c>
      <c r="F21" s="39" t="s">
        <v>92</v>
      </c>
      <c r="G21" s="39">
        <v>483.7</v>
      </c>
      <c r="H21" s="41">
        <f t="shared" si="0"/>
        <v>35.313468654007394</v>
      </c>
      <c r="I21" s="3"/>
      <c r="J21" s="3"/>
      <c r="K21" s="3"/>
    </row>
    <row r="22" spans="1:11">
      <c r="A22" s="30">
        <v>1</v>
      </c>
      <c r="B22" s="31">
        <v>2019</v>
      </c>
      <c r="C22" s="31" t="s">
        <v>18</v>
      </c>
      <c r="D22" s="32" t="s">
        <v>88</v>
      </c>
      <c r="E22" s="33">
        <v>43524</v>
      </c>
      <c r="F22" s="32" t="s">
        <v>89</v>
      </c>
      <c r="G22" s="32">
        <v>1201.9000000000001</v>
      </c>
      <c r="H22" s="34">
        <f t="shared" si="0"/>
        <v>87.747070447077732</v>
      </c>
      <c r="I22" s="6" t="s">
        <v>101</v>
      </c>
      <c r="J22" s="3"/>
      <c r="K22" s="3"/>
    </row>
    <row r="23" spans="1:11">
      <c r="A23" s="35">
        <v>1</v>
      </c>
      <c r="B23" s="3">
        <v>2019</v>
      </c>
      <c r="C23" s="3" t="s">
        <v>18</v>
      </c>
      <c r="D23" s="6" t="s">
        <v>88</v>
      </c>
      <c r="E23" s="7">
        <v>43524</v>
      </c>
      <c r="F23" s="6" t="s">
        <v>90</v>
      </c>
      <c r="G23" s="6">
        <v>1300</v>
      </c>
      <c r="H23" s="36">
        <f t="shared" si="0"/>
        <v>94.909053649389321</v>
      </c>
      <c r="I23" s="3"/>
      <c r="J23" s="3"/>
      <c r="K23" s="3"/>
    </row>
    <row r="24" spans="1:11">
      <c r="A24" s="35">
        <v>1</v>
      </c>
      <c r="B24" s="3">
        <v>2019</v>
      </c>
      <c r="C24" s="3" t="s">
        <v>18</v>
      </c>
      <c r="D24" s="6" t="s">
        <v>88</v>
      </c>
      <c r="E24" s="7">
        <v>43524</v>
      </c>
      <c r="F24" s="6" t="s">
        <v>91</v>
      </c>
      <c r="G24" s="6">
        <v>1301.4000000000001</v>
      </c>
      <c r="H24" s="36">
        <f t="shared" si="0"/>
        <v>95.011263399473279</v>
      </c>
      <c r="I24" s="3"/>
      <c r="J24" s="3"/>
      <c r="K24" s="3"/>
    </row>
    <row r="25" spans="1:11">
      <c r="A25" s="37">
        <v>1</v>
      </c>
      <c r="B25" s="38">
        <v>2019</v>
      </c>
      <c r="C25" s="38" t="s">
        <v>18</v>
      </c>
      <c r="D25" s="39" t="s">
        <v>88</v>
      </c>
      <c r="E25" s="40">
        <v>43524</v>
      </c>
      <c r="F25" s="39" t="s">
        <v>92</v>
      </c>
      <c r="G25" s="39">
        <v>1299.5</v>
      </c>
      <c r="H25" s="41">
        <f t="shared" si="0"/>
        <v>94.872550167216488</v>
      </c>
      <c r="I25" s="3"/>
      <c r="J25" s="3"/>
      <c r="K25" s="3"/>
    </row>
    <row r="26" spans="1:11">
      <c r="A26" s="3">
        <v>1</v>
      </c>
      <c r="B26" s="3">
        <v>2019</v>
      </c>
      <c r="C26" s="3" t="s">
        <v>18</v>
      </c>
      <c r="D26" s="6" t="s">
        <v>88</v>
      </c>
      <c r="E26" s="7">
        <v>43531</v>
      </c>
      <c r="F26" s="6" t="s">
        <v>89</v>
      </c>
      <c r="G26" s="6">
        <v>99</v>
      </c>
      <c r="H26" s="3">
        <f t="shared" si="0"/>
        <v>7.2276894702227255</v>
      </c>
      <c r="I26" s="6" t="s">
        <v>102</v>
      </c>
      <c r="J26" s="3"/>
      <c r="K26" s="3"/>
    </row>
    <row r="27" spans="1:11">
      <c r="A27" s="30">
        <v>2</v>
      </c>
      <c r="B27" s="31">
        <v>2019</v>
      </c>
      <c r="C27" s="31" t="s">
        <v>24</v>
      </c>
      <c r="D27" s="32" t="s">
        <v>103</v>
      </c>
      <c r="E27" s="33">
        <v>43679</v>
      </c>
      <c r="F27" s="32" t="s">
        <v>84</v>
      </c>
      <c r="G27" s="32">
        <v>380</v>
      </c>
      <c r="H27" s="34">
        <f t="shared" si="0"/>
        <v>27.74264645135996</v>
      </c>
      <c r="I27" s="3"/>
      <c r="J27" s="3"/>
      <c r="K27" s="3"/>
    </row>
    <row r="28" spans="1:11">
      <c r="A28" s="35">
        <v>2</v>
      </c>
      <c r="B28" s="3">
        <v>2019</v>
      </c>
      <c r="C28" s="3" t="s">
        <v>24</v>
      </c>
      <c r="D28" s="6" t="s">
        <v>103</v>
      </c>
      <c r="E28" s="7">
        <v>43679</v>
      </c>
      <c r="F28" s="6" t="s">
        <v>85</v>
      </c>
      <c r="G28" s="6">
        <v>380</v>
      </c>
      <c r="H28" s="36">
        <f t="shared" si="0"/>
        <v>27.74264645135996</v>
      </c>
      <c r="I28" s="3"/>
      <c r="J28" s="3"/>
      <c r="K28" s="3"/>
    </row>
    <row r="29" spans="1:11">
      <c r="A29" s="35">
        <v>2</v>
      </c>
      <c r="B29" s="3">
        <v>2019</v>
      </c>
      <c r="C29" s="3" t="s">
        <v>24</v>
      </c>
      <c r="D29" s="6" t="s">
        <v>103</v>
      </c>
      <c r="E29" s="7">
        <v>43679</v>
      </c>
      <c r="F29" s="6" t="s">
        <v>86</v>
      </c>
      <c r="G29" s="6">
        <v>44.6</v>
      </c>
      <c r="H29" s="36">
        <f t="shared" si="0"/>
        <v>3.2561106098175108</v>
      </c>
      <c r="I29" s="3"/>
      <c r="J29" s="3"/>
      <c r="K29" s="3"/>
    </row>
    <row r="30" spans="1:11">
      <c r="A30" s="37">
        <v>2</v>
      </c>
      <c r="B30" s="38">
        <v>2019</v>
      </c>
      <c r="C30" s="38" t="s">
        <v>24</v>
      </c>
      <c r="D30" s="39" t="s">
        <v>103</v>
      </c>
      <c r="E30" s="40">
        <v>43679</v>
      </c>
      <c r="F30" s="39" t="s">
        <v>87</v>
      </c>
      <c r="G30" s="39">
        <v>380.1</v>
      </c>
      <c r="H30" s="41">
        <f t="shared" si="0"/>
        <v>27.749947147794529</v>
      </c>
      <c r="I30" s="3"/>
      <c r="J30" s="3"/>
      <c r="K30" s="3"/>
    </row>
    <row r="31" spans="1:11">
      <c r="A31" s="30">
        <v>2</v>
      </c>
      <c r="B31" s="31">
        <v>2019</v>
      </c>
      <c r="C31" s="31" t="s">
        <v>18</v>
      </c>
      <c r="D31" s="32" t="s">
        <v>104</v>
      </c>
      <c r="E31" s="33">
        <v>43810</v>
      </c>
      <c r="F31" s="32" t="s">
        <v>89</v>
      </c>
      <c r="G31" s="32">
        <v>34.1</v>
      </c>
      <c r="H31" s="34">
        <f t="shared" si="0"/>
        <v>2.4895374841878279</v>
      </c>
      <c r="I31" s="3" t="s">
        <v>105</v>
      </c>
      <c r="J31" s="3"/>
      <c r="K31" s="3"/>
    </row>
    <row r="32" spans="1:11">
      <c r="A32" s="35">
        <v>2</v>
      </c>
      <c r="B32" s="3">
        <v>2019</v>
      </c>
      <c r="C32" s="3" t="s">
        <v>18</v>
      </c>
      <c r="D32" s="6" t="s">
        <v>104</v>
      </c>
      <c r="E32" s="7">
        <v>43815</v>
      </c>
      <c r="F32" s="6" t="s">
        <v>89</v>
      </c>
      <c r="G32" s="6">
        <v>225.8</v>
      </c>
      <c r="H32" s="36">
        <f t="shared" si="0"/>
        <v>16.48497254925547</v>
      </c>
      <c r="I32" s="3" t="s">
        <v>106</v>
      </c>
      <c r="J32" s="3"/>
      <c r="K32" s="3"/>
    </row>
    <row r="33" spans="1:12">
      <c r="A33" s="35">
        <v>2</v>
      </c>
      <c r="B33" s="3">
        <v>2019</v>
      </c>
      <c r="C33" s="3" t="s">
        <v>18</v>
      </c>
      <c r="D33" s="6" t="s">
        <v>104</v>
      </c>
      <c r="E33" s="7">
        <v>43815</v>
      </c>
      <c r="F33" s="6" t="s">
        <v>90</v>
      </c>
      <c r="G33" s="6">
        <v>261.89999999999998</v>
      </c>
      <c r="H33" s="36">
        <f t="shared" si="0"/>
        <v>19.120523962134662</v>
      </c>
      <c r="I33" s="3"/>
      <c r="J33" s="3"/>
      <c r="K33" s="3"/>
    </row>
    <row r="34" spans="1:12">
      <c r="A34" s="35">
        <v>2</v>
      </c>
      <c r="B34" s="3">
        <v>2019</v>
      </c>
      <c r="C34" s="3" t="s">
        <v>18</v>
      </c>
      <c r="D34" s="6" t="s">
        <v>104</v>
      </c>
      <c r="E34" s="7">
        <v>43815</v>
      </c>
      <c r="F34" s="6" t="s">
        <v>91</v>
      </c>
      <c r="G34" s="6">
        <v>259.89999999999998</v>
      </c>
      <c r="H34" s="36">
        <f t="shared" si="0"/>
        <v>18.974510033443295</v>
      </c>
      <c r="I34" s="3"/>
      <c r="J34" s="3"/>
      <c r="K34" s="3"/>
    </row>
    <row r="35" spans="1:12">
      <c r="A35" s="37">
        <v>2</v>
      </c>
      <c r="B35" s="38">
        <v>2019</v>
      </c>
      <c r="C35" s="38" t="s">
        <v>18</v>
      </c>
      <c r="D35" s="39" t="s">
        <v>104</v>
      </c>
      <c r="E35" s="40">
        <v>43815</v>
      </c>
      <c r="F35" s="39" t="s">
        <v>92</v>
      </c>
      <c r="G35" s="39">
        <v>256.10000000000002</v>
      </c>
      <c r="H35" s="41">
        <f t="shared" si="0"/>
        <v>18.697083568929699</v>
      </c>
      <c r="I35" s="3"/>
      <c r="J35" s="3"/>
      <c r="K35" s="3"/>
    </row>
    <row r="36" spans="1:12">
      <c r="A36" s="30">
        <v>2</v>
      </c>
      <c r="B36" s="31">
        <v>2020</v>
      </c>
      <c r="C36" s="31" t="s">
        <v>18</v>
      </c>
      <c r="D36" s="32" t="s">
        <v>104</v>
      </c>
      <c r="E36" s="42">
        <v>43873</v>
      </c>
      <c r="F36" s="32" t="s">
        <v>89</v>
      </c>
      <c r="G36" s="31">
        <v>204.4</v>
      </c>
      <c r="H36" s="34">
        <f t="shared" si="0"/>
        <v>14.922623512257831</v>
      </c>
      <c r="I36" s="3"/>
      <c r="J36" s="3"/>
      <c r="K36" s="3" t="s">
        <v>93</v>
      </c>
      <c r="L36" s="3" t="s">
        <v>94</v>
      </c>
    </row>
    <row r="37" spans="1:12">
      <c r="A37" s="35">
        <v>2</v>
      </c>
      <c r="B37" s="3">
        <v>2020</v>
      </c>
      <c r="C37" s="3" t="s">
        <v>18</v>
      </c>
      <c r="D37" s="6" t="s">
        <v>104</v>
      </c>
      <c r="E37" s="8">
        <v>43873</v>
      </c>
      <c r="F37" s="6" t="s">
        <v>90</v>
      </c>
      <c r="G37" s="3">
        <v>202.7</v>
      </c>
      <c r="H37" s="36">
        <f t="shared" si="0"/>
        <v>14.798511672870164</v>
      </c>
      <c r="I37" s="3"/>
      <c r="J37" s="3"/>
      <c r="K37">
        <f>SUM(H14:H26)/4</f>
        <v>131.97742720885608</v>
      </c>
      <c r="L37" s="3" t="s">
        <v>95</v>
      </c>
    </row>
    <row r="38" spans="1:12">
      <c r="A38" s="35">
        <v>2</v>
      </c>
      <c r="B38" s="3">
        <v>2020</v>
      </c>
      <c r="C38" s="3" t="s">
        <v>18</v>
      </c>
      <c r="D38" s="6" t="s">
        <v>104</v>
      </c>
      <c r="E38" s="8">
        <v>43873</v>
      </c>
      <c r="F38" s="6" t="s">
        <v>91</v>
      </c>
      <c r="G38" s="3">
        <v>202</v>
      </c>
      <c r="H38" s="36">
        <f t="shared" si="0"/>
        <v>14.747406797828187</v>
      </c>
      <c r="I38" s="3"/>
      <c r="J38" s="3"/>
      <c r="K38">
        <f>SUM(H27:H30)/4</f>
        <v>21.62283766508299</v>
      </c>
      <c r="L38" s="3" t="s">
        <v>96</v>
      </c>
    </row>
    <row r="39" spans="1:12">
      <c r="A39" s="37">
        <v>2</v>
      </c>
      <c r="B39" s="38">
        <v>2020</v>
      </c>
      <c r="C39" s="38" t="s">
        <v>18</v>
      </c>
      <c r="D39" s="39" t="s">
        <v>104</v>
      </c>
      <c r="E39" s="43">
        <v>43873</v>
      </c>
      <c r="F39" s="39" t="s">
        <v>92</v>
      </c>
      <c r="G39" s="38">
        <v>201.2</v>
      </c>
      <c r="H39" s="41">
        <f t="shared" si="0"/>
        <v>14.689001226351639</v>
      </c>
      <c r="I39" s="3"/>
      <c r="J39" s="3"/>
      <c r="K39">
        <f>SUM(H31:H47)/4</f>
        <v>105.96778357365181</v>
      </c>
      <c r="L39" s="3" t="s">
        <v>97</v>
      </c>
    </row>
    <row r="40" spans="1:12">
      <c r="A40" s="30">
        <v>2</v>
      </c>
      <c r="B40" s="31">
        <v>2020</v>
      </c>
      <c r="C40" s="31" t="s">
        <v>18</v>
      </c>
      <c r="D40" s="32" t="s">
        <v>104</v>
      </c>
      <c r="E40" s="42">
        <v>43920</v>
      </c>
      <c r="F40" s="32" t="s">
        <v>89</v>
      </c>
      <c r="G40" s="31">
        <v>640.20000000000005</v>
      </c>
      <c r="H40" s="34">
        <f t="shared" si="0"/>
        <v>46.739058574106963</v>
      </c>
      <c r="I40" s="3"/>
      <c r="J40" s="3"/>
      <c r="K40">
        <f>SUM(H48:H51)/4</f>
        <v>0</v>
      </c>
      <c r="L40" s="3" t="s">
        <v>98</v>
      </c>
    </row>
    <row r="41" spans="1:12">
      <c r="A41" s="35">
        <v>2</v>
      </c>
      <c r="B41" s="3">
        <v>2020</v>
      </c>
      <c r="C41" s="3" t="s">
        <v>18</v>
      </c>
      <c r="D41" s="6" t="s">
        <v>104</v>
      </c>
      <c r="E41" s="8">
        <v>43920</v>
      </c>
      <c r="F41" s="6" t="s">
        <v>90</v>
      </c>
      <c r="G41" s="3">
        <v>643</v>
      </c>
      <c r="H41" s="36">
        <f t="shared" si="0"/>
        <v>46.943478074274871</v>
      </c>
      <c r="I41" s="3"/>
      <c r="J41" s="3"/>
      <c r="K41">
        <f>SUM(H52:H55)/4</f>
        <v>7.30069643456841</v>
      </c>
      <c r="L41" s="3" t="s">
        <v>99</v>
      </c>
    </row>
    <row r="42" spans="1:12">
      <c r="A42" s="35">
        <v>2</v>
      </c>
      <c r="B42" s="3">
        <v>2020</v>
      </c>
      <c r="C42" s="3" t="s">
        <v>18</v>
      </c>
      <c r="D42" s="6" t="s">
        <v>104</v>
      </c>
      <c r="E42" s="8">
        <v>43920</v>
      </c>
      <c r="F42" s="6" t="s">
        <v>91</v>
      </c>
      <c r="G42" s="3">
        <v>642.4</v>
      </c>
      <c r="H42" s="36">
        <f t="shared" si="0"/>
        <v>46.899673895667462</v>
      </c>
      <c r="I42" s="3"/>
      <c r="J42" s="3"/>
      <c r="K42">
        <f>SUM(H56:H59)/4</f>
        <v>14.60139286913682</v>
      </c>
      <c r="L42" s="3" t="s">
        <v>100</v>
      </c>
    </row>
    <row r="43" spans="1:12">
      <c r="A43" s="37">
        <v>2</v>
      </c>
      <c r="B43" s="38">
        <v>2020</v>
      </c>
      <c r="C43" s="38" t="s">
        <v>18</v>
      </c>
      <c r="D43" s="39" t="s">
        <v>104</v>
      </c>
      <c r="E43" s="43">
        <v>43920</v>
      </c>
      <c r="F43" s="39" t="s">
        <v>92</v>
      </c>
      <c r="G43" s="38">
        <v>641.4</v>
      </c>
      <c r="H43" s="41">
        <f t="shared" si="0"/>
        <v>46.826666931321775</v>
      </c>
      <c r="I43" s="3"/>
      <c r="J43" s="3"/>
      <c r="K43" s="3">
        <f>SUM(H60:H67)/4</f>
        <v>40.153830390126252</v>
      </c>
      <c r="L43" s="3" t="s">
        <v>693</v>
      </c>
    </row>
    <row r="44" spans="1:12">
      <c r="A44" s="30">
        <v>2</v>
      </c>
      <c r="B44" s="31">
        <v>2020</v>
      </c>
      <c r="C44" s="31" t="s">
        <v>18</v>
      </c>
      <c r="D44" s="32" t="s">
        <v>104</v>
      </c>
      <c r="E44" s="42">
        <v>43934</v>
      </c>
      <c r="F44" s="32" t="s">
        <v>89</v>
      </c>
      <c r="G44" s="31">
        <v>350.5</v>
      </c>
      <c r="H44" s="34">
        <f t="shared" si="0"/>
        <v>25.588941003162272</v>
      </c>
      <c r="I44" s="3"/>
      <c r="J44" s="3"/>
      <c r="K44" s="3">
        <f>SUM(H68:H71)/4</f>
        <v>3.650348217284205</v>
      </c>
      <c r="L44" s="3" t="s">
        <v>694</v>
      </c>
    </row>
    <row r="45" spans="1:12">
      <c r="A45" s="35">
        <v>2</v>
      </c>
      <c r="B45" s="3">
        <v>2020</v>
      </c>
      <c r="C45" s="3" t="s">
        <v>18</v>
      </c>
      <c r="D45" s="6" t="s">
        <v>104</v>
      </c>
      <c r="E45" s="8">
        <v>43934</v>
      </c>
      <c r="F45" s="6" t="s">
        <v>90</v>
      </c>
      <c r="G45" s="3">
        <v>348.2</v>
      </c>
      <c r="H45" s="36">
        <f t="shared" si="0"/>
        <v>25.4210249851672</v>
      </c>
      <c r="I45" s="3"/>
      <c r="J45" s="3"/>
      <c r="K45" s="3">
        <f>SUM(H72:H77)/4</f>
        <v>21.902089303705232</v>
      </c>
      <c r="L45" s="3" t="s">
        <v>695</v>
      </c>
    </row>
    <row r="46" spans="1:12">
      <c r="A46" s="35">
        <v>2</v>
      </c>
      <c r="B46" s="3">
        <v>2020</v>
      </c>
      <c r="C46" s="3" t="s">
        <v>18</v>
      </c>
      <c r="D46" s="6" t="s">
        <v>104</v>
      </c>
      <c r="E46" s="8">
        <v>43934</v>
      </c>
      <c r="F46" s="6" t="s">
        <v>91</v>
      </c>
      <c r="G46" s="3">
        <v>346.5</v>
      </c>
      <c r="H46" s="36">
        <f t="shared" si="0"/>
        <v>25.296913145779541</v>
      </c>
      <c r="I46" s="3"/>
      <c r="J46" s="3"/>
      <c r="K46" s="3">
        <f>SUM(H78:H81)/4</f>
        <v>36.503482172842048</v>
      </c>
      <c r="L46" s="3" t="s">
        <v>696</v>
      </c>
    </row>
    <row r="47" spans="1:12">
      <c r="A47" s="37">
        <v>2</v>
      </c>
      <c r="B47" s="38">
        <v>2020</v>
      </c>
      <c r="C47" s="38" t="s">
        <v>18</v>
      </c>
      <c r="D47" s="39" t="s">
        <v>104</v>
      </c>
      <c r="E47" s="43">
        <v>43934</v>
      </c>
      <c r="F47" s="39" t="s">
        <v>92</v>
      </c>
      <c r="G47" s="38">
        <v>345.6</v>
      </c>
      <c r="H47" s="41">
        <f t="shared" si="0"/>
        <v>25.231206877868427</v>
      </c>
      <c r="I47" s="3"/>
      <c r="J47" s="3"/>
      <c r="K47" s="3"/>
    </row>
    <row r="48" spans="1:12">
      <c r="A48" s="30">
        <v>3</v>
      </c>
      <c r="B48" s="31">
        <v>2020</v>
      </c>
      <c r="C48" s="31" t="s">
        <v>24</v>
      </c>
      <c r="D48" s="32" t="s">
        <v>107</v>
      </c>
      <c r="E48" s="42">
        <v>44074</v>
      </c>
      <c r="F48" s="32" t="s">
        <v>84</v>
      </c>
      <c r="G48" s="31">
        <v>0</v>
      </c>
      <c r="H48" s="34">
        <f t="shared" si="0"/>
        <v>0</v>
      </c>
      <c r="I48" s="3" t="s">
        <v>108</v>
      </c>
      <c r="J48" s="3"/>
      <c r="K48" s="3"/>
    </row>
    <row r="49" spans="1:11">
      <c r="A49" s="35">
        <v>3</v>
      </c>
      <c r="B49" s="3">
        <v>2020</v>
      </c>
      <c r="C49" s="3" t="s">
        <v>24</v>
      </c>
      <c r="D49" s="6" t="s">
        <v>107</v>
      </c>
      <c r="E49" s="8">
        <v>44074</v>
      </c>
      <c r="F49" s="6" t="s">
        <v>85</v>
      </c>
      <c r="G49" s="3">
        <v>0</v>
      </c>
      <c r="H49" s="36">
        <f t="shared" si="0"/>
        <v>0</v>
      </c>
      <c r="I49" s="3" t="s">
        <v>108</v>
      </c>
      <c r="J49" s="3"/>
      <c r="K49" s="3"/>
    </row>
    <row r="50" spans="1:11">
      <c r="A50" s="35">
        <v>3</v>
      </c>
      <c r="B50" s="3">
        <v>2020</v>
      </c>
      <c r="C50" s="3" t="s">
        <v>24</v>
      </c>
      <c r="D50" s="6" t="s">
        <v>107</v>
      </c>
      <c r="E50" s="8">
        <v>44074</v>
      </c>
      <c r="F50" s="6" t="s">
        <v>86</v>
      </c>
      <c r="G50" s="3">
        <v>0</v>
      </c>
      <c r="H50" s="36">
        <f t="shared" si="0"/>
        <v>0</v>
      </c>
      <c r="I50" s="3" t="s">
        <v>108</v>
      </c>
      <c r="J50" s="3"/>
      <c r="K50" s="3"/>
    </row>
    <row r="51" spans="1:11">
      <c r="A51" s="37">
        <v>3</v>
      </c>
      <c r="B51" s="38">
        <v>2020</v>
      </c>
      <c r="C51" s="38" t="s">
        <v>24</v>
      </c>
      <c r="D51" s="39" t="s">
        <v>107</v>
      </c>
      <c r="E51" s="43">
        <v>44074</v>
      </c>
      <c r="F51" s="39" t="s">
        <v>87</v>
      </c>
      <c r="G51" s="38">
        <v>0</v>
      </c>
      <c r="H51" s="41">
        <f t="shared" si="0"/>
        <v>0</v>
      </c>
      <c r="I51" s="3" t="s">
        <v>108</v>
      </c>
      <c r="J51" s="3"/>
      <c r="K51" s="3"/>
    </row>
    <row r="52" spans="1:11">
      <c r="A52" s="3">
        <v>3</v>
      </c>
      <c r="B52" s="3">
        <v>2021</v>
      </c>
      <c r="C52" s="3" t="s">
        <v>18</v>
      </c>
      <c r="D52" s="6" t="s">
        <v>109</v>
      </c>
      <c r="E52" s="8">
        <v>44291</v>
      </c>
      <c r="F52" s="6" t="s">
        <v>91</v>
      </c>
      <c r="G52" s="3">
        <v>100</v>
      </c>
      <c r="H52" s="3">
        <f t="shared" si="0"/>
        <v>7.30069643456841</v>
      </c>
      <c r="I52" s="3" t="s">
        <v>110</v>
      </c>
      <c r="J52" s="3"/>
      <c r="K52" s="3"/>
    </row>
    <row r="53" spans="1:11">
      <c r="A53" s="3">
        <v>3</v>
      </c>
      <c r="B53" s="3">
        <v>2021</v>
      </c>
      <c r="C53" s="3" t="s">
        <v>18</v>
      </c>
      <c r="D53" s="6" t="s">
        <v>109</v>
      </c>
      <c r="E53" s="8">
        <v>44291</v>
      </c>
      <c r="F53" s="6" t="s">
        <v>92</v>
      </c>
      <c r="G53" s="3">
        <v>100</v>
      </c>
      <c r="H53" s="3">
        <f t="shared" si="0"/>
        <v>7.30069643456841</v>
      </c>
      <c r="I53" s="3" t="s">
        <v>110</v>
      </c>
      <c r="J53" s="3"/>
      <c r="K53" s="3"/>
    </row>
    <row r="54" spans="1:11">
      <c r="A54" s="3">
        <v>3</v>
      </c>
      <c r="B54" s="3">
        <v>2021</v>
      </c>
      <c r="C54" s="3" t="s">
        <v>18</v>
      </c>
      <c r="D54" s="6" t="s">
        <v>109</v>
      </c>
      <c r="E54" s="8">
        <v>44294</v>
      </c>
      <c r="F54" s="6" t="s">
        <v>89</v>
      </c>
      <c r="G54" s="3">
        <v>100</v>
      </c>
      <c r="H54" s="3">
        <f t="shared" si="0"/>
        <v>7.30069643456841</v>
      </c>
      <c r="I54" s="3" t="s">
        <v>110</v>
      </c>
      <c r="J54" s="3"/>
      <c r="K54" s="3"/>
    </row>
    <row r="55" spans="1:11">
      <c r="A55" s="3">
        <v>3</v>
      </c>
      <c r="B55" s="3">
        <v>2021</v>
      </c>
      <c r="C55" s="3" t="s">
        <v>18</v>
      </c>
      <c r="D55" s="6" t="s">
        <v>109</v>
      </c>
      <c r="E55" s="8">
        <v>44294</v>
      </c>
      <c r="F55" s="6" t="s">
        <v>90</v>
      </c>
      <c r="G55" s="3">
        <v>100</v>
      </c>
      <c r="H55" s="3">
        <f t="shared" si="0"/>
        <v>7.30069643456841</v>
      </c>
      <c r="I55" s="3" t="s">
        <v>110</v>
      </c>
      <c r="J55" s="3"/>
      <c r="K55" s="3"/>
    </row>
    <row r="56" spans="1:11">
      <c r="A56" s="30">
        <v>4</v>
      </c>
      <c r="B56" s="31">
        <v>2021</v>
      </c>
      <c r="C56" s="31" t="s">
        <v>24</v>
      </c>
      <c r="D56" s="32" t="s">
        <v>111</v>
      </c>
      <c r="E56" s="42">
        <v>44413</v>
      </c>
      <c r="F56" s="32" t="s">
        <v>84</v>
      </c>
      <c r="G56" s="31">
        <v>200</v>
      </c>
      <c r="H56" s="34">
        <f t="shared" si="0"/>
        <v>14.60139286913682</v>
      </c>
      <c r="I56" s="3"/>
      <c r="J56" s="3"/>
      <c r="K56" s="3"/>
    </row>
    <row r="57" spans="1:11">
      <c r="A57" s="35">
        <v>4</v>
      </c>
      <c r="B57" s="3">
        <v>2021</v>
      </c>
      <c r="C57" s="3" t="s">
        <v>24</v>
      </c>
      <c r="D57" s="6" t="s">
        <v>111</v>
      </c>
      <c r="E57" s="8">
        <v>44413</v>
      </c>
      <c r="F57" s="6" t="s">
        <v>85</v>
      </c>
      <c r="G57" s="3">
        <v>200</v>
      </c>
      <c r="H57" s="36">
        <f t="shared" si="0"/>
        <v>14.60139286913682</v>
      </c>
      <c r="I57" s="3"/>
      <c r="J57" s="3"/>
      <c r="K57" s="3"/>
    </row>
    <row r="58" spans="1:11">
      <c r="A58" s="35">
        <v>4</v>
      </c>
      <c r="B58" s="3">
        <v>2021</v>
      </c>
      <c r="C58" s="3" t="s">
        <v>24</v>
      </c>
      <c r="D58" s="6" t="s">
        <v>111</v>
      </c>
      <c r="E58" s="8">
        <v>44413</v>
      </c>
      <c r="F58" s="6" t="s">
        <v>86</v>
      </c>
      <c r="G58" s="3">
        <v>200</v>
      </c>
      <c r="H58" s="36">
        <f t="shared" si="0"/>
        <v>14.60139286913682</v>
      </c>
      <c r="I58" s="3"/>
      <c r="J58" s="3"/>
      <c r="K58" s="3"/>
    </row>
    <row r="59" spans="1:11">
      <c r="A59" s="37">
        <v>4</v>
      </c>
      <c r="B59" s="38">
        <v>2021</v>
      </c>
      <c r="C59" s="38" t="s">
        <v>24</v>
      </c>
      <c r="D59" s="39" t="s">
        <v>111</v>
      </c>
      <c r="E59" s="43">
        <v>44413</v>
      </c>
      <c r="F59" s="39" t="s">
        <v>87</v>
      </c>
      <c r="G59" s="38">
        <v>200</v>
      </c>
      <c r="H59" s="41">
        <f t="shared" si="0"/>
        <v>14.60139286913682</v>
      </c>
      <c r="I59" s="3"/>
      <c r="J59" s="3"/>
      <c r="K59" s="3"/>
    </row>
    <row r="60" spans="1:11">
      <c r="A60" s="30">
        <v>4</v>
      </c>
      <c r="B60" s="31">
        <v>2022</v>
      </c>
      <c r="C60" s="31" t="s">
        <v>18</v>
      </c>
      <c r="D60" s="32" t="s">
        <v>112</v>
      </c>
      <c r="E60" s="42">
        <v>44578</v>
      </c>
      <c r="F60" s="32" t="s">
        <v>89</v>
      </c>
      <c r="G60" s="31">
        <v>300</v>
      </c>
      <c r="H60" s="34">
        <f t="shared" si="0"/>
        <v>21.902089303705232</v>
      </c>
      <c r="I60" s="3"/>
      <c r="J60" s="3"/>
      <c r="K60" s="3"/>
    </row>
    <row r="61" spans="1:11">
      <c r="A61" s="35">
        <v>4</v>
      </c>
      <c r="B61" s="3">
        <v>2022</v>
      </c>
      <c r="C61" s="3" t="s">
        <v>18</v>
      </c>
      <c r="D61" s="6" t="s">
        <v>112</v>
      </c>
      <c r="E61" s="8">
        <v>44578</v>
      </c>
      <c r="F61" s="6" t="s">
        <v>90</v>
      </c>
      <c r="G61" s="3">
        <v>300</v>
      </c>
      <c r="H61" s="36">
        <f t="shared" si="0"/>
        <v>21.902089303705232</v>
      </c>
      <c r="I61" s="3"/>
      <c r="J61" s="3"/>
      <c r="K61" s="3"/>
    </row>
    <row r="62" spans="1:11">
      <c r="A62" s="35">
        <v>4</v>
      </c>
      <c r="B62" s="3">
        <v>2022</v>
      </c>
      <c r="C62" s="3" t="s">
        <v>18</v>
      </c>
      <c r="D62" s="6" t="s">
        <v>112</v>
      </c>
      <c r="E62" s="8">
        <v>44578</v>
      </c>
      <c r="F62" s="6" t="s">
        <v>91</v>
      </c>
      <c r="G62" s="3">
        <v>300</v>
      </c>
      <c r="H62" s="36">
        <f t="shared" si="0"/>
        <v>21.902089303705232</v>
      </c>
      <c r="I62" s="3"/>
      <c r="J62" s="3"/>
      <c r="K62" s="3"/>
    </row>
    <row r="63" spans="1:11">
      <c r="A63" s="37">
        <v>4</v>
      </c>
      <c r="B63" s="38">
        <v>2022</v>
      </c>
      <c r="C63" s="38" t="s">
        <v>18</v>
      </c>
      <c r="D63" s="39" t="s">
        <v>112</v>
      </c>
      <c r="E63" s="43">
        <v>44578</v>
      </c>
      <c r="F63" s="39" t="s">
        <v>92</v>
      </c>
      <c r="G63" s="38">
        <v>300</v>
      </c>
      <c r="H63" s="41">
        <f t="shared" si="0"/>
        <v>21.902089303705232</v>
      </c>
      <c r="I63" s="3"/>
      <c r="J63" s="3"/>
      <c r="K63" s="3"/>
    </row>
    <row r="64" spans="1:11">
      <c r="A64" s="30">
        <v>4</v>
      </c>
      <c r="B64" s="31">
        <v>2022</v>
      </c>
      <c r="C64" s="31" t="s">
        <v>18</v>
      </c>
      <c r="D64" s="32" t="s">
        <v>112</v>
      </c>
      <c r="E64" s="42">
        <v>44659</v>
      </c>
      <c r="F64" s="32" t="s">
        <v>89</v>
      </c>
      <c r="G64" s="31">
        <v>250</v>
      </c>
      <c r="H64" s="34">
        <f t="shared" si="0"/>
        <v>18.251741086421024</v>
      </c>
      <c r="I64" s="3"/>
      <c r="J64" s="3"/>
      <c r="K64" s="3"/>
    </row>
    <row r="65" spans="1:20">
      <c r="A65" s="35">
        <v>4</v>
      </c>
      <c r="B65" s="3">
        <v>2022</v>
      </c>
      <c r="C65" s="3" t="s">
        <v>18</v>
      </c>
      <c r="D65" s="6" t="s">
        <v>112</v>
      </c>
      <c r="E65" s="8">
        <v>44659</v>
      </c>
      <c r="F65" s="6" t="s">
        <v>90</v>
      </c>
      <c r="G65" s="3">
        <v>250</v>
      </c>
      <c r="H65" s="36">
        <f t="shared" si="0"/>
        <v>18.251741086421024</v>
      </c>
      <c r="I65" s="3"/>
      <c r="J65" s="3"/>
      <c r="K65" s="3"/>
    </row>
    <row r="66" spans="1:20">
      <c r="A66" s="35">
        <v>4</v>
      </c>
      <c r="B66" s="3">
        <v>2022</v>
      </c>
      <c r="C66" s="3" t="s">
        <v>18</v>
      </c>
      <c r="D66" s="6" t="s">
        <v>112</v>
      </c>
      <c r="E66" s="8">
        <v>44659</v>
      </c>
      <c r="F66" s="6" t="s">
        <v>91</v>
      </c>
      <c r="G66" s="3">
        <v>250</v>
      </c>
      <c r="H66" s="36">
        <f t="shared" si="0"/>
        <v>18.251741086421024</v>
      </c>
      <c r="I66" s="3"/>
      <c r="J66" s="3"/>
      <c r="K66" s="3"/>
    </row>
    <row r="67" spans="1:20">
      <c r="A67" s="37">
        <v>4</v>
      </c>
      <c r="B67" s="38">
        <v>2022</v>
      </c>
      <c r="C67" s="38" t="s">
        <v>18</v>
      </c>
      <c r="D67" s="39" t="s">
        <v>112</v>
      </c>
      <c r="E67" s="43">
        <v>44659</v>
      </c>
      <c r="F67" s="39" t="s">
        <v>92</v>
      </c>
      <c r="G67" s="38">
        <v>250</v>
      </c>
      <c r="H67" s="41">
        <f t="shared" ref="H67:H89" si="1">G67/518500/0.0002641721*10</f>
        <v>18.251741086421024</v>
      </c>
      <c r="I67" s="3"/>
      <c r="J67" s="3"/>
      <c r="K67" s="3"/>
    </row>
    <row r="68" spans="1:20">
      <c r="A68" s="30">
        <v>5</v>
      </c>
      <c r="B68" s="31">
        <v>2022</v>
      </c>
      <c r="C68" s="31" t="s">
        <v>24</v>
      </c>
      <c r="D68" s="32" t="s">
        <v>113</v>
      </c>
      <c r="E68" s="42">
        <v>44783</v>
      </c>
      <c r="F68" s="32" t="s">
        <v>86</v>
      </c>
      <c r="G68" s="31">
        <v>50</v>
      </c>
      <c r="H68" s="34">
        <f t="shared" si="1"/>
        <v>3.650348217284205</v>
      </c>
      <c r="I68" s="34" t="s">
        <v>114</v>
      </c>
      <c r="J68" s="3"/>
      <c r="K68" s="3"/>
    </row>
    <row r="69" spans="1:20">
      <c r="A69" s="35">
        <v>5</v>
      </c>
      <c r="B69" s="3">
        <v>2022</v>
      </c>
      <c r="C69" s="3" t="s">
        <v>24</v>
      </c>
      <c r="D69" s="6" t="s">
        <v>113</v>
      </c>
      <c r="E69" s="8">
        <v>44783</v>
      </c>
      <c r="F69" s="6" t="s">
        <v>87</v>
      </c>
      <c r="G69" s="3">
        <v>50</v>
      </c>
      <c r="H69" s="36">
        <f t="shared" si="1"/>
        <v>3.650348217284205</v>
      </c>
      <c r="I69" s="36" t="s">
        <v>114</v>
      </c>
      <c r="J69" s="3"/>
      <c r="K69" s="3"/>
    </row>
    <row r="70" spans="1:20">
      <c r="A70" s="35">
        <v>5</v>
      </c>
      <c r="B70" s="3">
        <v>2022</v>
      </c>
      <c r="C70" s="3" t="s">
        <v>24</v>
      </c>
      <c r="D70" s="6" t="s">
        <v>113</v>
      </c>
      <c r="E70" s="8">
        <v>44791</v>
      </c>
      <c r="F70" s="6" t="s">
        <v>84</v>
      </c>
      <c r="G70" s="3">
        <v>50</v>
      </c>
      <c r="H70" s="36">
        <f t="shared" si="1"/>
        <v>3.650348217284205</v>
      </c>
      <c r="I70" s="36"/>
      <c r="J70" s="3"/>
      <c r="K70" s="3"/>
    </row>
    <row r="71" spans="1:20">
      <c r="A71" s="37">
        <v>5</v>
      </c>
      <c r="B71" s="38">
        <v>2022</v>
      </c>
      <c r="C71" s="38" t="s">
        <v>24</v>
      </c>
      <c r="D71" s="39" t="s">
        <v>113</v>
      </c>
      <c r="E71" s="43">
        <v>44791</v>
      </c>
      <c r="F71" s="39" t="s">
        <v>85</v>
      </c>
      <c r="G71" s="38">
        <v>50</v>
      </c>
      <c r="H71" s="41">
        <f t="shared" si="1"/>
        <v>3.650348217284205</v>
      </c>
      <c r="I71" s="36"/>
      <c r="J71" s="3"/>
      <c r="K71" s="3"/>
    </row>
    <row r="72" spans="1:20">
      <c r="A72" s="30">
        <v>5</v>
      </c>
      <c r="B72" s="31">
        <v>2023</v>
      </c>
      <c r="C72" s="31" t="s">
        <v>18</v>
      </c>
      <c r="D72" s="32" t="s">
        <v>115</v>
      </c>
      <c r="E72" s="42">
        <v>44960</v>
      </c>
      <c r="F72" s="32" t="s">
        <v>89</v>
      </c>
      <c r="G72" s="31">
        <v>200</v>
      </c>
      <c r="H72" s="34">
        <f t="shared" si="1"/>
        <v>14.60139286913682</v>
      </c>
      <c r="I72" s="36" t="s">
        <v>114</v>
      </c>
      <c r="J72" s="3"/>
      <c r="K72" s="3"/>
    </row>
    <row r="73" spans="1:20">
      <c r="A73" s="37">
        <v>5</v>
      </c>
      <c r="B73" s="38">
        <v>2023</v>
      </c>
      <c r="C73" s="38" t="s">
        <v>18</v>
      </c>
      <c r="D73" s="39" t="s">
        <v>115</v>
      </c>
      <c r="E73" s="43">
        <v>44960</v>
      </c>
      <c r="F73" s="39" t="s">
        <v>90</v>
      </c>
      <c r="G73" s="38">
        <v>200</v>
      </c>
      <c r="H73" s="41">
        <f t="shared" si="1"/>
        <v>14.60139286913682</v>
      </c>
      <c r="I73" s="36" t="s">
        <v>114</v>
      </c>
      <c r="J73" s="3"/>
      <c r="K73" s="3"/>
    </row>
    <row r="74" spans="1:20">
      <c r="A74" s="30">
        <v>5</v>
      </c>
      <c r="B74" s="31">
        <v>2023</v>
      </c>
      <c r="C74" s="31" t="s">
        <v>18</v>
      </c>
      <c r="D74" s="32" t="s">
        <v>115</v>
      </c>
      <c r="E74" s="42">
        <v>45037</v>
      </c>
      <c r="F74" s="32" t="s">
        <v>91</v>
      </c>
      <c r="G74" s="31">
        <v>300</v>
      </c>
      <c r="H74" s="34">
        <f t="shared" si="1"/>
        <v>21.902089303705232</v>
      </c>
      <c r="I74" s="36"/>
      <c r="J74" s="3"/>
      <c r="K74" s="3"/>
    </row>
    <row r="75" spans="1:20">
      <c r="A75" s="35">
        <v>5</v>
      </c>
      <c r="B75" s="3">
        <v>2023</v>
      </c>
      <c r="C75" s="3" t="s">
        <v>18</v>
      </c>
      <c r="D75" s="6" t="s">
        <v>115</v>
      </c>
      <c r="E75" s="8">
        <v>45037</v>
      </c>
      <c r="F75" s="6" t="s">
        <v>92</v>
      </c>
      <c r="G75" s="3">
        <v>300</v>
      </c>
      <c r="H75" s="36">
        <f t="shared" si="1"/>
        <v>21.902089303705232</v>
      </c>
      <c r="I75" s="36"/>
      <c r="J75" s="3"/>
      <c r="K75" s="3"/>
      <c r="R75" s="3" t="s">
        <v>116</v>
      </c>
    </row>
    <row r="76" spans="1:20">
      <c r="A76" s="35">
        <v>5</v>
      </c>
      <c r="B76" s="3">
        <v>2023</v>
      </c>
      <c r="C76" s="3" t="s">
        <v>18</v>
      </c>
      <c r="D76" s="6" t="s">
        <v>115</v>
      </c>
      <c r="E76" s="8">
        <v>45037</v>
      </c>
      <c r="F76" s="6" t="s">
        <v>89</v>
      </c>
      <c r="G76" s="3">
        <v>100</v>
      </c>
      <c r="H76" s="36">
        <f t="shared" si="1"/>
        <v>7.30069643456841</v>
      </c>
      <c r="I76" s="36" t="s">
        <v>117</v>
      </c>
      <c r="J76" s="3"/>
      <c r="K76" s="3"/>
      <c r="Q76">
        <v>2021</v>
      </c>
      <c r="R76">
        <v>2022</v>
      </c>
      <c r="S76" s="9">
        <v>2023</v>
      </c>
      <c r="T76" s="3"/>
    </row>
    <row r="77" spans="1:20">
      <c r="A77" s="37">
        <v>5</v>
      </c>
      <c r="B77" s="38">
        <v>2023</v>
      </c>
      <c r="C77" s="38" t="s">
        <v>18</v>
      </c>
      <c r="D77" s="39" t="s">
        <v>115</v>
      </c>
      <c r="E77" s="43">
        <v>45037</v>
      </c>
      <c r="F77" s="39" t="s">
        <v>90</v>
      </c>
      <c r="G77" s="38">
        <v>100</v>
      </c>
      <c r="H77" s="41">
        <f t="shared" si="1"/>
        <v>7.30069643456841</v>
      </c>
      <c r="I77" s="36"/>
      <c r="J77" s="3"/>
      <c r="K77" s="3"/>
      <c r="P77" s="10" t="s">
        <v>118</v>
      </c>
      <c r="Q77">
        <f>SUM(Sheet4!B31:B62)</f>
        <v>27.178000000000001</v>
      </c>
      <c r="R77" s="9">
        <f>SUM(Sheet4!B149:B150)</f>
        <v>0.76200000000000001</v>
      </c>
      <c r="S77">
        <f>SUM(Sheet4!B240:B302)</f>
        <v>81.53400000000002</v>
      </c>
    </row>
    <row r="78" spans="1:20">
      <c r="A78" s="30">
        <v>6</v>
      </c>
      <c r="B78" s="31">
        <v>2023</v>
      </c>
      <c r="C78" s="31" t="s">
        <v>24</v>
      </c>
      <c r="D78" s="32" t="s">
        <v>119</v>
      </c>
      <c r="E78" s="42">
        <v>45169</v>
      </c>
      <c r="F78" s="32" t="s">
        <v>84</v>
      </c>
      <c r="G78" s="31">
        <v>500</v>
      </c>
      <c r="H78" s="34">
        <f t="shared" si="1"/>
        <v>36.503482172842048</v>
      </c>
      <c r="I78" s="36"/>
      <c r="J78" s="3"/>
      <c r="K78" s="3"/>
      <c r="P78" s="10" t="s">
        <v>120</v>
      </c>
      <c r="Q78">
        <f>SUM(Sheet4!B63)</f>
        <v>0.254</v>
      </c>
      <c r="R78" s="9">
        <f>SUM(Sheet4!B151:B159)</f>
        <v>5.5879999999999992</v>
      </c>
      <c r="S78">
        <f>SUM(Sheet4!B303:B329)</f>
        <v>14.223999999999997</v>
      </c>
    </row>
    <row r="79" spans="1:20">
      <c r="A79" s="35">
        <v>6</v>
      </c>
      <c r="B79" s="3">
        <v>2023</v>
      </c>
      <c r="C79" s="3" t="s">
        <v>24</v>
      </c>
      <c r="D79" s="6" t="s">
        <v>119</v>
      </c>
      <c r="E79" s="8">
        <v>45169</v>
      </c>
      <c r="F79" s="6" t="s">
        <v>85</v>
      </c>
      <c r="G79" s="3">
        <v>500</v>
      </c>
      <c r="H79" s="36">
        <f t="shared" si="1"/>
        <v>36.503482172842048</v>
      </c>
      <c r="I79" s="36"/>
      <c r="J79" s="3"/>
      <c r="K79" s="3"/>
      <c r="P79" s="10" t="s">
        <v>121</v>
      </c>
      <c r="Q79">
        <f>SUM(Sheet4!B64:B75)</f>
        <v>5.3339999999999996</v>
      </c>
      <c r="R79" s="9">
        <f>SUM(Sheet4!B160:B170)</f>
        <v>8.1279999999999983</v>
      </c>
      <c r="S79">
        <f>SUM(Sheet4!B330:B384)</f>
        <v>58.673999999999992</v>
      </c>
    </row>
    <row r="80" spans="1:20">
      <c r="A80" s="35">
        <v>6</v>
      </c>
      <c r="B80" s="3">
        <v>2023</v>
      </c>
      <c r="C80" s="3" t="s">
        <v>24</v>
      </c>
      <c r="D80" s="6" t="s">
        <v>119</v>
      </c>
      <c r="E80" s="8">
        <v>45169</v>
      </c>
      <c r="F80" s="6" t="s">
        <v>86</v>
      </c>
      <c r="G80" s="3">
        <v>500</v>
      </c>
      <c r="H80" s="36">
        <f t="shared" si="1"/>
        <v>36.503482172842048</v>
      </c>
      <c r="I80" s="36"/>
      <c r="J80" s="3"/>
      <c r="K80" s="3"/>
      <c r="P80" s="10" t="s">
        <v>122</v>
      </c>
      <c r="R80" s="9">
        <f>SUM(Sheet4!B171:B173)</f>
        <v>2.54</v>
      </c>
    </row>
    <row r="81" spans="1:19">
      <c r="A81" s="37">
        <v>6</v>
      </c>
      <c r="B81" s="38">
        <v>2023</v>
      </c>
      <c r="C81" s="38" t="s">
        <v>24</v>
      </c>
      <c r="D81" s="39" t="s">
        <v>119</v>
      </c>
      <c r="E81" s="43">
        <v>45169</v>
      </c>
      <c r="F81" s="39" t="s">
        <v>87</v>
      </c>
      <c r="G81" s="38">
        <v>500</v>
      </c>
      <c r="H81" s="41">
        <f t="shared" si="1"/>
        <v>36.503482172842048</v>
      </c>
      <c r="I81" s="36"/>
      <c r="J81" s="3"/>
      <c r="K81" s="3"/>
      <c r="P81" s="11" t="s">
        <v>123</v>
      </c>
      <c r="Q81" s="2"/>
      <c r="R81" s="9"/>
      <c r="S81" s="2"/>
    </row>
    <row r="82" spans="1:19">
      <c r="A82" s="30">
        <v>6</v>
      </c>
      <c r="B82" s="31">
        <v>2023</v>
      </c>
      <c r="C82" s="31" t="s">
        <v>24</v>
      </c>
      <c r="D82" s="32" t="s">
        <v>119</v>
      </c>
      <c r="E82" s="42">
        <v>45183</v>
      </c>
      <c r="F82" s="32" t="s">
        <v>84</v>
      </c>
      <c r="G82" s="31">
        <v>200</v>
      </c>
      <c r="H82" s="34">
        <f t="shared" si="1"/>
        <v>14.60139286913682</v>
      </c>
      <c r="I82" s="36"/>
      <c r="J82" s="3"/>
      <c r="K82" s="3"/>
      <c r="P82" s="10" t="s">
        <v>124</v>
      </c>
      <c r="Q82">
        <f>SUM(Sheet4!B76)</f>
        <v>0.254</v>
      </c>
      <c r="R82" s="12">
        <f>SUM(Sheet4!B174)</f>
        <v>1.016</v>
      </c>
    </row>
    <row r="83" spans="1:19">
      <c r="A83" s="35">
        <v>6</v>
      </c>
      <c r="B83" s="3">
        <v>2023</v>
      </c>
      <c r="C83" s="3" t="s">
        <v>24</v>
      </c>
      <c r="D83" s="6" t="s">
        <v>119</v>
      </c>
      <c r="E83" s="8">
        <v>45183</v>
      </c>
      <c r="F83" s="6" t="s">
        <v>85</v>
      </c>
      <c r="G83" s="3">
        <v>200</v>
      </c>
      <c r="H83" s="36">
        <f t="shared" si="1"/>
        <v>14.60139286913682</v>
      </c>
      <c r="I83" s="36"/>
      <c r="J83" s="3"/>
      <c r="K83" s="3"/>
      <c r="P83" s="10" t="s">
        <v>125</v>
      </c>
      <c r="Q83">
        <f>SUM(Sheet4!B77:B92)</f>
        <v>28.196000000000005</v>
      </c>
      <c r="R83" s="9">
        <f>SUM(Sheet4!B175:B177)</f>
        <v>11.176</v>
      </c>
      <c r="S83">
        <f>SUM(Sheet4!B385:B389)</f>
        <v>5.5880000000000001</v>
      </c>
    </row>
    <row r="84" spans="1:19">
      <c r="A84" s="35">
        <v>6</v>
      </c>
      <c r="B84" s="3">
        <v>2023</v>
      </c>
      <c r="C84" s="3" t="s">
        <v>24</v>
      </c>
      <c r="D84" s="6" t="s">
        <v>119</v>
      </c>
      <c r="E84" s="8">
        <v>45183</v>
      </c>
      <c r="F84" s="6" t="s">
        <v>86</v>
      </c>
      <c r="G84" s="3">
        <v>200</v>
      </c>
      <c r="H84" s="36">
        <f t="shared" si="1"/>
        <v>14.60139286913682</v>
      </c>
      <c r="I84" s="36"/>
      <c r="J84" s="3"/>
      <c r="K84" s="3"/>
      <c r="P84" s="10" t="s">
        <v>126</v>
      </c>
      <c r="Q84">
        <f>SUM(Sheet4!B93:B98)</f>
        <v>21.338000000000001</v>
      </c>
      <c r="R84" s="9">
        <f>SUM(Sheet4!B178:B186)</f>
        <v>35.822000000000003</v>
      </c>
      <c r="S84">
        <f>SUM(Sheet4!B390:B417)</f>
        <v>97.030000000000015</v>
      </c>
    </row>
    <row r="85" spans="1:19">
      <c r="A85" s="37">
        <v>6</v>
      </c>
      <c r="B85" s="38">
        <v>2023</v>
      </c>
      <c r="C85" s="38" t="s">
        <v>24</v>
      </c>
      <c r="D85" s="39" t="s">
        <v>119</v>
      </c>
      <c r="E85" s="43">
        <v>45183</v>
      </c>
      <c r="F85" s="39" t="s">
        <v>87</v>
      </c>
      <c r="G85" s="38">
        <v>200</v>
      </c>
      <c r="H85" s="41">
        <f t="shared" si="1"/>
        <v>14.60139286913682</v>
      </c>
      <c r="I85" s="36"/>
      <c r="J85" s="3"/>
      <c r="K85" s="3"/>
      <c r="P85" s="10" t="s">
        <v>127</v>
      </c>
      <c r="R85" s="9">
        <f>SUM(Sheet4!B187:B207)</f>
        <v>87.118000000000052</v>
      </c>
      <c r="S85">
        <f>SUM(Sheet4!B418:B420)</f>
        <v>4.5719999999999992</v>
      </c>
    </row>
    <row r="86" spans="1:19">
      <c r="A86" s="35">
        <v>6</v>
      </c>
      <c r="B86" s="3">
        <v>2024</v>
      </c>
      <c r="C86" s="3" t="s">
        <v>18</v>
      </c>
      <c r="D86" s="6" t="s">
        <v>128</v>
      </c>
      <c r="E86" s="3"/>
      <c r="F86" s="6" t="s">
        <v>89</v>
      </c>
      <c r="G86" s="3"/>
      <c r="H86" s="3">
        <f t="shared" si="1"/>
        <v>0</v>
      </c>
      <c r="I86" s="36"/>
      <c r="J86" s="3"/>
      <c r="K86" s="3"/>
      <c r="P86" s="10" t="s">
        <v>129</v>
      </c>
      <c r="Q86" s="2">
        <f>SUM([1]Sheet1!B99:B108)</f>
        <v>8.6359999999999992</v>
      </c>
      <c r="R86" s="9">
        <f>SUM(Sheet4!B209:B215)</f>
        <v>10.667999999999999</v>
      </c>
      <c r="S86" s="2"/>
    </row>
    <row r="87" spans="1:19">
      <c r="A87" s="35">
        <v>6</v>
      </c>
      <c r="B87" s="3">
        <v>2024</v>
      </c>
      <c r="C87" s="3" t="s">
        <v>18</v>
      </c>
      <c r="D87" s="6" t="s">
        <v>128</v>
      </c>
      <c r="E87" s="3"/>
      <c r="F87" s="6" t="s">
        <v>90</v>
      </c>
      <c r="G87" s="3"/>
      <c r="H87" s="3">
        <f t="shared" si="1"/>
        <v>0</v>
      </c>
      <c r="I87" s="36"/>
      <c r="J87" s="3"/>
      <c r="K87" s="3"/>
      <c r="P87" s="13" t="s">
        <v>130</v>
      </c>
      <c r="R87" s="12">
        <f>SUM(Sheet4!B216:B227)</f>
        <v>11.937999999999999</v>
      </c>
      <c r="S87">
        <f>SUM(Sheet4!B421:B432)</f>
        <v>8.1279999999999983</v>
      </c>
    </row>
    <row r="88" spans="1:19">
      <c r="A88" s="35">
        <v>6</v>
      </c>
      <c r="B88" s="3">
        <v>2024</v>
      </c>
      <c r="C88" s="3" t="s">
        <v>18</v>
      </c>
      <c r="D88" s="6" t="s">
        <v>128</v>
      </c>
      <c r="E88" s="3"/>
      <c r="F88" s="6" t="s">
        <v>91</v>
      </c>
      <c r="G88" s="3"/>
      <c r="H88" s="3">
        <f t="shared" si="1"/>
        <v>0</v>
      </c>
      <c r="I88" s="36"/>
      <c r="J88" s="3"/>
      <c r="K88" s="3"/>
      <c r="P88" s="10" t="s">
        <v>131</v>
      </c>
      <c r="Q88">
        <f>SUM(Sheet4!B109:B148)</f>
        <v>61.467999999999989</v>
      </c>
      <c r="R88" s="9">
        <f>SUM(Sheet4!B228:B239)</f>
        <v>7.6199999999999992</v>
      </c>
      <c r="S88">
        <f>SUM(Sheet4!B433:B440)</f>
        <v>8.3819999999999997</v>
      </c>
    </row>
    <row r="89" spans="1:19">
      <c r="A89" s="37">
        <v>6</v>
      </c>
      <c r="B89" s="38">
        <v>2024</v>
      </c>
      <c r="C89" s="38" t="s">
        <v>18</v>
      </c>
      <c r="D89" s="39" t="s">
        <v>128</v>
      </c>
      <c r="E89" s="38"/>
      <c r="F89" s="39" t="s">
        <v>92</v>
      </c>
      <c r="G89" s="38"/>
      <c r="H89" s="38">
        <f t="shared" si="1"/>
        <v>0</v>
      </c>
      <c r="I89" s="41"/>
      <c r="J89" s="3"/>
      <c r="K89" s="3"/>
      <c r="P89" s="13" t="s">
        <v>132</v>
      </c>
      <c r="Q89" s="14">
        <f>SUM(Q77:Q88)</f>
        <v>152.65799999999999</v>
      </c>
      <c r="R89" s="14">
        <f>SUM(R77:R88)</f>
        <v>182.37600000000006</v>
      </c>
      <c r="S89" s="14">
        <f>SUM(S77:S88)</f>
        <v>278.13200000000001</v>
      </c>
    </row>
    <row r="90" spans="1:19">
      <c r="P90" s="10" t="s">
        <v>133</v>
      </c>
      <c r="Q90" s="15">
        <f>AVERAGE(Q89:S89)</f>
        <v>204.38866666666669</v>
      </c>
    </row>
    <row r="91" spans="1:19">
      <c r="P91" s="10"/>
      <c r="Q91" s="10"/>
    </row>
    <row r="92" spans="1:19">
      <c r="Q92" s="10"/>
      <c r="S92">
        <f>AVERAGE(Sheet4!U2:U6,Rain!S89)</f>
        <v>213.58866666666665</v>
      </c>
    </row>
    <row r="93" spans="1:19">
      <c r="A93" s="3"/>
      <c r="B93" s="3"/>
      <c r="C93" s="3"/>
    </row>
    <row r="94" spans="1:19">
      <c r="B94" s="3"/>
      <c r="F94" s="44"/>
      <c r="G94" s="120" t="s">
        <v>688</v>
      </c>
      <c r="H94" s="120"/>
      <c r="I94" s="120"/>
      <c r="J94" s="120"/>
      <c r="K94" s="120"/>
      <c r="L94" s="45" t="s">
        <v>689</v>
      </c>
      <c r="M94" s="44"/>
    </row>
    <row r="95" spans="1:19">
      <c r="B95" s="3"/>
      <c r="F95" s="46" t="s">
        <v>2</v>
      </c>
      <c r="G95" s="46">
        <v>2018</v>
      </c>
      <c r="H95" s="46">
        <v>2019</v>
      </c>
      <c r="I95" s="46">
        <v>2020</v>
      </c>
      <c r="J95" s="46">
        <v>2021</v>
      </c>
      <c r="K95" s="46">
        <v>2022</v>
      </c>
      <c r="L95" s="47">
        <v>2023</v>
      </c>
      <c r="M95" s="44" t="s">
        <v>690</v>
      </c>
    </row>
    <row r="96" spans="1:19">
      <c r="B96" s="3"/>
      <c r="F96" s="44" t="s">
        <v>135</v>
      </c>
      <c r="G96" s="44">
        <f>SUM(Sheet4!H2:L2, Sheet4!R2:S2)</f>
        <v>103.4</v>
      </c>
      <c r="H96" s="44">
        <f>SUM(Sheet4!H3:L3,Sheet4!R3:S3)</f>
        <v>326.39999999999998</v>
      </c>
      <c r="I96" s="44">
        <f>SUM(Sheet4!H4:L4,Sheet4!R4:S4)</f>
        <v>108.5</v>
      </c>
      <c r="J96" s="44">
        <f>SUM(Sheet4!H5:L5,Sheet4!R5:S5)</f>
        <v>67.5</v>
      </c>
      <c r="K96" s="44">
        <f>SUM(Sheet4!H6:L6,Sheet4!R6:S6)</f>
        <v>49</v>
      </c>
      <c r="L96" s="45">
        <f>SUM(S77:S81,S87:S88)</f>
        <v>170.94200000000001</v>
      </c>
      <c r="M96" s="44">
        <f>AVERAGE(G96:L96)</f>
        <v>137.62366666666665</v>
      </c>
    </row>
    <row r="97" spans="2:15">
      <c r="B97" s="3"/>
      <c r="F97" s="44" t="s">
        <v>136</v>
      </c>
      <c r="G97" s="44">
        <f>SUM(Sheet4!M2:Q2)</f>
        <v>90.4</v>
      </c>
      <c r="H97" s="44">
        <f>SUM(Sheet4!M3:Q3)</f>
        <v>73.099999999999994</v>
      </c>
      <c r="I97" s="44">
        <f>SUM(Sheet4!M4:Q4)</f>
        <v>0</v>
      </c>
      <c r="J97" s="44">
        <f>SUM(Sheet4!M5:Q5)</f>
        <v>57.7</v>
      </c>
      <c r="K97" s="44">
        <f>SUM(Sheet4!M6:Q6)</f>
        <v>127.4</v>
      </c>
      <c r="L97" s="45">
        <f>SUM(S82:S86)</f>
        <v>107.19000000000001</v>
      </c>
      <c r="M97" s="44">
        <f>AVERAGE(G97:L97)</f>
        <v>75.965000000000003</v>
      </c>
    </row>
    <row r="98" spans="2:15">
      <c r="B98" s="3"/>
      <c r="F98" s="44" t="s">
        <v>137</v>
      </c>
      <c r="G98" s="44">
        <f>AVERAGE(H2:H5) + AVERAGE(H6:H9) + Sheet4!U2</f>
        <v>222.98088364896995</v>
      </c>
      <c r="H98" s="44">
        <f>Sheet4!U3 + AVERAGE(Rain!H27:H30)</f>
        <v>421.12283766508301</v>
      </c>
      <c r="I98" s="44">
        <f>Sheet4!U4</f>
        <v>108.5</v>
      </c>
      <c r="J98" s="44">
        <f>Sheet4!U5 + AVERAGE(Rain!H56:H59)</f>
        <v>139.80139286913683</v>
      </c>
      <c r="K98" s="44">
        <f>Sheet4!U6 + AVERAGE(Rain!H68:H71)</f>
        <v>180.05034821728421</v>
      </c>
      <c r="L98" s="45">
        <f>S89 + AVERAGE(H78:H81)</f>
        <v>314.63548217284205</v>
      </c>
      <c r="M98" s="44">
        <f>AVERAGE(G98:L98)</f>
        <v>231.18182409555268</v>
      </c>
    </row>
    <row r="99" spans="2:15">
      <c r="B99" s="3"/>
      <c r="F99" s="44" t="s">
        <v>138</v>
      </c>
      <c r="G99" s="44">
        <f>Sheet4!U2 + AVERAGE(Rain!H10:H13)</f>
        <v>208.35211316820349</v>
      </c>
      <c r="H99" s="44">
        <f>Sheet4!U3 + AVERAGE(Rain!H14:H17)  + AVERAGE(Rain!H18:H21) + AVERAGE(Rain!H22:H25)</f>
        <v>529.67050484130039</v>
      </c>
      <c r="I99" s="44">
        <f>Sheet4!U4 + AVERAGE(Rain!H36:H39) + AVERAGE(Rain!H40:H43) + AVERAGE(Rain!H44:H47)</f>
        <v>195.52612667416406</v>
      </c>
      <c r="J99" s="44">
        <f>Sheet4!U5 + AVERAGE(Rain!H52:H55)</f>
        <v>132.50069643456843</v>
      </c>
      <c r="K99" s="44">
        <f>Sheet4!U6 + AVERAGE(Rain!H60:H63) + AVERAGE(Rain!H64:H67)</f>
        <v>216.55383039012625</v>
      </c>
      <c r="L99" s="45">
        <f>S89 + AVERAGE(H72:H77)</f>
        <v>292.73339286913682</v>
      </c>
      <c r="M99" s="44">
        <f>AVERAGE(G99:L99)</f>
        <v>262.55611072958322</v>
      </c>
    </row>
    <row r="100" spans="2:15">
      <c r="B100" s="3"/>
      <c r="F100" s="44" t="s">
        <v>134</v>
      </c>
      <c r="G100" s="44">
        <f>SUM(G96:G97)</f>
        <v>193.8</v>
      </c>
      <c r="H100" s="44">
        <f>SUM(H96:H97)</f>
        <v>399.5</v>
      </c>
      <c r="I100" s="44">
        <f>SUM(I96:I97)</f>
        <v>108.5</v>
      </c>
      <c r="J100" s="44">
        <f>SUM(J96:J97)</f>
        <v>125.2</v>
      </c>
      <c r="K100" s="44">
        <f>SUM(K96:K97)</f>
        <v>176.4</v>
      </c>
      <c r="L100" s="44">
        <f>S89</f>
        <v>278.13200000000001</v>
      </c>
      <c r="M100" s="44">
        <f>AVERAGE(G100:L100)</f>
        <v>213.58866666666665</v>
      </c>
    </row>
    <row r="101" spans="2:15">
      <c r="B101" s="3"/>
      <c r="F101" s="44" t="s">
        <v>691</v>
      </c>
      <c r="G101">
        <f t="shared" ref="G101:L101" si="2">G96/7</f>
        <v>14.771428571428572</v>
      </c>
      <c r="H101">
        <f t="shared" si="2"/>
        <v>46.628571428571426</v>
      </c>
      <c r="I101">
        <f t="shared" si="2"/>
        <v>15.5</v>
      </c>
      <c r="J101">
        <f t="shared" si="2"/>
        <v>9.6428571428571423</v>
      </c>
      <c r="K101">
        <f t="shared" si="2"/>
        <v>7</v>
      </c>
      <c r="L101">
        <f t="shared" si="2"/>
        <v>24.420285714285715</v>
      </c>
      <c r="M101" s="44">
        <f>AVERAGE(H101:L101)</f>
        <v>20.638342857142856</v>
      </c>
    </row>
    <row r="102" spans="2:15">
      <c r="B102" s="3"/>
      <c r="F102" s="44" t="s">
        <v>692</v>
      </c>
      <c r="G102">
        <f>G97/5</f>
        <v>18.080000000000002</v>
      </c>
      <c r="H102">
        <f t="shared" ref="H102:M102" si="3">H97/5</f>
        <v>14.62</v>
      </c>
      <c r="I102">
        <f t="shared" si="3"/>
        <v>0</v>
      </c>
      <c r="J102">
        <f t="shared" si="3"/>
        <v>11.540000000000001</v>
      </c>
      <c r="K102">
        <f t="shared" si="3"/>
        <v>25.48</v>
      </c>
      <c r="L102">
        <f t="shared" si="3"/>
        <v>21.438000000000002</v>
      </c>
      <c r="M102">
        <f t="shared" si="3"/>
        <v>15.193000000000001</v>
      </c>
    </row>
    <row r="103" spans="2:15">
      <c r="B103" s="3"/>
      <c r="F103" s="16" t="s">
        <v>140</v>
      </c>
    </row>
    <row r="104" spans="2:15">
      <c r="B104" s="3"/>
      <c r="F104" t="s">
        <v>141</v>
      </c>
    </row>
    <row r="105" spans="2:15">
      <c r="B105" s="3"/>
      <c r="F105" t="s">
        <v>142</v>
      </c>
      <c r="G105">
        <v>445.01400000000001</v>
      </c>
    </row>
    <row r="106" spans="2:15">
      <c r="B106" s="3"/>
      <c r="F106" t="s">
        <v>144</v>
      </c>
      <c r="G106">
        <v>62</v>
      </c>
    </row>
    <row r="107" spans="2:15">
      <c r="B107" s="3"/>
      <c r="G107">
        <f>G105/G106</f>
        <v>7.1776451612903225</v>
      </c>
      <c r="H107" t="s">
        <v>145</v>
      </c>
    </row>
    <row r="108" spans="2:15">
      <c r="B108" s="3"/>
      <c r="L108" t="s">
        <v>146</v>
      </c>
    </row>
    <row r="109" spans="2:15">
      <c r="B109" s="3"/>
      <c r="F109" t="s">
        <v>147</v>
      </c>
      <c r="G109" t="s">
        <v>148</v>
      </c>
      <c r="I109" s="17" t="s">
        <v>2</v>
      </c>
      <c r="J109" s="17" t="s">
        <v>149</v>
      </c>
      <c r="K109" s="17" t="s">
        <v>150</v>
      </c>
      <c r="L109" s="17" t="s">
        <v>151</v>
      </c>
      <c r="M109" s="17" t="s">
        <v>152</v>
      </c>
      <c r="N109" s="17" t="s">
        <v>153</v>
      </c>
      <c r="O109" s="17" t="s">
        <v>154</v>
      </c>
    </row>
    <row r="110" spans="2:15">
      <c r="B110" s="3"/>
      <c r="F110">
        <v>173.99</v>
      </c>
      <c r="G110">
        <v>33</v>
      </c>
      <c r="I110" s="17" t="s">
        <v>134</v>
      </c>
      <c r="J110">
        <f>F110</f>
        <v>173.99</v>
      </c>
      <c r="K110">
        <f>F112</f>
        <v>107.19</v>
      </c>
      <c r="L110">
        <v>33</v>
      </c>
      <c r="M110">
        <v>8</v>
      </c>
      <c r="N110">
        <f>J110/L110</f>
        <v>5.2724242424242425</v>
      </c>
      <c r="O110">
        <f>K110/M110</f>
        <v>13.39875</v>
      </c>
    </row>
    <row r="111" spans="2:15">
      <c r="B111" s="3"/>
      <c r="F111" t="s">
        <v>155</v>
      </c>
      <c r="I111" s="17" t="s">
        <v>139</v>
      </c>
      <c r="J111">
        <f>F110</f>
        <v>173.99</v>
      </c>
      <c r="K111">
        <v>0</v>
      </c>
      <c r="L111">
        <v>33</v>
      </c>
      <c r="M111">
        <v>0</v>
      </c>
      <c r="N111">
        <f>J111/L111</f>
        <v>5.2724242424242425</v>
      </c>
      <c r="O111">
        <v>0</v>
      </c>
    </row>
    <row r="112" spans="2:15">
      <c r="B112" s="3"/>
      <c r="F112">
        <v>107.19</v>
      </c>
      <c r="G112">
        <v>8</v>
      </c>
      <c r="I112" s="17" t="s">
        <v>143</v>
      </c>
      <c r="J112">
        <v>0</v>
      </c>
      <c r="K112">
        <f>F112</f>
        <v>107.19</v>
      </c>
      <c r="L112">
        <v>0</v>
      </c>
      <c r="M112">
        <v>8</v>
      </c>
      <c r="N112">
        <v>0</v>
      </c>
      <c r="O112">
        <f>K112/M112</f>
        <v>13.39875</v>
      </c>
    </row>
    <row r="113" spans="2:15">
      <c r="B113" s="3"/>
      <c r="F113" t="s">
        <v>156</v>
      </c>
      <c r="I113" s="17" t="s">
        <v>137</v>
      </c>
      <c r="J113">
        <f>F110</f>
        <v>173.99</v>
      </c>
      <c r="K113">
        <f>F112+H78+H82</f>
        <v>158.29487504197886</v>
      </c>
      <c r="L113">
        <v>33</v>
      </c>
      <c r="M113">
        <f>8+2</f>
        <v>10</v>
      </c>
      <c r="N113">
        <f>J113/L113</f>
        <v>5.2724242424242425</v>
      </c>
      <c r="O113">
        <f>K113/M113</f>
        <v>15.829487504197886</v>
      </c>
    </row>
    <row r="114" spans="2:15">
      <c r="B114" s="3"/>
      <c r="F114">
        <f>SUM(F110,F112)</f>
        <v>281.18</v>
      </c>
      <c r="G114">
        <f>G110+G112</f>
        <v>41</v>
      </c>
      <c r="I114" s="17" t="s">
        <v>138</v>
      </c>
      <c r="J114">
        <f>F110+H74</f>
        <v>195.89208930370523</v>
      </c>
      <c r="K114">
        <f>F112</f>
        <v>107.19</v>
      </c>
      <c r="L114">
        <f>33+2</f>
        <v>35</v>
      </c>
      <c r="M114">
        <v>8</v>
      </c>
      <c r="N114">
        <f>J114/L114</f>
        <v>5.5969168372487212</v>
      </c>
      <c r="O114">
        <f>K114/M114</f>
        <v>13.39875</v>
      </c>
    </row>
    <row r="115" spans="2:15">
      <c r="B115" s="3"/>
    </row>
    <row r="116" spans="2:15">
      <c r="B116" s="3"/>
      <c r="I116" s="17" t="s">
        <v>157</v>
      </c>
    </row>
    <row r="117" spans="2:15">
      <c r="B117" s="3"/>
    </row>
    <row r="118" spans="2:15">
      <c r="F118" t="s">
        <v>158</v>
      </c>
      <c r="J118" t="s">
        <v>159</v>
      </c>
    </row>
    <row r="119" spans="2:15">
      <c r="F119" t="s">
        <v>160</v>
      </c>
      <c r="G119" t="s">
        <v>148</v>
      </c>
      <c r="H119" t="s">
        <v>161</v>
      </c>
      <c r="J119" t="s">
        <v>160</v>
      </c>
      <c r="K119" t="s">
        <v>148</v>
      </c>
      <c r="L119" t="s">
        <v>161</v>
      </c>
    </row>
    <row r="120" spans="2:15">
      <c r="F120">
        <v>78.486000000000004</v>
      </c>
      <c r="G120">
        <v>17</v>
      </c>
      <c r="H120">
        <f>F120/G120</f>
        <v>4.6168235294117652</v>
      </c>
      <c r="J120">
        <v>55.372</v>
      </c>
      <c r="K120">
        <v>19</v>
      </c>
      <c r="L120">
        <f>J120/K120</f>
        <v>2.9143157894736844</v>
      </c>
    </row>
    <row r="121" spans="2:15">
      <c r="F121" t="s">
        <v>162</v>
      </c>
      <c r="J121" t="s">
        <v>162</v>
      </c>
    </row>
    <row r="122" spans="2:15">
      <c r="F122">
        <v>56.65</v>
      </c>
      <c r="G122">
        <v>12</v>
      </c>
      <c r="H122">
        <f>F122/G122</f>
        <v>4.7208333333333332</v>
      </c>
      <c r="J122">
        <v>49.787999999999997</v>
      </c>
      <c r="K122">
        <v>12</v>
      </c>
      <c r="L122">
        <f>J122/K122</f>
        <v>4.149</v>
      </c>
    </row>
    <row r="123" spans="2:15">
      <c r="F123" t="s">
        <v>163</v>
      </c>
      <c r="J123" t="s">
        <v>132</v>
      </c>
    </row>
    <row r="124" spans="2:15">
      <c r="F124">
        <f>SUM(F120, F122)</f>
        <v>135.136</v>
      </c>
      <c r="G124">
        <f>SUM(G120,G122)</f>
        <v>29</v>
      </c>
      <c r="H124">
        <f>F124/SUM(G120,G122)</f>
        <v>4.6598620689655172</v>
      </c>
      <c r="J124">
        <f>J120+J122</f>
        <v>105.16</v>
      </c>
      <c r="K124">
        <f>K120+K122</f>
        <v>31</v>
      </c>
      <c r="L124">
        <f>J124/K124</f>
        <v>3.3922580645161289</v>
      </c>
    </row>
    <row r="126" spans="2:15">
      <c r="F126" s="17" t="s">
        <v>164</v>
      </c>
    </row>
  </sheetData>
  <mergeCells count="1">
    <mergeCell ref="G94:K9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34B2-6CC5-B947-B6D7-43A9B3A17A7B}">
  <dimension ref="A1:U440"/>
  <sheetViews>
    <sheetView workbookViewId="0">
      <selection activeCell="U3" sqref="U3"/>
    </sheetView>
  </sheetViews>
  <sheetFormatPr baseColWidth="10" defaultRowHeight="16"/>
  <cols>
    <col min="1" max="1" width="18" bestFit="1" customWidth="1"/>
    <col min="2" max="2" width="12" bestFit="1" customWidth="1"/>
  </cols>
  <sheetData>
    <row r="1" spans="1:21">
      <c r="A1" t="s">
        <v>165</v>
      </c>
      <c r="B1" t="s">
        <v>166</v>
      </c>
      <c r="G1" t="s">
        <v>681</v>
      </c>
      <c r="H1" s="26" t="s">
        <v>118</v>
      </c>
      <c r="I1" s="26" t="s">
        <v>120</v>
      </c>
      <c r="J1" s="26" t="s">
        <v>682</v>
      </c>
      <c r="K1" s="26" t="s">
        <v>683</v>
      </c>
      <c r="L1" s="26" t="s">
        <v>123</v>
      </c>
      <c r="M1" s="24" t="s">
        <v>684</v>
      </c>
      <c r="N1" s="24" t="s">
        <v>685</v>
      </c>
      <c r="O1" s="24" t="s">
        <v>126</v>
      </c>
      <c r="P1" s="24" t="s">
        <v>686</v>
      </c>
      <c r="Q1" s="24" t="s">
        <v>129</v>
      </c>
      <c r="R1" s="26" t="s">
        <v>130</v>
      </c>
      <c r="S1" s="26" t="s">
        <v>131</v>
      </c>
      <c r="U1" t="s">
        <v>687</v>
      </c>
    </row>
    <row r="2" spans="1:21">
      <c r="A2" t="s">
        <v>167</v>
      </c>
      <c r="B2">
        <v>0.50800000000000001</v>
      </c>
      <c r="G2" s="5">
        <v>2018</v>
      </c>
      <c r="H2" s="27">
        <v>44.1</v>
      </c>
      <c r="I2" s="27">
        <v>1.7</v>
      </c>
      <c r="J2" s="27">
        <v>7.6</v>
      </c>
      <c r="K2" s="27">
        <v>0</v>
      </c>
      <c r="L2" s="27">
        <v>0</v>
      </c>
      <c r="M2" s="28">
        <v>0</v>
      </c>
      <c r="N2" s="28">
        <v>45.5</v>
      </c>
      <c r="O2" s="28">
        <v>22.9</v>
      </c>
      <c r="P2" s="28">
        <v>0</v>
      </c>
      <c r="Q2" s="28">
        <v>22</v>
      </c>
      <c r="R2" s="27">
        <v>10.4</v>
      </c>
      <c r="S2" s="27">
        <v>39.6</v>
      </c>
      <c r="T2" s="5"/>
      <c r="U2" s="25">
        <f t="shared" ref="U2:U7" si="0">SUM(H2:S2)</f>
        <v>193.8</v>
      </c>
    </row>
    <row r="3" spans="1:21">
      <c r="A3" t="s">
        <v>168</v>
      </c>
      <c r="B3">
        <v>0.50800000000000001</v>
      </c>
      <c r="G3" s="5">
        <v>2019</v>
      </c>
      <c r="H3" s="27">
        <v>56.7</v>
      </c>
      <c r="I3" s="27">
        <v>154.5</v>
      </c>
      <c r="J3" s="27">
        <v>16.5</v>
      </c>
      <c r="K3" s="27">
        <v>0.1</v>
      </c>
      <c r="L3" s="27">
        <v>4.9000000000000004</v>
      </c>
      <c r="M3" s="28">
        <v>0</v>
      </c>
      <c r="N3" s="28">
        <v>52</v>
      </c>
      <c r="O3" s="28">
        <v>0</v>
      </c>
      <c r="P3" s="28">
        <v>21.1</v>
      </c>
      <c r="Q3" s="28">
        <v>0</v>
      </c>
      <c r="R3" s="27">
        <v>47.4</v>
      </c>
      <c r="S3" s="27">
        <v>46.3</v>
      </c>
      <c r="T3" s="5"/>
      <c r="U3" s="25">
        <f t="shared" si="0"/>
        <v>399.5</v>
      </c>
    </row>
    <row r="4" spans="1:21">
      <c r="A4" t="s">
        <v>169</v>
      </c>
      <c r="B4">
        <v>1.016</v>
      </c>
      <c r="G4" s="5">
        <v>2020</v>
      </c>
      <c r="H4" s="27">
        <v>0.7</v>
      </c>
      <c r="I4" s="27">
        <v>7.8</v>
      </c>
      <c r="J4" s="27">
        <v>26.6</v>
      </c>
      <c r="K4" s="27">
        <v>43.1</v>
      </c>
      <c r="L4" s="27">
        <v>0</v>
      </c>
      <c r="M4" s="28">
        <v>0</v>
      </c>
      <c r="N4" s="28">
        <v>0</v>
      </c>
      <c r="O4" s="28">
        <v>0</v>
      </c>
      <c r="P4" s="28">
        <v>0</v>
      </c>
      <c r="Q4" s="28">
        <v>0</v>
      </c>
      <c r="R4" s="27">
        <v>13.5</v>
      </c>
      <c r="S4" s="27">
        <v>16.8</v>
      </c>
      <c r="T4" s="5"/>
      <c r="U4" s="25">
        <f t="shared" si="0"/>
        <v>108.5</v>
      </c>
    </row>
    <row r="5" spans="1:21">
      <c r="A5" t="s">
        <v>170</v>
      </c>
      <c r="B5">
        <v>0.50800000000000001</v>
      </c>
      <c r="G5" s="5">
        <v>2021</v>
      </c>
      <c r="H5" s="27">
        <v>46.7</v>
      </c>
      <c r="I5" s="27">
        <v>0</v>
      </c>
      <c r="J5" s="27">
        <v>6.9</v>
      </c>
      <c r="K5" s="27">
        <v>0</v>
      </c>
      <c r="L5" s="27">
        <v>0</v>
      </c>
      <c r="M5" s="28">
        <v>0.8</v>
      </c>
      <c r="N5" s="28">
        <v>28.6</v>
      </c>
      <c r="O5" s="28">
        <v>4.9000000000000004</v>
      </c>
      <c r="P5" s="28">
        <v>14</v>
      </c>
      <c r="Q5" s="28">
        <v>9.4</v>
      </c>
      <c r="R5" s="27">
        <v>0</v>
      </c>
      <c r="S5" s="27">
        <v>13.9</v>
      </c>
      <c r="T5" s="5"/>
      <c r="U5" s="25">
        <f t="shared" si="0"/>
        <v>125.20000000000002</v>
      </c>
    </row>
    <row r="6" spans="1:21">
      <c r="A6" t="s">
        <v>171</v>
      </c>
      <c r="B6">
        <v>0.76200000000000001</v>
      </c>
      <c r="G6" s="5">
        <v>2022</v>
      </c>
      <c r="H6" s="27">
        <v>1</v>
      </c>
      <c r="I6" s="27">
        <v>10</v>
      </c>
      <c r="J6" s="27">
        <v>10.9</v>
      </c>
      <c r="K6" s="27">
        <v>3.4</v>
      </c>
      <c r="L6" s="27">
        <v>0</v>
      </c>
      <c r="M6" s="28">
        <v>2.6</v>
      </c>
      <c r="N6" s="28">
        <v>1.4</v>
      </c>
      <c r="O6" s="28">
        <v>36.200000000000003</v>
      </c>
      <c r="P6" s="28">
        <v>73.5</v>
      </c>
      <c r="Q6" s="28">
        <v>13.7</v>
      </c>
      <c r="R6" s="27">
        <v>13.9</v>
      </c>
      <c r="S6" s="27">
        <v>9.8000000000000007</v>
      </c>
      <c r="T6" s="5"/>
      <c r="U6" s="25">
        <f t="shared" si="0"/>
        <v>176.4</v>
      </c>
    </row>
    <row r="7" spans="1:21">
      <c r="A7" t="s">
        <v>172</v>
      </c>
      <c r="B7">
        <v>1.016</v>
      </c>
      <c r="H7">
        <v>81.53400000000002</v>
      </c>
      <c r="I7">
        <v>14.223999999999997</v>
      </c>
      <c r="J7">
        <v>58.673999999999992</v>
      </c>
      <c r="K7" s="27">
        <v>0</v>
      </c>
      <c r="L7" s="27">
        <v>0</v>
      </c>
      <c r="M7" s="28">
        <v>0</v>
      </c>
      <c r="N7">
        <v>5.5880000000000001</v>
      </c>
      <c r="O7">
        <v>97.030000000000015</v>
      </c>
      <c r="P7">
        <v>4.5719999999999992</v>
      </c>
      <c r="Q7" s="28">
        <v>0</v>
      </c>
      <c r="R7">
        <v>8.1279999999999983</v>
      </c>
      <c r="S7">
        <v>8.3819999999999997</v>
      </c>
      <c r="U7" s="25">
        <f t="shared" si="0"/>
        <v>278.13200000000001</v>
      </c>
    </row>
    <row r="8" spans="1:21">
      <c r="A8" t="s">
        <v>173</v>
      </c>
      <c r="B8">
        <v>0.254</v>
      </c>
    </row>
    <row r="9" spans="1:21">
      <c r="A9" t="s">
        <v>174</v>
      </c>
      <c r="B9">
        <v>0.254</v>
      </c>
    </row>
    <row r="10" spans="1:21">
      <c r="A10" t="s">
        <v>175</v>
      </c>
      <c r="B10">
        <v>1.016</v>
      </c>
    </row>
    <row r="11" spans="1:21">
      <c r="A11" t="s">
        <v>176</v>
      </c>
      <c r="B11">
        <v>1.27</v>
      </c>
      <c r="G11" t="s">
        <v>78</v>
      </c>
      <c r="H11" t="s">
        <v>730</v>
      </c>
      <c r="I11" t="s">
        <v>768</v>
      </c>
    </row>
    <row r="12" spans="1:21">
      <c r="A12" t="s">
        <v>177</v>
      </c>
      <c r="B12">
        <v>0.76200000000000001</v>
      </c>
      <c r="G12" s="65">
        <v>43556</v>
      </c>
      <c r="H12" s="66">
        <f>K3</f>
        <v>0.1</v>
      </c>
    </row>
    <row r="13" spans="1:21">
      <c r="A13" t="s">
        <v>178</v>
      </c>
      <c r="B13">
        <v>0.254</v>
      </c>
      <c r="G13" s="65">
        <v>43586</v>
      </c>
      <c r="H13" s="66">
        <f>L3</f>
        <v>4.9000000000000004</v>
      </c>
    </row>
    <row r="14" spans="1:21">
      <c r="A14" t="s">
        <v>179</v>
      </c>
      <c r="B14">
        <v>1.27</v>
      </c>
      <c r="G14" s="65">
        <v>43617</v>
      </c>
      <c r="H14" s="66">
        <f>M3</f>
        <v>0</v>
      </c>
    </row>
    <row r="15" spans="1:21">
      <c r="A15" t="s">
        <v>180</v>
      </c>
      <c r="B15">
        <v>1.524</v>
      </c>
      <c r="G15" s="65">
        <v>43647</v>
      </c>
      <c r="H15" s="66">
        <f>N3</f>
        <v>52</v>
      </c>
    </row>
    <row r="16" spans="1:21">
      <c r="A16" t="s">
        <v>181</v>
      </c>
      <c r="B16">
        <v>0.254</v>
      </c>
      <c r="G16" s="65">
        <v>43678</v>
      </c>
      <c r="H16" s="66">
        <f>O3</f>
        <v>0</v>
      </c>
    </row>
    <row r="17" spans="1:8">
      <c r="A17" t="s">
        <v>182</v>
      </c>
      <c r="B17">
        <v>0.50800000000000001</v>
      </c>
      <c r="G17" s="65">
        <v>43709</v>
      </c>
      <c r="H17" s="66">
        <f>P3</f>
        <v>21.1</v>
      </c>
    </row>
    <row r="18" spans="1:8">
      <c r="A18" t="s">
        <v>183</v>
      </c>
      <c r="B18">
        <v>1.778</v>
      </c>
      <c r="G18" s="65">
        <v>43739</v>
      </c>
      <c r="H18" s="66">
        <f>Q3</f>
        <v>0</v>
      </c>
    </row>
    <row r="19" spans="1:8">
      <c r="A19" t="s">
        <v>184</v>
      </c>
      <c r="B19">
        <v>0.50800000000000001</v>
      </c>
      <c r="G19" s="65">
        <v>43770</v>
      </c>
      <c r="H19" s="66">
        <f>R3</f>
        <v>47.4</v>
      </c>
    </row>
    <row r="20" spans="1:8">
      <c r="A20" t="s">
        <v>185</v>
      </c>
      <c r="B20">
        <v>0.76200000000000001</v>
      </c>
      <c r="G20" s="65">
        <v>43800</v>
      </c>
      <c r="H20" s="66">
        <f>S3</f>
        <v>46.3</v>
      </c>
    </row>
    <row r="21" spans="1:8">
      <c r="A21" t="s">
        <v>186</v>
      </c>
      <c r="B21">
        <v>0.254</v>
      </c>
      <c r="G21" s="65">
        <v>43831</v>
      </c>
      <c r="H21" s="66">
        <f>H4</f>
        <v>0.7</v>
      </c>
    </row>
    <row r="22" spans="1:8">
      <c r="A22" t="s">
        <v>187</v>
      </c>
      <c r="B22">
        <v>0.50800000000000001</v>
      </c>
      <c r="G22" s="65">
        <v>43862</v>
      </c>
      <c r="H22" s="66">
        <f>I4</f>
        <v>7.8</v>
      </c>
    </row>
    <row r="23" spans="1:8">
      <c r="A23" t="s">
        <v>188</v>
      </c>
      <c r="B23">
        <v>0.254</v>
      </c>
      <c r="G23" s="65">
        <v>43891</v>
      </c>
      <c r="H23" s="66">
        <f>J4</f>
        <v>26.6</v>
      </c>
    </row>
    <row r="24" spans="1:8">
      <c r="A24" t="s">
        <v>189</v>
      </c>
      <c r="B24">
        <v>0.76200000000000001</v>
      </c>
      <c r="G24" s="65">
        <v>43922</v>
      </c>
      <c r="H24" s="66">
        <f>K4</f>
        <v>43.1</v>
      </c>
    </row>
    <row r="25" spans="1:8">
      <c r="A25" t="s">
        <v>190</v>
      </c>
      <c r="B25">
        <v>0.254</v>
      </c>
      <c r="G25" s="65">
        <v>43952</v>
      </c>
      <c r="H25" s="66">
        <f>L4</f>
        <v>0</v>
      </c>
    </row>
    <row r="26" spans="1:8">
      <c r="A26" t="s">
        <v>191</v>
      </c>
      <c r="B26">
        <v>0.254</v>
      </c>
      <c r="G26" s="65">
        <v>43983</v>
      </c>
      <c r="H26" s="66">
        <f>M4</f>
        <v>0</v>
      </c>
    </row>
    <row r="27" spans="1:8">
      <c r="A27" t="s">
        <v>192</v>
      </c>
      <c r="B27">
        <v>0.254</v>
      </c>
      <c r="G27" s="65">
        <v>44013</v>
      </c>
      <c r="H27" s="66">
        <f>N4</f>
        <v>0</v>
      </c>
    </row>
    <row r="28" spans="1:8">
      <c r="A28" t="s">
        <v>193</v>
      </c>
      <c r="B28">
        <v>0.254</v>
      </c>
      <c r="G28" s="65">
        <v>44044</v>
      </c>
      <c r="H28" s="66">
        <f>O4</f>
        <v>0</v>
      </c>
    </row>
    <row r="29" spans="1:8">
      <c r="A29" t="s">
        <v>194</v>
      </c>
      <c r="B29">
        <v>3.302</v>
      </c>
      <c r="G29" s="65">
        <v>44075</v>
      </c>
      <c r="H29" s="66">
        <f>P4</f>
        <v>0</v>
      </c>
    </row>
    <row r="30" spans="1:8">
      <c r="A30" t="s">
        <v>195</v>
      </c>
      <c r="B30">
        <v>2.794</v>
      </c>
      <c r="G30" s="65">
        <v>44105</v>
      </c>
      <c r="H30" s="66">
        <f>Q4</f>
        <v>0</v>
      </c>
    </row>
    <row r="31" spans="1:8">
      <c r="A31" t="s">
        <v>196</v>
      </c>
      <c r="B31">
        <v>0.254</v>
      </c>
      <c r="G31" s="65">
        <v>44136</v>
      </c>
      <c r="H31" s="66">
        <f>R4</f>
        <v>13.5</v>
      </c>
    </row>
    <row r="32" spans="1:8">
      <c r="A32" t="s">
        <v>197</v>
      </c>
      <c r="B32">
        <v>0.76200000000000001</v>
      </c>
      <c r="G32" s="65">
        <v>44166</v>
      </c>
      <c r="H32" s="66">
        <f>S4</f>
        <v>16.8</v>
      </c>
    </row>
    <row r="33" spans="1:8">
      <c r="A33" t="s">
        <v>198</v>
      </c>
      <c r="B33">
        <v>2.54</v>
      </c>
      <c r="G33" s="65">
        <v>44197</v>
      </c>
      <c r="H33" s="66">
        <f>H5</f>
        <v>46.7</v>
      </c>
    </row>
    <row r="34" spans="1:8">
      <c r="A34" t="s">
        <v>199</v>
      </c>
      <c r="B34">
        <v>2.032</v>
      </c>
      <c r="G34" s="65">
        <v>44228</v>
      </c>
      <c r="H34" s="66">
        <f>I5</f>
        <v>0</v>
      </c>
    </row>
    <row r="35" spans="1:8">
      <c r="A35" t="s">
        <v>200</v>
      </c>
      <c r="B35">
        <v>0.254</v>
      </c>
      <c r="G35" s="65">
        <v>44256</v>
      </c>
      <c r="H35" s="66">
        <f>J5</f>
        <v>6.9</v>
      </c>
    </row>
    <row r="36" spans="1:8">
      <c r="A36" t="s">
        <v>201</v>
      </c>
      <c r="B36">
        <v>0.254</v>
      </c>
      <c r="G36" s="65">
        <v>44287</v>
      </c>
      <c r="H36" s="66">
        <f>K5</f>
        <v>0</v>
      </c>
    </row>
    <row r="37" spans="1:8">
      <c r="A37" t="s">
        <v>202</v>
      </c>
      <c r="B37">
        <v>0.254</v>
      </c>
      <c r="G37" s="65">
        <v>44317</v>
      </c>
      <c r="H37" s="66">
        <f>L5</f>
        <v>0</v>
      </c>
    </row>
    <row r="38" spans="1:8">
      <c r="A38" t="s">
        <v>203</v>
      </c>
      <c r="B38">
        <v>0.50800000000000001</v>
      </c>
      <c r="G38" s="65">
        <v>44348</v>
      </c>
      <c r="H38" s="66">
        <f>M5</f>
        <v>0.8</v>
      </c>
    </row>
    <row r="39" spans="1:8">
      <c r="A39" t="s">
        <v>204</v>
      </c>
      <c r="B39">
        <v>0.50800000000000001</v>
      </c>
      <c r="G39" s="65">
        <v>44378</v>
      </c>
      <c r="H39" s="66">
        <f>N5</f>
        <v>28.6</v>
      </c>
    </row>
    <row r="40" spans="1:8">
      <c r="A40" t="s">
        <v>205</v>
      </c>
      <c r="B40">
        <v>1.27</v>
      </c>
      <c r="G40" s="65">
        <v>44409</v>
      </c>
      <c r="H40" s="66">
        <f>O5</f>
        <v>4.9000000000000004</v>
      </c>
    </row>
    <row r="41" spans="1:8">
      <c r="A41" t="s">
        <v>206</v>
      </c>
      <c r="B41">
        <v>0.254</v>
      </c>
      <c r="G41" s="65">
        <v>44440</v>
      </c>
      <c r="H41" s="66">
        <f>P5</f>
        <v>14</v>
      </c>
    </row>
    <row r="42" spans="1:8">
      <c r="A42" t="s">
        <v>207</v>
      </c>
      <c r="B42">
        <v>0.50800000000000001</v>
      </c>
      <c r="G42" s="65">
        <v>44470</v>
      </c>
      <c r="H42" s="66">
        <f>Q5</f>
        <v>9.4</v>
      </c>
    </row>
    <row r="43" spans="1:8">
      <c r="A43" t="s">
        <v>208</v>
      </c>
      <c r="B43">
        <v>1.524</v>
      </c>
      <c r="G43" s="65">
        <v>44501</v>
      </c>
      <c r="H43" s="66">
        <f>R5</f>
        <v>0</v>
      </c>
    </row>
    <row r="44" spans="1:8">
      <c r="A44" t="s">
        <v>209</v>
      </c>
      <c r="B44">
        <v>1.524</v>
      </c>
      <c r="G44" s="65">
        <v>44531</v>
      </c>
      <c r="H44" s="66">
        <f>S5</f>
        <v>13.9</v>
      </c>
    </row>
    <row r="45" spans="1:8">
      <c r="A45" t="s">
        <v>210</v>
      </c>
      <c r="B45">
        <v>0.50800000000000001</v>
      </c>
      <c r="G45" s="65">
        <v>44562</v>
      </c>
      <c r="H45" s="66">
        <f>H6</f>
        <v>1</v>
      </c>
    </row>
    <row r="46" spans="1:8">
      <c r="A46" t="s">
        <v>211</v>
      </c>
      <c r="B46">
        <v>0.254</v>
      </c>
      <c r="G46" s="65">
        <v>44593</v>
      </c>
      <c r="H46" s="66">
        <f>I6</f>
        <v>10</v>
      </c>
    </row>
    <row r="47" spans="1:8">
      <c r="A47" t="s">
        <v>212</v>
      </c>
      <c r="B47">
        <v>0.254</v>
      </c>
      <c r="G47" s="65">
        <v>44621</v>
      </c>
      <c r="H47" s="66">
        <f>J6</f>
        <v>10.9</v>
      </c>
    </row>
    <row r="48" spans="1:8">
      <c r="A48" t="s">
        <v>213</v>
      </c>
      <c r="B48">
        <v>0.254</v>
      </c>
      <c r="G48" s="65">
        <v>44652</v>
      </c>
      <c r="H48" s="66">
        <f>K6</f>
        <v>3.4</v>
      </c>
    </row>
    <row r="49" spans="1:8">
      <c r="A49" t="s">
        <v>214</v>
      </c>
      <c r="B49">
        <v>1.778</v>
      </c>
      <c r="G49" s="65">
        <v>44682</v>
      </c>
      <c r="H49" s="66">
        <f>L6</f>
        <v>0</v>
      </c>
    </row>
    <row r="50" spans="1:8">
      <c r="A50" t="s">
        <v>215</v>
      </c>
      <c r="B50">
        <v>3.302</v>
      </c>
      <c r="G50" s="65">
        <v>44713</v>
      </c>
      <c r="H50" s="66">
        <f>M6</f>
        <v>2.6</v>
      </c>
    </row>
    <row r="51" spans="1:8">
      <c r="A51" t="s">
        <v>216</v>
      </c>
      <c r="B51">
        <v>1.016</v>
      </c>
      <c r="G51" s="65">
        <v>44743</v>
      </c>
      <c r="H51" s="66">
        <f>N6</f>
        <v>1.4</v>
      </c>
    </row>
    <row r="52" spans="1:8">
      <c r="A52" t="s">
        <v>217</v>
      </c>
      <c r="B52">
        <v>1.016</v>
      </c>
      <c r="G52" s="65">
        <v>44774</v>
      </c>
      <c r="H52" s="66">
        <f>O6</f>
        <v>36.200000000000003</v>
      </c>
    </row>
    <row r="53" spans="1:8">
      <c r="A53" t="s">
        <v>218</v>
      </c>
      <c r="B53">
        <v>0.76200000000000001</v>
      </c>
      <c r="G53" s="65">
        <v>44805</v>
      </c>
      <c r="H53" s="66">
        <f>P6</f>
        <v>73.5</v>
      </c>
    </row>
    <row r="54" spans="1:8">
      <c r="A54" t="s">
        <v>219</v>
      </c>
      <c r="B54">
        <v>0.254</v>
      </c>
      <c r="G54" s="65">
        <v>44835</v>
      </c>
      <c r="H54" s="66">
        <f>Q6</f>
        <v>13.7</v>
      </c>
    </row>
    <row r="55" spans="1:8">
      <c r="A55" t="s">
        <v>220</v>
      </c>
      <c r="B55">
        <v>0.76200000000000001</v>
      </c>
      <c r="G55" s="65">
        <v>44866</v>
      </c>
      <c r="H55" s="66">
        <f>R6</f>
        <v>13.9</v>
      </c>
    </row>
    <row r="56" spans="1:8">
      <c r="A56" t="s">
        <v>221</v>
      </c>
      <c r="B56">
        <v>1.524</v>
      </c>
      <c r="G56" s="65">
        <v>44896</v>
      </c>
      <c r="H56" s="66">
        <f>S6</f>
        <v>9.8000000000000007</v>
      </c>
    </row>
    <row r="57" spans="1:8">
      <c r="A57" t="s">
        <v>222</v>
      </c>
      <c r="B57">
        <v>0.254</v>
      </c>
      <c r="G57" s="65">
        <v>44927</v>
      </c>
      <c r="H57">
        <f>H7</f>
        <v>81.53400000000002</v>
      </c>
    </row>
    <row r="58" spans="1:8">
      <c r="A58" t="s">
        <v>223</v>
      </c>
      <c r="B58">
        <v>0.50800000000000001</v>
      </c>
      <c r="G58" s="65">
        <v>44958</v>
      </c>
      <c r="H58">
        <f>I7</f>
        <v>14.223999999999997</v>
      </c>
    </row>
    <row r="59" spans="1:8">
      <c r="A59" t="s">
        <v>224</v>
      </c>
      <c r="B59">
        <v>0.76200000000000001</v>
      </c>
      <c r="G59" s="65">
        <v>44986</v>
      </c>
      <c r="H59">
        <f>J7</f>
        <v>58.673999999999992</v>
      </c>
    </row>
    <row r="60" spans="1:8">
      <c r="A60" t="s">
        <v>225</v>
      </c>
      <c r="B60">
        <v>0.50800000000000001</v>
      </c>
      <c r="G60" s="65">
        <v>45017</v>
      </c>
      <c r="H60" s="66">
        <f>K7</f>
        <v>0</v>
      </c>
    </row>
    <row r="61" spans="1:8">
      <c r="A61" t="s">
        <v>226</v>
      </c>
      <c r="B61">
        <v>0.76200000000000001</v>
      </c>
      <c r="G61" s="65">
        <v>45047</v>
      </c>
      <c r="H61" s="66">
        <f>L7</f>
        <v>0</v>
      </c>
    </row>
    <row r="62" spans="1:8">
      <c r="A62" t="s">
        <v>227</v>
      </c>
      <c r="B62">
        <v>0.254</v>
      </c>
      <c r="G62" s="65">
        <v>45078</v>
      </c>
      <c r="H62" s="66">
        <f>M7</f>
        <v>0</v>
      </c>
    </row>
    <row r="63" spans="1:8">
      <c r="A63" t="s">
        <v>228</v>
      </c>
      <c r="B63">
        <v>0.254</v>
      </c>
      <c r="G63" s="65">
        <v>45108</v>
      </c>
      <c r="H63">
        <f>N7</f>
        <v>5.5880000000000001</v>
      </c>
    </row>
    <row r="64" spans="1:8">
      <c r="A64" t="s">
        <v>229</v>
      </c>
      <c r="B64">
        <v>0.50800000000000001</v>
      </c>
      <c r="G64" s="65">
        <v>45139</v>
      </c>
      <c r="H64">
        <f>O7</f>
        <v>97.030000000000015</v>
      </c>
    </row>
    <row r="65" spans="1:8">
      <c r="A65" t="s">
        <v>230</v>
      </c>
      <c r="B65">
        <v>0.254</v>
      </c>
      <c r="G65" s="65">
        <v>45170</v>
      </c>
      <c r="H65">
        <f>P7</f>
        <v>4.5719999999999992</v>
      </c>
    </row>
    <row r="66" spans="1:8">
      <c r="A66" t="s">
        <v>231</v>
      </c>
      <c r="B66">
        <v>0.254</v>
      </c>
    </row>
    <row r="67" spans="1:8">
      <c r="A67" t="s">
        <v>232</v>
      </c>
      <c r="B67">
        <v>0.254</v>
      </c>
    </row>
    <row r="68" spans="1:8">
      <c r="A68" t="s">
        <v>233</v>
      </c>
      <c r="B68">
        <v>0.254</v>
      </c>
    </row>
    <row r="69" spans="1:8">
      <c r="A69" t="s">
        <v>234</v>
      </c>
      <c r="B69">
        <v>0.254</v>
      </c>
    </row>
    <row r="70" spans="1:8">
      <c r="A70" t="s">
        <v>235</v>
      </c>
      <c r="B70">
        <v>0.254</v>
      </c>
    </row>
    <row r="71" spans="1:8">
      <c r="A71" t="s">
        <v>236</v>
      </c>
      <c r="B71">
        <v>0.254</v>
      </c>
    </row>
    <row r="72" spans="1:8">
      <c r="A72" t="s">
        <v>237</v>
      </c>
      <c r="B72">
        <v>1.778</v>
      </c>
    </row>
    <row r="73" spans="1:8">
      <c r="A73" t="s">
        <v>238</v>
      </c>
      <c r="B73">
        <v>0.254</v>
      </c>
    </row>
    <row r="74" spans="1:8">
      <c r="A74" t="s">
        <v>239</v>
      </c>
      <c r="B74">
        <v>0.254</v>
      </c>
    </row>
    <row r="75" spans="1:8">
      <c r="A75" t="s">
        <v>240</v>
      </c>
      <c r="B75">
        <v>0.76200000000000001</v>
      </c>
    </row>
    <row r="76" spans="1:8">
      <c r="A76" t="s">
        <v>241</v>
      </c>
      <c r="B76">
        <v>0.254</v>
      </c>
    </row>
    <row r="77" spans="1:8">
      <c r="A77" t="s">
        <v>242</v>
      </c>
      <c r="B77">
        <v>0.76200000000000001</v>
      </c>
    </row>
    <row r="78" spans="1:8">
      <c r="A78" t="s">
        <v>243</v>
      </c>
      <c r="B78">
        <v>3.302</v>
      </c>
    </row>
    <row r="79" spans="1:8">
      <c r="A79" t="s">
        <v>244</v>
      </c>
      <c r="B79">
        <v>2.54</v>
      </c>
    </row>
    <row r="80" spans="1:8">
      <c r="A80" t="s">
        <v>245</v>
      </c>
      <c r="B80">
        <v>0.254</v>
      </c>
    </row>
    <row r="81" spans="1:2">
      <c r="A81" t="s">
        <v>246</v>
      </c>
      <c r="B81">
        <v>0.254</v>
      </c>
    </row>
    <row r="82" spans="1:2">
      <c r="A82" t="s">
        <v>247</v>
      </c>
      <c r="B82">
        <v>1.016</v>
      </c>
    </row>
    <row r="83" spans="1:2">
      <c r="A83" t="s">
        <v>248</v>
      </c>
      <c r="B83">
        <v>9.4</v>
      </c>
    </row>
    <row r="84" spans="1:2">
      <c r="A84" t="s">
        <v>249</v>
      </c>
      <c r="B84">
        <v>0.76200000000000001</v>
      </c>
    </row>
    <row r="85" spans="1:2">
      <c r="A85" t="s">
        <v>250</v>
      </c>
      <c r="B85">
        <v>0.254</v>
      </c>
    </row>
    <row r="86" spans="1:2">
      <c r="A86" t="s">
        <v>251</v>
      </c>
      <c r="B86">
        <v>2.286</v>
      </c>
    </row>
    <row r="87" spans="1:2">
      <c r="A87" t="s">
        <v>252</v>
      </c>
      <c r="B87">
        <v>0.254</v>
      </c>
    </row>
    <row r="88" spans="1:2">
      <c r="A88" t="s">
        <v>253</v>
      </c>
      <c r="B88">
        <v>1.778</v>
      </c>
    </row>
    <row r="89" spans="1:2">
      <c r="A89" t="s">
        <v>254</v>
      </c>
      <c r="B89">
        <v>0.76200000000000001</v>
      </c>
    </row>
    <row r="90" spans="1:2">
      <c r="A90" t="s">
        <v>255</v>
      </c>
      <c r="B90">
        <v>3.048</v>
      </c>
    </row>
    <row r="91" spans="1:2">
      <c r="A91" t="s">
        <v>256</v>
      </c>
      <c r="B91">
        <v>1.27</v>
      </c>
    </row>
    <row r="92" spans="1:2">
      <c r="A92" t="s">
        <v>257</v>
      </c>
      <c r="B92">
        <v>0.254</v>
      </c>
    </row>
    <row r="93" spans="1:2">
      <c r="A93" t="s">
        <v>258</v>
      </c>
      <c r="B93">
        <v>0.254</v>
      </c>
    </row>
    <row r="94" spans="1:2">
      <c r="A94" t="s">
        <v>259</v>
      </c>
      <c r="B94">
        <v>3.81</v>
      </c>
    </row>
    <row r="95" spans="1:2">
      <c r="A95" t="s">
        <v>260</v>
      </c>
      <c r="B95">
        <v>0.76200000000000001</v>
      </c>
    </row>
    <row r="96" spans="1:2">
      <c r="A96" t="s">
        <v>261</v>
      </c>
      <c r="B96">
        <v>1.016</v>
      </c>
    </row>
    <row r="97" spans="1:2">
      <c r="A97" t="s">
        <v>262</v>
      </c>
      <c r="B97">
        <v>4.8259999999999996</v>
      </c>
    </row>
    <row r="98" spans="1:2">
      <c r="A98" t="s">
        <v>263</v>
      </c>
      <c r="B98">
        <v>10.67</v>
      </c>
    </row>
    <row r="99" spans="1:2">
      <c r="A99" t="s">
        <v>264</v>
      </c>
      <c r="B99">
        <v>0.254</v>
      </c>
    </row>
    <row r="100" spans="1:2">
      <c r="A100" t="s">
        <v>265</v>
      </c>
      <c r="B100">
        <v>0.50800000000000001</v>
      </c>
    </row>
    <row r="101" spans="1:2">
      <c r="A101" t="s">
        <v>266</v>
      </c>
      <c r="B101">
        <v>1.524</v>
      </c>
    </row>
    <row r="102" spans="1:2">
      <c r="A102" t="s">
        <v>267</v>
      </c>
      <c r="B102">
        <v>3.048</v>
      </c>
    </row>
    <row r="103" spans="1:2">
      <c r="A103" t="s">
        <v>268</v>
      </c>
      <c r="B103">
        <v>1.016</v>
      </c>
    </row>
    <row r="104" spans="1:2">
      <c r="A104" t="s">
        <v>269</v>
      </c>
      <c r="B104">
        <v>0.254</v>
      </c>
    </row>
    <row r="105" spans="1:2">
      <c r="A105" t="s">
        <v>270</v>
      </c>
      <c r="B105">
        <v>1.016</v>
      </c>
    </row>
    <row r="106" spans="1:2">
      <c r="A106" t="s">
        <v>271</v>
      </c>
      <c r="B106">
        <v>0.50800000000000001</v>
      </c>
    </row>
    <row r="107" spans="1:2">
      <c r="A107" t="s">
        <v>272</v>
      </c>
      <c r="B107">
        <v>0.254</v>
      </c>
    </row>
    <row r="108" spans="1:2">
      <c r="A108" t="s">
        <v>273</v>
      </c>
      <c r="B108">
        <v>0.254</v>
      </c>
    </row>
    <row r="109" spans="1:2">
      <c r="A109" t="s">
        <v>274</v>
      </c>
      <c r="B109">
        <v>0.254</v>
      </c>
    </row>
    <row r="110" spans="1:2">
      <c r="A110" t="s">
        <v>275</v>
      </c>
      <c r="B110">
        <v>0.76200000000000001</v>
      </c>
    </row>
    <row r="111" spans="1:2">
      <c r="A111" t="s">
        <v>276</v>
      </c>
      <c r="B111">
        <v>0.50800000000000001</v>
      </c>
    </row>
    <row r="112" spans="1:2">
      <c r="A112" t="s">
        <v>277</v>
      </c>
      <c r="B112">
        <v>0.254</v>
      </c>
    </row>
    <row r="113" spans="1:2">
      <c r="A113" t="s">
        <v>278</v>
      </c>
      <c r="B113">
        <v>0.254</v>
      </c>
    </row>
    <row r="114" spans="1:2">
      <c r="A114" t="s">
        <v>279</v>
      </c>
      <c r="B114">
        <v>1.016</v>
      </c>
    </row>
    <row r="115" spans="1:2">
      <c r="A115" t="s">
        <v>280</v>
      </c>
      <c r="B115">
        <v>3.81</v>
      </c>
    </row>
    <row r="116" spans="1:2">
      <c r="A116" t="s">
        <v>281</v>
      </c>
      <c r="B116">
        <v>3.556</v>
      </c>
    </row>
    <row r="117" spans="1:2">
      <c r="A117" t="s">
        <v>282</v>
      </c>
      <c r="B117">
        <v>1.016</v>
      </c>
    </row>
    <row r="118" spans="1:2">
      <c r="A118" t="s">
        <v>283</v>
      </c>
      <c r="B118">
        <v>1.27</v>
      </c>
    </row>
    <row r="119" spans="1:2">
      <c r="A119" t="s">
        <v>284</v>
      </c>
      <c r="B119">
        <v>0.50800000000000001</v>
      </c>
    </row>
    <row r="120" spans="1:2">
      <c r="A120" t="s">
        <v>285</v>
      </c>
      <c r="B120">
        <v>0.254</v>
      </c>
    </row>
    <row r="121" spans="1:2">
      <c r="A121" t="s">
        <v>286</v>
      </c>
      <c r="B121">
        <v>0.254</v>
      </c>
    </row>
    <row r="122" spans="1:2">
      <c r="A122" t="s">
        <v>287</v>
      </c>
      <c r="B122">
        <v>0.76200000000000001</v>
      </c>
    </row>
    <row r="123" spans="1:2">
      <c r="A123" t="s">
        <v>288</v>
      </c>
      <c r="B123">
        <v>1.016</v>
      </c>
    </row>
    <row r="124" spans="1:2">
      <c r="A124" t="s">
        <v>289</v>
      </c>
      <c r="B124">
        <v>1.778</v>
      </c>
    </row>
    <row r="125" spans="1:2">
      <c r="A125" t="s">
        <v>290</v>
      </c>
      <c r="B125">
        <v>1.27</v>
      </c>
    </row>
    <row r="126" spans="1:2">
      <c r="A126" t="s">
        <v>291</v>
      </c>
      <c r="B126">
        <v>2.286</v>
      </c>
    </row>
    <row r="127" spans="1:2">
      <c r="A127" t="s">
        <v>292</v>
      </c>
      <c r="B127">
        <v>6.0960000000000001</v>
      </c>
    </row>
    <row r="128" spans="1:2">
      <c r="A128" t="s">
        <v>293</v>
      </c>
      <c r="B128">
        <v>4.8259999999999996</v>
      </c>
    </row>
    <row r="129" spans="1:2">
      <c r="A129" t="s">
        <v>294</v>
      </c>
      <c r="B129">
        <v>4.3179999999999996</v>
      </c>
    </row>
    <row r="130" spans="1:2">
      <c r="A130" t="s">
        <v>295</v>
      </c>
      <c r="B130">
        <v>1.016</v>
      </c>
    </row>
    <row r="131" spans="1:2">
      <c r="A131" t="s">
        <v>296</v>
      </c>
      <c r="B131">
        <v>0.50800000000000001</v>
      </c>
    </row>
    <row r="132" spans="1:2">
      <c r="A132" t="s">
        <v>297</v>
      </c>
      <c r="B132">
        <v>5.08</v>
      </c>
    </row>
    <row r="133" spans="1:2">
      <c r="A133" t="s">
        <v>298</v>
      </c>
      <c r="B133">
        <v>2.54</v>
      </c>
    </row>
    <row r="134" spans="1:2">
      <c r="A134" t="s">
        <v>299</v>
      </c>
      <c r="B134">
        <v>4.3179999999999996</v>
      </c>
    </row>
    <row r="135" spans="1:2">
      <c r="A135" t="s">
        <v>300</v>
      </c>
      <c r="B135">
        <v>2.794</v>
      </c>
    </row>
    <row r="136" spans="1:2">
      <c r="A136" t="s">
        <v>301</v>
      </c>
      <c r="B136">
        <v>0.76200000000000001</v>
      </c>
    </row>
    <row r="137" spans="1:2">
      <c r="A137" t="s">
        <v>302</v>
      </c>
      <c r="B137">
        <v>2.032</v>
      </c>
    </row>
    <row r="138" spans="1:2">
      <c r="A138" t="s">
        <v>303</v>
      </c>
      <c r="B138">
        <v>1.524</v>
      </c>
    </row>
    <row r="139" spans="1:2">
      <c r="A139" t="s">
        <v>304</v>
      </c>
      <c r="B139">
        <v>0.254</v>
      </c>
    </row>
    <row r="140" spans="1:2">
      <c r="A140" t="s">
        <v>305</v>
      </c>
      <c r="B140">
        <v>0.254</v>
      </c>
    </row>
    <row r="141" spans="1:2">
      <c r="A141" t="s">
        <v>306</v>
      </c>
      <c r="B141">
        <v>0.254</v>
      </c>
    </row>
    <row r="142" spans="1:2">
      <c r="A142" t="s">
        <v>307</v>
      </c>
      <c r="B142">
        <v>1.016</v>
      </c>
    </row>
    <row r="143" spans="1:2">
      <c r="A143" t="s">
        <v>308</v>
      </c>
      <c r="B143">
        <v>0.254</v>
      </c>
    </row>
    <row r="144" spans="1:2">
      <c r="A144" t="s">
        <v>309</v>
      </c>
      <c r="B144">
        <v>0.254</v>
      </c>
    </row>
    <row r="145" spans="1:2">
      <c r="A145" t="s">
        <v>310</v>
      </c>
      <c r="B145">
        <v>0.254</v>
      </c>
    </row>
    <row r="146" spans="1:2">
      <c r="A146" t="s">
        <v>311</v>
      </c>
      <c r="B146">
        <v>1.27</v>
      </c>
    </row>
    <row r="147" spans="1:2">
      <c r="A147" t="s">
        <v>312</v>
      </c>
      <c r="B147">
        <v>0.50800000000000001</v>
      </c>
    </row>
    <row r="148" spans="1:2">
      <c r="A148" t="s">
        <v>313</v>
      </c>
      <c r="B148">
        <v>0.50800000000000001</v>
      </c>
    </row>
    <row r="149" spans="1:2">
      <c r="A149" t="s">
        <v>314</v>
      </c>
      <c r="B149">
        <v>0.50800000000000001</v>
      </c>
    </row>
    <row r="150" spans="1:2">
      <c r="A150" t="s">
        <v>315</v>
      </c>
      <c r="B150">
        <v>0.254</v>
      </c>
    </row>
    <row r="151" spans="1:2">
      <c r="A151" t="s">
        <v>316</v>
      </c>
      <c r="B151">
        <v>0.50800000000000001</v>
      </c>
    </row>
    <row r="152" spans="1:2">
      <c r="A152" t="s">
        <v>317</v>
      </c>
      <c r="B152">
        <v>0.50800000000000001</v>
      </c>
    </row>
    <row r="153" spans="1:2">
      <c r="A153" t="s">
        <v>318</v>
      </c>
      <c r="B153">
        <v>0.50800000000000001</v>
      </c>
    </row>
    <row r="154" spans="1:2">
      <c r="A154" t="s">
        <v>319</v>
      </c>
      <c r="B154">
        <v>0.76200000000000001</v>
      </c>
    </row>
    <row r="155" spans="1:2">
      <c r="A155" t="s">
        <v>320</v>
      </c>
      <c r="B155">
        <v>0.50800000000000001</v>
      </c>
    </row>
    <row r="156" spans="1:2">
      <c r="A156" t="s">
        <v>321</v>
      </c>
      <c r="B156">
        <v>0.76200000000000001</v>
      </c>
    </row>
    <row r="157" spans="1:2">
      <c r="A157" t="s">
        <v>322</v>
      </c>
      <c r="B157">
        <v>1.524</v>
      </c>
    </row>
    <row r="158" spans="1:2">
      <c r="A158" t="s">
        <v>323</v>
      </c>
      <c r="B158">
        <v>0.254</v>
      </c>
    </row>
    <row r="159" spans="1:2">
      <c r="A159" t="s">
        <v>324</v>
      </c>
      <c r="B159">
        <v>0.254</v>
      </c>
    </row>
    <row r="160" spans="1:2">
      <c r="A160" t="s">
        <v>325</v>
      </c>
      <c r="B160">
        <v>0.76200000000000001</v>
      </c>
    </row>
    <row r="161" spans="1:2">
      <c r="A161" t="s">
        <v>326</v>
      </c>
      <c r="B161">
        <v>1.778</v>
      </c>
    </row>
    <row r="162" spans="1:2">
      <c r="A162" t="s">
        <v>327</v>
      </c>
      <c r="B162">
        <v>1.524</v>
      </c>
    </row>
    <row r="163" spans="1:2">
      <c r="A163" t="s">
        <v>328</v>
      </c>
      <c r="B163">
        <v>0.254</v>
      </c>
    </row>
    <row r="164" spans="1:2">
      <c r="A164" t="s">
        <v>329</v>
      </c>
      <c r="B164">
        <v>0.254</v>
      </c>
    </row>
    <row r="165" spans="1:2">
      <c r="A165" t="s">
        <v>330</v>
      </c>
      <c r="B165">
        <v>0.254</v>
      </c>
    </row>
    <row r="166" spans="1:2">
      <c r="A166" t="s">
        <v>331</v>
      </c>
      <c r="B166">
        <v>0.50800000000000001</v>
      </c>
    </row>
    <row r="167" spans="1:2">
      <c r="A167" t="s">
        <v>332</v>
      </c>
      <c r="B167">
        <v>0.254</v>
      </c>
    </row>
    <row r="168" spans="1:2">
      <c r="A168" t="s">
        <v>333</v>
      </c>
      <c r="B168">
        <v>0.254</v>
      </c>
    </row>
    <row r="169" spans="1:2">
      <c r="A169" t="s">
        <v>334</v>
      </c>
      <c r="B169">
        <v>1.524</v>
      </c>
    </row>
    <row r="170" spans="1:2">
      <c r="A170" t="s">
        <v>335</v>
      </c>
      <c r="B170">
        <v>0.76200000000000001</v>
      </c>
    </row>
    <row r="171" spans="1:2">
      <c r="A171" t="s">
        <v>336</v>
      </c>
      <c r="B171">
        <v>0.50800000000000001</v>
      </c>
    </row>
    <row r="172" spans="1:2">
      <c r="A172" t="s">
        <v>337</v>
      </c>
      <c r="B172">
        <v>0.76200000000000001</v>
      </c>
    </row>
    <row r="173" spans="1:2">
      <c r="A173" t="s">
        <v>338</v>
      </c>
      <c r="B173">
        <v>1.27</v>
      </c>
    </row>
    <row r="174" spans="1:2">
      <c r="A174" t="s">
        <v>339</v>
      </c>
      <c r="B174">
        <v>1.016</v>
      </c>
    </row>
    <row r="175" spans="1:2">
      <c r="A175" t="s">
        <v>340</v>
      </c>
      <c r="B175">
        <v>3.81</v>
      </c>
    </row>
    <row r="176" spans="1:2">
      <c r="A176" t="s">
        <v>341</v>
      </c>
      <c r="B176">
        <v>6.6040000000000001</v>
      </c>
    </row>
    <row r="177" spans="1:2">
      <c r="A177" t="s">
        <v>342</v>
      </c>
      <c r="B177">
        <v>0.76200000000000001</v>
      </c>
    </row>
    <row r="178" spans="1:2">
      <c r="A178" t="s">
        <v>343</v>
      </c>
      <c r="B178">
        <v>0.254</v>
      </c>
    </row>
    <row r="179" spans="1:2">
      <c r="A179" t="s">
        <v>344</v>
      </c>
      <c r="B179">
        <v>8.64</v>
      </c>
    </row>
    <row r="180" spans="1:2">
      <c r="A180" t="s">
        <v>345</v>
      </c>
      <c r="B180">
        <v>14.99</v>
      </c>
    </row>
    <row r="181" spans="1:2">
      <c r="A181" t="s">
        <v>346</v>
      </c>
      <c r="B181">
        <v>0.254</v>
      </c>
    </row>
    <row r="182" spans="1:2">
      <c r="A182" t="s">
        <v>347</v>
      </c>
      <c r="B182">
        <v>0.254</v>
      </c>
    </row>
    <row r="183" spans="1:2">
      <c r="A183" t="s">
        <v>348</v>
      </c>
      <c r="B183">
        <v>0.254</v>
      </c>
    </row>
    <row r="184" spans="1:2">
      <c r="A184" t="s">
        <v>349</v>
      </c>
      <c r="B184">
        <v>0.254</v>
      </c>
    </row>
    <row r="185" spans="1:2">
      <c r="A185" t="s">
        <v>350</v>
      </c>
      <c r="B185">
        <v>4.8259999999999996</v>
      </c>
    </row>
    <row r="186" spans="1:2">
      <c r="A186" t="s">
        <v>351</v>
      </c>
      <c r="B186">
        <v>6.0960000000000001</v>
      </c>
    </row>
    <row r="187" spans="1:2">
      <c r="A187" t="s">
        <v>352</v>
      </c>
      <c r="B187">
        <v>1.524</v>
      </c>
    </row>
    <row r="188" spans="1:2">
      <c r="A188" t="s">
        <v>353</v>
      </c>
      <c r="B188">
        <v>1.778</v>
      </c>
    </row>
    <row r="189" spans="1:2">
      <c r="A189" t="s">
        <v>354</v>
      </c>
      <c r="B189">
        <v>1.27</v>
      </c>
    </row>
    <row r="190" spans="1:2">
      <c r="A190" t="s">
        <v>355</v>
      </c>
      <c r="B190">
        <v>4.3179999999999996</v>
      </c>
    </row>
    <row r="191" spans="1:2">
      <c r="A191" t="s">
        <v>356</v>
      </c>
      <c r="B191">
        <v>12.95</v>
      </c>
    </row>
    <row r="192" spans="1:2">
      <c r="A192" t="s">
        <v>357</v>
      </c>
      <c r="B192">
        <v>14.22</v>
      </c>
    </row>
    <row r="193" spans="1:2">
      <c r="A193" t="s">
        <v>358</v>
      </c>
      <c r="B193">
        <v>10.67</v>
      </c>
    </row>
    <row r="194" spans="1:2">
      <c r="A194" t="s">
        <v>359</v>
      </c>
      <c r="B194">
        <v>1.27</v>
      </c>
    </row>
    <row r="195" spans="1:2">
      <c r="A195" t="s">
        <v>360</v>
      </c>
      <c r="B195">
        <v>0.50800000000000001</v>
      </c>
    </row>
    <row r="196" spans="1:2">
      <c r="A196" t="s">
        <v>361</v>
      </c>
      <c r="B196">
        <v>3.302</v>
      </c>
    </row>
    <row r="197" spans="1:2">
      <c r="A197" t="s">
        <v>362</v>
      </c>
      <c r="B197">
        <v>13.21</v>
      </c>
    </row>
    <row r="198" spans="1:2">
      <c r="A198" t="s">
        <v>363</v>
      </c>
      <c r="B198">
        <v>0.254</v>
      </c>
    </row>
    <row r="199" spans="1:2">
      <c r="A199" t="s">
        <v>364</v>
      </c>
      <c r="B199">
        <v>0.254</v>
      </c>
    </row>
    <row r="200" spans="1:2">
      <c r="A200" t="s">
        <v>365</v>
      </c>
      <c r="B200">
        <v>1.524</v>
      </c>
    </row>
    <row r="201" spans="1:2">
      <c r="A201" t="s">
        <v>366</v>
      </c>
      <c r="B201">
        <v>2.54</v>
      </c>
    </row>
    <row r="202" spans="1:2">
      <c r="A202" t="s">
        <v>367</v>
      </c>
      <c r="B202">
        <v>2.286</v>
      </c>
    </row>
    <row r="203" spans="1:2">
      <c r="A203" t="s">
        <v>368</v>
      </c>
      <c r="B203">
        <v>1.778</v>
      </c>
    </row>
    <row r="204" spans="1:2">
      <c r="A204" t="s">
        <v>369</v>
      </c>
      <c r="B204">
        <v>1.524</v>
      </c>
    </row>
    <row r="205" spans="1:2">
      <c r="A205" t="s">
        <v>370</v>
      </c>
      <c r="B205">
        <v>0.254</v>
      </c>
    </row>
    <row r="206" spans="1:2">
      <c r="A206" t="s">
        <v>371</v>
      </c>
      <c r="B206">
        <v>0.254</v>
      </c>
    </row>
    <row r="207" spans="1:2">
      <c r="A207" t="s">
        <v>372</v>
      </c>
      <c r="B207">
        <v>11.43</v>
      </c>
    </row>
    <row r="208" spans="1:2">
      <c r="A208" t="s">
        <v>373</v>
      </c>
      <c r="B208">
        <v>1.524</v>
      </c>
    </row>
    <row r="209" spans="1:2">
      <c r="A209" t="s">
        <v>374</v>
      </c>
      <c r="B209">
        <v>3.556</v>
      </c>
    </row>
    <row r="210" spans="1:2">
      <c r="A210" t="s">
        <v>375</v>
      </c>
      <c r="B210">
        <v>2.032</v>
      </c>
    </row>
    <row r="211" spans="1:2">
      <c r="A211" t="s">
        <v>376</v>
      </c>
      <c r="B211">
        <v>3.556</v>
      </c>
    </row>
    <row r="212" spans="1:2">
      <c r="A212" t="s">
        <v>377</v>
      </c>
      <c r="B212">
        <v>0.50800000000000001</v>
      </c>
    </row>
    <row r="213" spans="1:2">
      <c r="A213" t="s">
        <v>378</v>
      </c>
      <c r="B213">
        <v>0.254</v>
      </c>
    </row>
    <row r="214" spans="1:2">
      <c r="A214" t="s">
        <v>379</v>
      </c>
      <c r="B214">
        <v>0.254</v>
      </c>
    </row>
    <row r="215" spans="1:2">
      <c r="A215" t="s">
        <v>380</v>
      </c>
      <c r="B215">
        <v>0.50800000000000001</v>
      </c>
    </row>
    <row r="216" spans="1:2">
      <c r="A216" t="s">
        <v>381</v>
      </c>
      <c r="B216">
        <v>0.254</v>
      </c>
    </row>
    <row r="217" spans="1:2">
      <c r="A217" t="s">
        <v>382</v>
      </c>
      <c r="B217">
        <v>2.794</v>
      </c>
    </row>
    <row r="218" spans="1:2">
      <c r="A218" t="s">
        <v>383</v>
      </c>
      <c r="B218">
        <v>6.0960000000000001</v>
      </c>
    </row>
    <row r="219" spans="1:2">
      <c r="A219" t="s">
        <v>384</v>
      </c>
      <c r="B219">
        <v>0.50800000000000001</v>
      </c>
    </row>
    <row r="220" spans="1:2">
      <c r="A220" t="s">
        <v>385</v>
      </c>
      <c r="B220">
        <v>0.254</v>
      </c>
    </row>
    <row r="221" spans="1:2">
      <c r="A221" t="s">
        <v>386</v>
      </c>
      <c r="B221">
        <v>0.254</v>
      </c>
    </row>
    <row r="222" spans="1:2">
      <c r="A222" t="s">
        <v>387</v>
      </c>
      <c r="B222">
        <v>0.254</v>
      </c>
    </row>
    <row r="223" spans="1:2">
      <c r="A223" t="s">
        <v>388</v>
      </c>
      <c r="B223">
        <v>0.50800000000000001</v>
      </c>
    </row>
    <row r="224" spans="1:2">
      <c r="A224" t="s">
        <v>389</v>
      </c>
      <c r="B224">
        <v>0.254</v>
      </c>
    </row>
    <row r="225" spans="1:2">
      <c r="A225" t="s">
        <v>390</v>
      </c>
      <c r="B225">
        <v>0.254</v>
      </c>
    </row>
    <row r="226" spans="1:2">
      <c r="A226" t="s">
        <v>391</v>
      </c>
      <c r="B226">
        <v>0.254</v>
      </c>
    </row>
    <row r="227" spans="1:2">
      <c r="A227" t="s">
        <v>392</v>
      </c>
      <c r="B227">
        <v>0.254</v>
      </c>
    </row>
    <row r="228" spans="1:2">
      <c r="A228" t="s">
        <v>393</v>
      </c>
      <c r="B228">
        <v>0.254</v>
      </c>
    </row>
    <row r="229" spans="1:2">
      <c r="A229" t="s">
        <v>394</v>
      </c>
      <c r="B229">
        <v>1.27</v>
      </c>
    </row>
    <row r="230" spans="1:2">
      <c r="A230" t="s">
        <v>395</v>
      </c>
      <c r="B230">
        <v>0.50800000000000001</v>
      </c>
    </row>
    <row r="231" spans="1:2">
      <c r="A231" t="s">
        <v>396</v>
      </c>
      <c r="B231">
        <v>0.50800000000000001</v>
      </c>
    </row>
    <row r="232" spans="1:2">
      <c r="A232" t="s">
        <v>397</v>
      </c>
      <c r="B232">
        <v>0.50800000000000001</v>
      </c>
    </row>
    <row r="233" spans="1:2">
      <c r="A233" t="s">
        <v>398</v>
      </c>
      <c r="B233">
        <v>0.254</v>
      </c>
    </row>
    <row r="234" spans="1:2">
      <c r="A234" t="s">
        <v>399</v>
      </c>
      <c r="B234">
        <v>0.50800000000000001</v>
      </c>
    </row>
    <row r="235" spans="1:2">
      <c r="A235" t="s">
        <v>400</v>
      </c>
      <c r="B235">
        <v>0.254</v>
      </c>
    </row>
    <row r="236" spans="1:2">
      <c r="A236" t="s">
        <v>401</v>
      </c>
      <c r="B236">
        <v>0.254</v>
      </c>
    </row>
    <row r="237" spans="1:2">
      <c r="A237" t="s">
        <v>402</v>
      </c>
      <c r="B237">
        <v>1.27</v>
      </c>
    </row>
    <row r="238" spans="1:2">
      <c r="A238" t="s">
        <v>403</v>
      </c>
      <c r="B238">
        <v>1.778</v>
      </c>
    </row>
    <row r="239" spans="1:2">
      <c r="A239" t="s">
        <v>404</v>
      </c>
      <c r="B239">
        <v>0.254</v>
      </c>
    </row>
    <row r="240" spans="1:2">
      <c r="A240" t="s">
        <v>405</v>
      </c>
      <c r="B240">
        <v>1.27</v>
      </c>
    </row>
    <row r="241" spans="1:2">
      <c r="A241" t="s">
        <v>406</v>
      </c>
      <c r="B241">
        <v>6.8579999999999997</v>
      </c>
    </row>
    <row r="242" spans="1:2">
      <c r="A242" t="s">
        <v>407</v>
      </c>
      <c r="B242">
        <v>6.0960000000000001</v>
      </c>
    </row>
    <row r="243" spans="1:2">
      <c r="A243" t="s">
        <v>408</v>
      </c>
      <c r="B243">
        <v>3.81</v>
      </c>
    </row>
    <row r="244" spans="1:2">
      <c r="A244" t="s">
        <v>409</v>
      </c>
      <c r="B244">
        <v>0.50800000000000001</v>
      </c>
    </row>
    <row r="245" spans="1:2">
      <c r="A245" t="s">
        <v>410</v>
      </c>
      <c r="B245">
        <v>0.50800000000000001</v>
      </c>
    </row>
    <row r="246" spans="1:2">
      <c r="A246" t="s">
        <v>411</v>
      </c>
      <c r="B246">
        <v>0.76200000000000001</v>
      </c>
    </row>
    <row r="247" spans="1:2">
      <c r="A247" t="s">
        <v>412</v>
      </c>
      <c r="B247">
        <v>1.016</v>
      </c>
    </row>
    <row r="248" spans="1:2">
      <c r="A248" t="s">
        <v>413</v>
      </c>
      <c r="B248">
        <v>1.778</v>
      </c>
    </row>
    <row r="249" spans="1:2">
      <c r="A249" t="s">
        <v>414</v>
      </c>
      <c r="B249">
        <v>0.76200000000000001</v>
      </c>
    </row>
    <row r="250" spans="1:2">
      <c r="A250" t="s">
        <v>415</v>
      </c>
      <c r="B250">
        <v>1.016</v>
      </c>
    </row>
    <row r="251" spans="1:2">
      <c r="A251" t="s">
        <v>416</v>
      </c>
      <c r="B251">
        <v>0.50800000000000001</v>
      </c>
    </row>
    <row r="252" spans="1:2">
      <c r="A252" t="s">
        <v>417</v>
      </c>
      <c r="B252">
        <v>0.254</v>
      </c>
    </row>
    <row r="253" spans="1:2">
      <c r="A253" t="s">
        <v>418</v>
      </c>
      <c r="B253">
        <v>0.50800000000000001</v>
      </c>
    </row>
    <row r="254" spans="1:2">
      <c r="A254" t="s">
        <v>419</v>
      </c>
      <c r="B254">
        <v>0.254</v>
      </c>
    </row>
    <row r="255" spans="1:2">
      <c r="A255" t="s">
        <v>420</v>
      </c>
      <c r="B255">
        <v>0.254</v>
      </c>
    </row>
    <row r="256" spans="1:2">
      <c r="A256" t="s">
        <v>421</v>
      </c>
      <c r="B256">
        <v>1.016</v>
      </c>
    </row>
    <row r="257" spans="1:2">
      <c r="A257" t="s">
        <v>422</v>
      </c>
      <c r="B257">
        <v>2.286</v>
      </c>
    </row>
    <row r="258" spans="1:2">
      <c r="A258" t="s">
        <v>423</v>
      </c>
      <c r="B258">
        <v>0.254</v>
      </c>
    </row>
    <row r="259" spans="1:2">
      <c r="A259" t="s">
        <v>424</v>
      </c>
      <c r="B259">
        <v>0.254</v>
      </c>
    </row>
    <row r="260" spans="1:2">
      <c r="A260" t="s">
        <v>425</v>
      </c>
      <c r="B260">
        <v>0.254</v>
      </c>
    </row>
    <row r="261" spans="1:2">
      <c r="A261" t="s">
        <v>426</v>
      </c>
      <c r="B261">
        <v>1.27</v>
      </c>
    </row>
    <row r="262" spans="1:2">
      <c r="A262" t="s">
        <v>427</v>
      </c>
      <c r="B262">
        <v>1.524</v>
      </c>
    </row>
    <row r="263" spans="1:2">
      <c r="A263" t="s">
        <v>428</v>
      </c>
      <c r="B263">
        <v>1.016</v>
      </c>
    </row>
    <row r="264" spans="1:2">
      <c r="A264" t="s">
        <v>429</v>
      </c>
      <c r="B264">
        <v>0.254</v>
      </c>
    </row>
    <row r="265" spans="1:2">
      <c r="A265" t="s">
        <v>430</v>
      </c>
      <c r="B265">
        <v>1.27</v>
      </c>
    </row>
    <row r="266" spans="1:2">
      <c r="A266" t="s">
        <v>431</v>
      </c>
      <c r="B266">
        <v>1.778</v>
      </c>
    </row>
    <row r="267" spans="1:2">
      <c r="A267" t="s">
        <v>432</v>
      </c>
      <c r="B267">
        <v>2.54</v>
      </c>
    </row>
    <row r="268" spans="1:2">
      <c r="A268" t="s">
        <v>433</v>
      </c>
      <c r="B268">
        <v>4.8259999999999996</v>
      </c>
    </row>
    <row r="269" spans="1:2">
      <c r="A269" t="s">
        <v>434</v>
      </c>
      <c r="B269">
        <v>3.81</v>
      </c>
    </row>
    <row r="270" spans="1:2">
      <c r="A270" t="s">
        <v>435</v>
      </c>
      <c r="B270">
        <v>1.016</v>
      </c>
    </row>
    <row r="271" spans="1:2">
      <c r="A271" t="s">
        <v>436</v>
      </c>
      <c r="B271">
        <v>1.27</v>
      </c>
    </row>
    <row r="272" spans="1:2">
      <c r="A272" t="s">
        <v>437</v>
      </c>
      <c r="B272">
        <v>3.048</v>
      </c>
    </row>
    <row r="273" spans="1:2">
      <c r="A273" t="s">
        <v>438</v>
      </c>
      <c r="B273">
        <v>3.048</v>
      </c>
    </row>
    <row r="274" spans="1:2">
      <c r="A274" t="s">
        <v>439</v>
      </c>
      <c r="B274">
        <v>4.0640000000000001</v>
      </c>
    </row>
    <row r="275" spans="1:2">
      <c r="A275" t="s">
        <v>440</v>
      </c>
      <c r="B275">
        <v>0.76200000000000001</v>
      </c>
    </row>
    <row r="276" spans="1:2">
      <c r="A276" t="s">
        <v>441</v>
      </c>
      <c r="B276">
        <v>0.254</v>
      </c>
    </row>
    <row r="277" spans="1:2">
      <c r="A277" t="s">
        <v>442</v>
      </c>
      <c r="B277">
        <v>0.254</v>
      </c>
    </row>
    <row r="278" spans="1:2">
      <c r="A278" t="s">
        <v>443</v>
      </c>
      <c r="B278">
        <v>0.254</v>
      </c>
    </row>
    <row r="279" spans="1:2">
      <c r="A279" t="s">
        <v>444</v>
      </c>
      <c r="B279">
        <v>0.50800000000000001</v>
      </c>
    </row>
    <row r="280" spans="1:2">
      <c r="A280" t="s">
        <v>445</v>
      </c>
      <c r="B280">
        <v>0.50800000000000001</v>
      </c>
    </row>
    <row r="281" spans="1:2">
      <c r="A281" t="s">
        <v>446</v>
      </c>
      <c r="B281">
        <v>0.76200000000000001</v>
      </c>
    </row>
    <row r="282" spans="1:2">
      <c r="A282" t="s">
        <v>447</v>
      </c>
      <c r="B282">
        <v>1.27</v>
      </c>
    </row>
    <row r="283" spans="1:2">
      <c r="A283" t="s">
        <v>448</v>
      </c>
      <c r="B283">
        <v>0.50800000000000001</v>
      </c>
    </row>
    <row r="284" spans="1:2">
      <c r="A284" t="s">
        <v>449</v>
      </c>
      <c r="B284">
        <v>1.27</v>
      </c>
    </row>
    <row r="285" spans="1:2">
      <c r="A285" t="s">
        <v>450</v>
      </c>
      <c r="B285">
        <v>0.50800000000000001</v>
      </c>
    </row>
    <row r="286" spans="1:2">
      <c r="A286" t="s">
        <v>451</v>
      </c>
      <c r="B286">
        <v>0.76200000000000001</v>
      </c>
    </row>
    <row r="287" spans="1:2">
      <c r="A287" t="s">
        <v>452</v>
      </c>
      <c r="B287">
        <v>1.778</v>
      </c>
    </row>
    <row r="288" spans="1:2">
      <c r="A288" t="s">
        <v>453</v>
      </c>
      <c r="B288">
        <v>0.76200000000000001</v>
      </c>
    </row>
    <row r="289" spans="1:2">
      <c r="A289" t="s">
        <v>454</v>
      </c>
      <c r="B289">
        <v>1.27</v>
      </c>
    </row>
    <row r="290" spans="1:2">
      <c r="A290" t="s">
        <v>455</v>
      </c>
      <c r="B290">
        <v>1.524</v>
      </c>
    </row>
    <row r="291" spans="1:2">
      <c r="A291" t="s">
        <v>456</v>
      </c>
      <c r="B291">
        <v>0.254</v>
      </c>
    </row>
    <row r="292" spans="1:2">
      <c r="A292" t="s">
        <v>457</v>
      </c>
      <c r="B292">
        <v>1.524</v>
      </c>
    </row>
    <row r="293" spans="1:2">
      <c r="A293" t="s">
        <v>458</v>
      </c>
      <c r="B293">
        <v>0.254</v>
      </c>
    </row>
    <row r="294" spans="1:2">
      <c r="A294" t="s">
        <v>459</v>
      </c>
      <c r="B294">
        <v>0.254</v>
      </c>
    </row>
    <row r="295" spans="1:2">
      <c r="A295" t="s">
        <v>460</v>
      </c>
      <c r="B295">
        <v>0.254</v>
      </c>
    </row>
    <row r="296" spans="1:2">
      <c r="A296" t="s">
        <v>461</v>
      </c>
      <c r="B296">
        <v>0.254</v>
      </c>
    </row>
    <row r="297" spans="1:2">
      <c r="A297" t="s">
        <v>462</v>
      </c>
      <c r="B297">
        <v>0.254</v>
      </c>
    </row>
    <row r="298" spans="1:2">
      <c r="A298" t="s">
        <v>463</v>
      </c>
      <c r="B298">
        <v>0.254</v>
      </c>
    </row>
    <row r="299" spans="1:2">
      <c r="A299" t="s">
        <v>464</v>
      </c>
      <c r="B299">
        <v>1.27</v>
      </c>
    </row>
    <row r="300" spans="1:2">
      <c r="A300" t="s">
        <v>465</v>
      </c>
      <c r="B300">
        <v>1.524</v>
      </c>
    </row>
    <row r="301" spans="1:2">
      <c r="A301" t="s">
        <v>466</v>
      </c>
      <c r="B301">
        <v>1.27</v>
      </c>
    </row>
    <row r="302" spans="1:2">
      <c r="A302" t="s">
        <v>467</v>
      </c>
      <c r="B302">
        <v>0.254</v>
      </c>
    </row>
    <row r="303" spans="1:2">
      <c r="A303" t="s">
        <v>468</v>
      </c>
      <c r="B303">
        <v>0.254</v>
      </c>
    </row>
    <row r="304" spans="1:2">
      <c r="A304" t="s">
        <v>469</v>
      </c>
      <c r="B304">
        <v>0.254</v>
      </c>
    </row>
    <row r="305" spans="1:2">
      <c r="A305" t="s">
        <v>470</v>
      </c>
      <c r="B305">
        <v>0.254</v>
      </c>
    </row>
    <row r="306" spans="1:2">
      <c r="A306" t="s">
        <v>471</v>
      </c>
      <c r="B306">
        <v>0.254</v>
      </c>
    </row>
    <row r="307" spans="1:2">
      <c r="A307" t="s">
        <v>472</v>
      </c>
      <c r="B307">
        <v>0.254</v>
      </c>
    </row>
    <row r="308" spans="1:2">
      <c r="A308" t="s">
        <v>473</v>
      </c>
      <c r="B308">
        <v>1.524</v>
      </c>
    </row>
    <row r="309" spans="1:2">
      <c r="A309" t="s">
        <v>474</v>
      </c>
      <c r="B309">
        <v>0.50800000000000001</v>
      </c>
    </row>
    <row r="310" spans="1:2">
      <c r="A310" t="s">
        <v>475</v>
      </c>
      <c r="B310">
        <v>1.016</v>
      </c>
    </row>
    <row r="311" spans="1:2">
      <c r="A311" t="s">
        <v>476</v>
      </c>
      <c r="B311">
        <v>0.254</v>
      </c>
    </row>
    <row r="312" spans="1:2">
      <c r="A312" t="s">
        <v>477</v>
      </c>
      <c r="B312">
        <v>0.50800000000000001</v>
      </c>
    </row>
    <row r="313" spans="1:2">
      <c r="A313" t="s">
        <v>478</v>
      </c>
      <c r="B313">
        <v>0.50800000000000001</v>
      </c>
    </row>
    <row r="314" spans="1:2">
      <c r="A314" t="s">
        <v>479</v>
      </c>
      <c r="B314">
        <v>1.016</v>
      </c>
    </row>
    <row r="315" spans="1:2">
      <c r="A315" t="s">
        <v>480</v>
      </c>
      <c r="B315">
        <v>1.524</v>
      </c>
    </row>
    <row r="316" spans="1:2">
      <c r="A316" t="s">
        <v>481</v>
      </c>
      <c r="B316">
        <v>0.254</v>
      </c>
    </row>
    <row r="317" spans="1:2">
      <c r="A317" t="s">
        <v>482</v>
      </c>
      <c r="B317">
        <v>0.50800000000000001</v>
      </c>
    </row>
    <row r="318" spans="1:2">
      <c r="A318" t="s">
        <v>483</v>
      </c>
      <c r="B318">
        <v>0.50800000000000001</v>
      </c>
    </row>
    <row r="319" spans="1:2">
      <c r="A319" t="s">
        <v>484</v>
      </c>
      <c r="B319">
        <v>0.76200000000000001</v>
      </c>
    </row>
    <row r="320" spans="1:2">
      <c r="A320" t="s">
        <v>485</v>
      </c>
      <c r="B320">
        <v>0.76200000000000001</v>
      </c>
    </row>
    <row r="321" spans="1:2">
      <c r="A321" t="s">
        <v>486</v>
      </c>
      <c r="B321">
        <v>0.50800000000000001</v>
      </c>
    </row>
    <row r="322" spans="1:2">
      <c r="A322" t="s">
        <v>487</v>
      </c>
      <c r="B322">
        <v>0.254</v>
      </c>
    </row>
    <row r="323" spans="1:2">
      <c r="A323" t="s">
        <v>488</v>
      </c>
      <c r="B323">
        <v>0.254</v>
      </c>
    </row>
    <row r="324" spans="1:2">
      <c r="A324" t="s">
        <v>489</v>
      </c>
      <c r="B324">
        <v>1.016</v>
      </c>
    </row>
    <row r="325" spans="1:2">
      <c r="A325" t="s">
        <v>490</v>
      </c>
      <c r="B325">
        <v>0.254</v>
      </c>
    </row>
    <row r="326" spans="1:2">
      <c r="A326" t="s">
        <v>491</v>
      </c>
      <c r="B326">
        <v>0.254</v>
      </c>
    </row>
    <row r="327" spans="1:2">
      <c r="A327" t="s">
        <v>492</v>
      </c>
      <c r="B327">
        <v>0.254</v>
      </c>
    </row>
    <row r="328" spans="1:2">
      <c r="A328" t="s">
        <v>493</v>
      </c>
      <c r="B328">
        <v>0.254</v>
      </c>
    </row>
    <row r="329" spans="1:2">
      <c r="A329" t="s">
        <v>494</v>
      </c>
      <c r="B329">
        <v>0.254</v>
      </c>
    </row>
    <row r="330" spans="1:2">
      <c r="A330" t="s">
        <v>495</v>
      </c>
      <c r="B330">
        <v>0.254</v>
      </c>
    </row>
    <row r="331" spans="1:2">
      <c r="A331" t="s">
        <v>496</v>
      </c>
      <c r="B331">
        <v>1.778</v>
      </c>
    </row>
    <row r="332" spans="1:2">
      <c r="A332" t="s">
        <v>497</v>
      </c>
      <c r="B332">
        <v>1.27</v>
      </c>
    </row>
    <row r="333" spans="1:2">
      <c r="A333" t="s">
        <v>498</v>
      </c>
      <c r="B333">
        <v>2.032</v>
      </c>
    </row>
    <row r="334" spans="1:2">
      <c r="A334" t="s">
        <v>499</v>
      </c>
      <c r="B334">
        <v>2.54</v>
      </c>
    </row>
    <row r="335" spans="1:2">
      <c r="A335" t="s">
        <v>500</v>
      </c>
      <c r="B335">
        <v>0.254</v>
      </c>
    </row>
    <row r="336" spans="1:2">
      <c r="A336" t="s">
        <v>501</v>
      </c>
      <c r="B336">
        <v>0.76200000000000001</v>
      </c>
    </row>
    <row r="337" spans="1:2">
      <c r="A337" t="s">
        <v>502</v>
      </c>
      <c r="B337">
        <v>1.524</v>
      </c>
    </row>
    <row r="338" spans="1:2">
      <c r="A338" t="s">
        <v>503</v>
      </c>
      <c r="B338">
        <v>0.254</v>
      </c>
    </row>
    <row r="339" spans="1:2">
      <c r="A339" t="s">
        <v>504</v>
      </c>
      <c r="B339">
        <v>1.524</v>
      </c>
    </row>
    <row r="340" spans="1:2">
      <c r="A340" t="s">
        <v>505</v>
      </c>
      <c r="B340">
        <v>0.254</v>
      </c>
    </row>
    <row r="341" spans="1:2">
      <c r="A341" t="s">
        <v>506</v>
      </c>
      <c r="B341">
        <v>1.778</v>
      </c>
    </row>
    <row r="342" spans="1:2">
      <c r="A342" t="s">
        <v>507</v>
      </c>
      <c r="B342">
        <v>0.50800000000000001</v>
      </c>
    </row>
    <row r="343" spans="1:2">
      <c r="A343" t="s">
        <v>508</v>
      </c>
      <c r="B343">
        <v>0.254</v>
      </c>
    </row>
    <row r="344" spans="1:2">
      <c r="A344" t="s">
        <v>509</v>
      </c>
      <c r="B344">
        <v>0.254</v>
      </c>
    </row>
    <row r="345" spans="1:2">
      <c r="A345" t="s">
        <v>510</v>
      </c>
      <c r="B345">
        <v>0.254</v>
      </c>
    </row>
    <row r="346" spans="1:2">
      <c r="A346" t="s">
        <v>511</v>
      </c>
      <c r="B346">
        <v>0.254</v>
      </c>
    </row>
    <row r="347" spans="1:2">
      <c r="A347" t="s">
        <v>512</v>
      </c>
      <c r="B347">
        <v>0.254</v>
      </c>
    </row>
    <row r="348" spans="1:2">
      <c r="A348" t="s">
        <v>513</v>
      </c>
      <c r="B348">
        <v>0.254</v>
      </c>
    </row>
    <row r="349" spans="1:2">
      <c r="A349" t="s">
        <v>514</v>
      </c>
      <c r="B349">
        <v>0.254</v>
      </c>
    </row>
    <row r="350" spans="1:2">
      <c r="A350" t="s">
        <v>515</v>
      </c>
      <c r="B350">
        <v>0.76200000000000001</v>
      </c>
    </row>
    <row r="351" spans="1:2">
      <c r="A351" t="s">
        <v>516</v>
      </c>
      <c r="B351">
        <v>1.016</v>
      </c>
    </row>
    <row r="352" spans="1:2">
      <c r="A352" t="s">
        <v>517</v>
      </c>
      <c r="B352">
        <v>1.524</v>
      </c>
    </row>
    <row r="353" spans="1:2">
      <c r="A353" t="s">
        <v>518</v>
      </c>
      <c r="B353">
        <v>1.524</v>
      </c>
    </row>
    <row r="354" spans="1:2">
      <c r="A354" t="s">
        <v>519</v>
      </c>
      <c r="B354">
        <v>3.048</v>
      </c>
    </row>
    <row r="355" spans="1:2">
      <c r="A355" t="s">
        <v>520</v>
      </c>
      <c r="B355">
        <v>1.778</v>
      </c>
    </row>
    <row r="356" spans="1:2">
      <c r="A356" t="s">
        <v>521</v>
      </c>
      <c r="B356">
        <v>1.778</v>
      </c>
    </row>
    <row r="357" spans="1:2">
      <c r="A357" t="s">
        <v>522</v>
      </c>
      <c r="B357">
        <v>0.254</v>
      </c>
    </row>
    <row r="358" spans="1:2">
      <c r="A358" t="s">
        <v>523</v>
      </c>
      <c r="B358">
        <v>0.254</v>
      </c>
    </row>
    <row r="359" spans="1:2">
      <c r="A359" t="s">
        <v>524</v>
      </c>
      <c r="B359">
        <v>2.286</v>
      </c>
    </row>
    <row r="360" spans="1:2">
      <c r="A360" t="s">
        <v>525</v>
      </c>
      <c r="B360">
        <v>4.8259999999999996</v>
      </c>
    </row>
    <row r="361" spans="1:2">
      <c r="A361" t="s">
        <v>526</v>
      </c>
      <c r="B361">
        <v>1.524</v>
      </c>
    </row>
    <row r="362" spans="1:2">
      <c r="A362" t="s">
        <v>527</v>
      </c>
      <c r="B362">
        <v>0.50800000000000001</v>
      </c>
    </row>
    <row r="363" spans="1:2">
      <c r="A363" t="s">
        <v>528</v>
      </c>
      <c r="B363">
        <v>1.016</v>
      </c>
    </row>
    <row r="364" spans="1:2">
      <c r="A364" t="s">
        <v>529</v>
      </c>
      <c r="B364">
        <v>2.032</v>
      </c>
    </row>
    <row r="365" spans="1:2">
      <c r="A365" t="s">
        <v>530</v>
      </c>
      <c r="B365">
        <v>2.032</v>
      </c>
    </row>
    <row r="366" spans="1:2">
      <c r="A366" t="s">
        <v>531</v>
      </c>
      <c r="B366">
        <v>2.54</v>
      </c>
    </row>
    <row r="367" spans="1:2">
      <c r="A367" t="s">
        <v>532</v>
      </c>
      <c r="B367">
        <v>2.032</v>
      </c>
    </row>
    <row r="368" spans="1:2">
      <c r="A368" t="s">
        <v>533</v>
      </c>
      <c r="B368">
        <v>1.778</v>
      </c>
    </row>
    <row r="369" spans="1:2">
      <c r="A369" t="s">
        <v>534</v>
      </c>
      <c r="B369">
        <v>1.27</v>
      </c>
    </row>
    <row r="370" spans="1:2">
      <c r="A370" t="s">
        <v>535</v>
      </c>
      <c r="B370">
        <v>1.016</v>
      </c>
    </row>
    <row r="371" spans="1:2">
      <c r="A371" t="s">
        <v>536</v>
      </c>
      <c r="B371">
        <v>0.254</v>
      </c>
    </row>
    <row r="372" spans="1:2">
      <c r="A372" t="s">
        <v>537</v>
      </c>
      <c r="B372">
        <v>0.76200000000000001</v>
      </c>
    </row>
    <row r="373" spans="1:2">
      <c r="A373" t="s">
        <v>538</v>
      </c>
      <c r="B373">
        <v>0.254</v>
      </c>
    </row>
    <row r="374" spans="1:2">
      <c r="A374" t="s">
        <v>539</v>
      </c>
      <c r="B374">
        <v>0.254</v>
      </c>
    </row>
    <row r="375" spans="1:2">
      <c r="A375" t="s">
        <v>540</v>
      </c>
      <c r="B375">
        <v>0.254</v>
      </c>
    </row>
    <row r="376" spans="1:2">
      <c r="A376" t="s">
        <v>541</v>
      </c>
      <c r="B376">
        <v>0.254</v>
      </c>
    </row>
    <row r="377" spans="1:2">
      <c r="A377" t="s">
        <v>542</v>
      </c>
      <c r="B377">
        <v>2.032</v>
      </c>
    </row>
    <row r="378" spans="1:2">
      <c r="A378" t="s">
        <v>543</v>
      </c>
      <c r="B378">
        <v>0.254</v>
      </c>
    </row>
    <row r="379" spans="1:2">
      <c r="A379" t="s">
        <v>544</v>
      </c>
      <c r="B379">
        <v>0.50800000000000001</v>
      </c>
    </row>
    <row r="380" spans="1:2">
      <c r="A380" t="s">
        <v>545</v>
      </c>
      <c r="B380">
        <v>0.254</v>
      </c>
    </row>
    <row r="381" spans="1:2">
      <c r="A381" t="s">
        <v>546</v>
      </c>
      <c r="B381">
        <v>0.254</v>
      </c>
    </row>
    <row r="382" spans="1:2">
      <c r="A382" t="s">
        <v>547</v>
      </c>
      <c r="B382">
        <v>0.254</v>
      </c>
    </row>
    <row r="383" spans="1:2">
      <c r="A383" t="s">
        <v>548</v>
      </c>
      <c r="B383">
        <v>0.76200000000000001</v>
      </c>
    </row>
    <row r="384" spans="1:2">
      <c r="A384" t="s">
        <v>549</v>
      </c>
      <c r="B384">
        <v>1.016</v>
      </c>
    </row>
    <row r="385" spans="1:3">
      <c r="A385" t="s">
        <v>550</v>
      </c>
      <c r="B385">
        <v>0.50800000000000001</v>
      </c>
    </row>
    <row r="386" spans="1:3">
      <c r="A386" t="s">
        <v>551</v>
      </c>
      <c r="B386">
        <v>4.0640000000000001</v>
      </c>
    </row>
    <row r="387" spans="1:3">
      <c r="A387" t="s">
        <v>552</v>
      </c>
      <c r="B387">
        <v>0.254</v>
      </c>
    </row>
    <row r="388" spans="1:3">
      <c r="A388" t="s">
        <v>553</v>
      </c>
      <c r="B388">
        <v>0.254</v>
      </c>
    </row>
    <row r="389" spans="1:3">
      <c r="A389" t="s">
        <v>554</v>
      </c>
      <c r="B389">
        <v>0.50800000000000001</v>
      </c>
    </row>
    <row r="390" spans="1:3">
      <c r="A390" t="s">
        <v>555</v>
      </c>
      <c r="B390">
        <v>2.54</v>
      </c>
      <c r="C390">
        <f>SUM(B394:B417)</f>
        <v>92.458000000000013</v>
      </c>
    </row>
    <row r="391" spans="1:3">
      <c r="A391" t="s">
        <v>556</v>
      </c>
      <c r="B391">
        <v>1.016</v>
      </c>
    </row>
    <row r="392" spans="1:3">
      <c r="A392" t="s">
        <v>557</v>
      </c>
      <c r="B392">
        <v>0.76200000000000001</v>
      </c>
    </row>
    <row r="393" spans="1:3">
      <c r="A393" t="s">
        <v>558</v>
      </c>
      <c r="B393">
        <v>0.254</v>
      </c>
    </row>
    <row r="394" spans="1:3">
      <c r="A394" t="s">
        <v>559</v>
      </c>
      <c r="B394">
        <v>0.254</v>
      </c>
    </row>
    <row r="395" spans="1:3">
      <c r="A395" t="s">
        <v>560</v>
      </c>
      <c r="B395">
        <v>2.54</v>
      </c>
    </row>
    <row r="396" spans="1:3">
      <c r="A396" t="s">
        <v>561</v>
      </c>
      <c r="B396">
        <v>2.032</v>
      </c>
    </row>
    <row r="397" spans="1:3">
      <c r="A397" t="s">
        <v>562</v>
      </c>
      <c r="B397">
        <v>1.778</v>
      </c>
    </row>
    <row r="398" spans="1:3">
      <c r="A398" t="s">
        <v>563</v>
      </c>
      <c r="B398">
        <v>1.524</v>
      </c>
    </row>
    <row r="399" spans="1:3">
      <c r="A399" t="s">
        <v>564</v>
      </c>
      <c r="B399">
        <v>3.81</v>
      </c>
    </row>
    <row r="400" spans="1:3">
      <c r="A400" t="s">
        <v>565</v>
      </c>
      <c r="B400">
        <v>2.032</v>
      </c>
    </row>
    <row r="401" spans="1:2">
      <c r="A401" t="s">
        <v>566</v>
      </c>
      <c r="B401">
        <v>1.778</v>
      </c>
    </row>
    <row r="402" spans="1:2">
      <c r="A402" t="s">
        <v>567</v>
      </c>
      <c r="B402">
        <v>3.302</v>
      </c>
    </row>
    <row r="403" spans="1:2">
      <c r="A403" t="s">
        <v>568</v>
      </c>
      <c r="B403">
        <v>3.048</v>
      </c>
    </row>
    <row r="404" spans="1:2">
      <c r="A404" t="s">
        <v>569</v>
      </c>
      <c r="B404">
        <v>3.556</v>
      </c>
    </row>
    <row r="405" spans="1:2">
      <c r="A405" t="s">
        <v>570</v>
      </c>
      <c r="B405">
        <v>3.556</v>
      </c>
    </row>
    <row r="406" spans="1:2">
      <c r="A406" t="s">
        <v>571</v>
      </c>
      <c r="B406">
        <v>9.14</v>
      </c>
    </row>
    <row r="407" spans="1:2">
      <c r="A407" t="s">
        <v>572</v>
      </c>
      <c r="B407">
        <v>19.559999999999999</v>
      </c>
    </row>
    <row r="408" spans="1:2">
      <c r="A408" t="s">
        <v>573</v>
      </c>
      <c r="B408">
        <v>5.8419999999999996</v>
      </c>
    </row>
    <row r="409" spans="1:2">
      <c r="A409" t="s">
        <v>574</v>
      </c>
      <c r="B409">
        <v>10.67</v>
      </c>
    </row>
    <row r="410" spans="1:2">
      <c r="A410" t="s">
        <v>575</v>
      </c>
      <c r="B410">
        <v>10.67</v>
      </c>
    </row>
    <row r="411" spans="1:2">
      <c r="A411" t="s">
        <v>576</v>
      </c>
      <c r="B411">
        <v>1.778</v>
      </c>
    </row>
    <row r="412" spans="1:2">
      <c r="A412" t="s">
        <v>577</v>
      </c>
      <c r="B412">
        <v>1.016</v>
      </c>
    </row>
    <row r="413" spans="1:2">
      <c r="A413" t="s">
        <v>578</v>
      </c>
      <c r="B413">
        <v>0.76200000000000001</v>
      </c>
    </row>
    <row r="414" spans="1:2">
      <c r="A414" t="s">
        <v>579</v>
      </c>
      <c r="B414">
        <v>1.778</v>
      </c>
    </row>
    <row r="415" spans="1:2">
      <c r="A415" t="s">
        <v>580</v>
      </c>
      <c r="B415">
        <v>1.27</v>
      </c>
    </row>
    <row r="416" spans="1:2">
      <c r="A416" t="s">
        <v>581</v>
      </c>
      <c r="B416">
        <v>0.50800000000000001</v>
      </c>
    </row>
    <row r="417" spans="1:2">
      <c r="A417" t="s">
        <v>582</v>
      </c>
      <c r="B417">
        <v>0.254</v>
      </c>
    </row>
    <row r="418" spans="1:2">
      <c r="A418" t="s">
        <v>583</v>
      </c>
      <c r="B418">
        <v>3.556</v>
      </c>
    </row>
    <row r="419" spans="1:2">
      <c r="A419" t="s">
        <v>584</v>
      </c>
      <c r="B419">
        <v>0.76200000000000001</v>
      </c>
    </row>
    <row r="420" spans="1:2">
      <c r="A420" t="s">
        <v>585</v>
      </c>
      <c r="B420">
        <v>0.254</v>
      </c>
    </row>
    <row r="421" spans="1:2">
      <c r="A421" t="s">
        <v>586</v>
      </c>
      <c r="B421">
        <v>0.50800000000000001</v>
      </c>
    </row>
    <row r="422" spans="1:2">
      <c r="A422" t="s">
        <v>587</v>
      </c>
      <c r="B422">
        <v>1.016</v>
      </c>
    </row>
    <row r="423" spans="1:2">
      <c r="A423" t="s">
        <v>588</v>
      </c>
      <c r="B423">
        <v>0.254</v>
      </c>
    </row>
    <row r="424" spans="1:2">
      <c r="A424" t="s">
        <v>589</v>
      </c>
      <c r="B424">
        <v>1.016</v>
      </c>
    </row>
    <row r="425" spans="1:2">
      <c r="A425" t="s">
        <v>590</v>
      </c>
      <c r="B425">
        <v>0.76200000000000001</v>
      </c>
    </row>
    <row r="426" spans="1:2">
      <c r="A426" t="s">
        <v>591</v>
      </c>
      <c r="B426">
        <v>0.50800000000000001</v>
      </c>
    </row>
    <row r="427" spans="1:2">
      <c r="A427" t="s">
        <v>592</v>
      </c>
      <c r="B427">
        <v>0.254</v>
      </c>
    </row>
    <row r="428" spans="1:2">
      <c r="A428" t="s">
        <v>593</v>
      </c>
      <c r="B428">
        <v>1.016</v>
      </c>
    </row>
    <row r="429" spans="1:2">
      <c r="A429" t="s">
        <v>594</v>
      </c>
      <c r="B429">
        <v>2.032</v>
      </c>
    </row>
    <row r="430" spans="1:2">
      <c r="A430" t="s">
        <v>595</v>
      </c>
      <c r="B430">
        <v>0.254</v>
      </c>
    </row>
    <row r="431" spans="1:2">
      <c r="A431" t="s">
        <v>596</v>
      </c>
      <c r="B431">
        <v>0.254</v>
      </c>
    </row>
    <row r="432" spans="1:2">
      <c r="A432" t="s">
        <v>597</v>
      </c>
      <c r="B432">
        <v>0.254</v>
      </c>
    </row>
    <row r="433" spans="1:2">
      <c r="A433" t="s">
        <v>598</v>
      </c>
      <c r="B433">
        <v>2.794</v>
      </c>
    </row>
    <row r="434" spans="1:2">
      <c r="A434" t="s">
        <v>599</v>
      </c>
      <c r="B434">
        <v>1.016</v>
      </c>
    </row>
    <row r="435" spans="1:2">
      <c r="A435" t="s">
        <v>600</v>
      </c>
      <c r="B435">
        <v>2.286</v>
      </c>
    </row>
    <row r="436" spans="1:2">
      <c r="A436" t="s">
        <v>601</v>
      </c>
      <c r="B436">
        <v>0.254</v>
      </c>
    </row>
    <row r="437" spans="1:2">
      <c r="A437" t="s">
        <v>602</v>
      </c>
      <c r="B437">
        <v>0.50800000000000001</v>
      </c>
    </row>
    <row r="438" spans="1:2">
      <c r="A438" t="s">
        <v>603</v>
      </c>
      <c r="B438">
        <v>0.254</v>
      </c>
    </row>
    <row r="439" spans="1:2">
      <c r="A439" t="s">
        <v>604</v>
      </c>
      <c r="B439">
        <v>1.016</v>
      </c>
    </row>
    <row r="440" spans="1:2">
      <c r="A440" t="s">
        <v>605</v>
      </c>
      <c r="B440">
        <v>0.254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0C975-1D42-5F49-8A76-753162CE362F}">
  <dimension ref="A1:S153"/>
  <sheetViews>
    <sheetView workbookViewId="0">
      <selection activeCell="G85" sqref="G85"/>
    </sheetView>
  </sheetViews>
  <sheetFormatPr baseColWidth="10" defaultRowHeight="16"/>
  <cols>
    <col min="1" max="3" width="10.83203125" style="20"/>
    <col min="4" max="4" width="8.6640625" style="20" customWidth="1"/>
    <col min="5" max="8" width="10.83203125" style="20" customWidth="1"/>
    <col min="10" max="12" width="10.83203125" style="20"/>
    <col min="13" max="13" width="21.5" style="20" bestFit="1" customWidth="1"/>
    <col min="14" max="16384" width="10.83203125" style="20"/>
  </cols>
  <sheetData>
    <row r="1" spans="1:19">
      <c r="A1" s="20" t="s">
        <v>78</v>
      </c>
      <c r="B1" s="20" t="s">
        <v>718</v>
      </c>
      <c r="C1" s="20" t="s">
        <v>2</v>
      </c>
      <c r="D1" s="20" t="s">
        <v>1</v>
      </c>
      <c r="E1" s="20" t="s">
        <v>719</v>
      </c>
      <c r="F1" s="20" t="s">
        <v>608</v>
      </c>
      <c r="G1" s="20" t="s">
        <v>720</v>
      </c>
      <c r="H1" s="20" t="s">
        <v>609</v>
      </c>
      <c r="I1" s="20" t="s">
        <v>730</v>
      </c>
    </row>
    <row r="2" spans="1:19">
      <c r="A2" s="51">
        <v>43578</v>
      </c>
      <c r="B2" s="20">
        <v>1</v>
      </c>
      <c r="C2" s="20" t="s">
        <v>19</v>
      </c>
      <c r="D2" s="20" t="s">
        <v>18</v>
      </c>
      <c r="E2" s="20">
        <v>-23.026503600920002</v>
      </c>
      <c r="F2" s="20">
        <v>0.51763196407449741</v>
      </c>
      <c r="G2" s="20">
        <v>5.2810779559607441</v>
      </c>
      <c r="H2" s="20">
        <v>7.3414727050379908E-2</v>
      </c>
      <c r="I2">
        <f t="shared" ref="I2:I9" si="0">O$3</f>
        <v>282.7</v>
      </c>
      <c r="M2" s="20" t="s">
        <v>2</v>
      </c>
      <c r="N2" s="20">
        <v>2018</v>
      </c>
      <c r="O2" s="20">
        <v>2019</v>
      </c>
      <c r="P2" s="20">
        <v>2020</v>
      </c>
      <c r="Q2" s="20">
        <v>2021</v>
      </c>
      <c r="R2" s="20">
        <v>2022</v>
      </c>
      <c r="S2" s="20">
        <v>2023</v>
      </c>
    </row>
    <row r="3" spans="1:19">
      <c r="A3" s="51">
        <v>43578</v>
      </c>
      <c r="B3" s="20">
        <v>2</v>
      </c>
      <c r="C3" s="20" t="s">
        <v>19</v>
      </c>
      <c r="D3" s="20" t="s">
        <v>18</v>
      </c>
      <c r="E3" s="20">
        <v>-22.61895885178</v>
      </c>
      <c r="F3" s="20">
        <v>0.54262170486819483</v>
      </c>
      <c r="G3" s="20">
        <v>4.9631951367725353</v>
      </c>
      <c r="H3" s="20">
        <v>6.7242689707588316E-2</v>
      </c>
      <c r="I3">
        <f t="shared" si="0"/>
        <v>282.7</v>
      </c>
      <c r="M3" s="20" t="s">
        <v>135</v>
      </c>
      <c r="N3" s="20">
        <v>103.4</v>
      </c>
      <c r="O3" s="20">
        <f>SUM(Sheet4!R2:S2,Sheet4!H3:L3)</f>
        <v>282.7</v>
      </c>
      <c r="P3" s="20">
        <f>SUM(Sheet4!R3:S3,Sheet4!H4:L4)</f>
        <v>171.89999999999998</v>
      </c>
      <c r="Q3" s="20">
        <f>SUM(Sheet4!R4:S4, Sheet4!H5:L5)</f>
        <v>83.9</v>
      </c>
      <c r="R3" s="20">
        <f>SUM(Sheet4!R5:S5, Sheet4!H6:L6)</f>
        <v>39.199999999999996</v>
      </c>
      <c r="S3" s="20">
        <f>SUM(Sheet4!R6:S6, Sheet4!H7:L7)</f>
        <v>178.13200000000001</v>
      </c>
    </row>
    <row r="4" spans="1:19">
      <c r="A4" s="51">
        <v>43578</v>
      </c>
      <c r="B4" s="20">
        <v>3</v>
      </c>
      <c r="C4" s="20" t="s">
        <v>19</v>
      </c>
      <c r="D4" s="20" t="s">
        <v>18</v>
      </c>
      <c r="E4" s="20">
        <v>-23.484556117380002</v>
      </c>
      <c r="F4" s="20">
        <v>0.49587936877143035</v>
      </c>
      <c r="G4" s="20">
        <v>5.2271260972051525</v>
      </c>
      <c r="H4" s="20">
        <v>6.8336307673798405E-2</v>
      </c>
      <c r="I4">
        <f t="shared" si="0"/>
        <v>282.7</v>
      </c>
      <c r="M4" s="20" t="s">
        <v>136</v>
      </c>
      <c r="N4" s="20">
        <v>90.4</v>
      </c>
      <c r="O4" s="20">
        <f>SUM(Sheet4!M3:Q3)</f>
        <v>73.099999999999994</v>
      </c>
      <c r="P4" s="20">
        <f>SUM(Sheet4!M4:Q4)</f>
        <v>0</v>
      </c>
      <c r="Q4" s="20">
        <f>SUM(Sheet4!M5:Q5)</f>
        <v>57.7</v>
      </c>
      <c r="R4" s="20">
        <f>SUM(Sheet4!M6:Q6)</f>
        <v>127.4</v>
      </c>
      <c r="S4" s="20">
        <f>SUM(Sheet4!M7:Q7)</f>
        <v>107.19000000000001</v>
      </c>
    </row>
    <row r="5" spans="1:19">
      <c r="A5" s="51">
        <v>43578</v>
      </c>
      <c r="B5" s="20">
        <v>4</v>
      </c>
      <c r="C5" s="20" t="s">
        <v>19</v>
      </c>
      <c r="D5" s="20" t="s">
        <v>18</v>
      </c>
      <c r="E5" s="20">
        <v>-23.834062203199998</v>
      </c>
      <c r="F5" s="20">
        <v>0.14260249554367202</v>
      </c>
      <c r="G5" s="20">
        <v>5.008361148932571</v>
      </c>
      <c r="H5" s="20">
        <v>2.5193107546048726E-2</v>
      </c>
      <c r="I5">
        <f t="shared" si="0"/>
        <v>282.7</v>
      </c>
      <c r="M5" s="20" t="s">
        <v>137</v>
      </c>
      <c r="N5" s="20">
        <v>222.98088364896995</v>
      </c>
      <c r="O5" s="20">
        <v>421.12283766508301</v>
      </c>
      <c r="P5" s="20">
        <v>188.5</v>
      </c>
      <c r="Q5" s="20">
        <v>199.80139286913683</v>
      </c>
      <c r="R5" s="20">
        <v>180.05034821728421</v>
      </c>
      <c r="S5" s="20">
        <v>314.63548217284205</v>
      </c>
    </row>
    <row r="6" spans="1:19">
      <c r="A6" s="51">
        <v>43578</v>
      </c>
      <c r="B6" s="20">
        <v>5</v>
      </c>
      <c r="C6" s="20" t="s">
        <v>19</v>
      </c>
      <c r="D6" s="20" t="s">
        <v>18</v>
      </c>
      <c r="E6" s="20">
        <v>-23.7054291699</v>
      </c>
      <c r="F6" s="20">
        <v>0.58708611939096111</v>
      </c>
      <c r="G6" s="20">
        <v>5.291294561119285</v>
      </c>
      <c r="H6" s="20">
        <v>7.6532667364859419E-2</v>
      </c>
      <c r="I6">
        <f t="shared" si="0"/>
        <v>282.7</v>
      </c>
      <c r="M6" s="20" t="s">
        <v>138</v>
      </c>
      <c r="N6" s="20">
        <v>208.35211316820349</v>
      </c>
      <c r="O6" s="20">
        <v>529.67050484130039</v>
      </c>
      <c r="P6" s="20">
        <v>275.52612667416406</v>
      </c>
      <c r="Q6" s="20">
        <v>192.50069643456843</v>
      </c>
      <c r="R6" s="20">
        <v>216.55383039012625</v>
      </c>
      <c r="S6" s="20">
        <v>292.73339286913682</v>
      </c>
    </row>
    <row r="7" spans="1:19">
      <c r="A7" s="51">
        <v>43578</v>
      </c>
      <c r="B7" s="20">
        <v>10</v>
      </c>
      <c r="C7" s="20" t="s">
        <v>20</v>
      </c>
      <c r="D7" s="20" t="s">
        <v>18</v>
      </c>
      <c r="E7" s="20">
        <v>-24.151303606760003</v>
      </c>
      <c r="F7" s="20">
        <v>0.22758415251712844</v>
      </c>
      <c r="G7" s="20">
        <v>5.6484712242091035</v>
      </c>
      <c r="H7" s="20">
        <v>3.5507893952934168E-2</v>
      </c>
      <c r="I7">
        <f t="shared" si="0"/>
        <v>282.7</v>
      </c>
      <c r="M7" s="20" t="s">
        <v>134</v>
      </c>
      <c r="N7" s="20">
        <f t="shared" ref="N7:S7" si="1">SUM(N3:N4)</f>
        <v>193.8</v>
      </c>
      <c r="O7" s="20">
        <f t="shared" si="1"/>
        <v>355.79999999999995</v>
      </c>
      <c r="P7" s="20">
        <f t="shared" si="1"/>
        <v>171.89999999999998</v>
      </c>
      <c r="Q7" s="20">
        <f t="shared" si="1"/>
        <v>141.60000000000002</v>
      </c>
      <c r="R7" s="20">
        <f t="shared" si="1"/>
        <v>166.6</v>
      </c>
      <c r="S7" s="20">
        <f t="shared" si="1"/>
        <v>285.322</v>
      </c>
    </row>
    <row r="8" spans="1:19">
      <c r="A8" s="51">
        <v>43578</v>
      </c>
      <c r="B8" s="20">
        <v>11</v>
      </c>
      <c r="C8" s="20" t="s">
        <v>20</v>
      </c>
      <c r="D8" s="20" t="s">
        <v>18</v>
      </c>
      <c r="E8" s="20">
        <v>-24.49960756718</v>
      </c>
      <c r="F8" s="20">
        <v>0.35010388551234006</v>
      </c>
      <c r="G8" s="20">
        <v>5.7116555380370526</v>
      </c>
      <c r="H8" s="20">
        <v>4.6369832423930564E-2</v>
      </c>
      <c r="I8">
        <f t="shared" si="0"/>
        <v>282.7</v>
      </c>
    </row>
    <row r="9" spans="1:19">
      <c r="A9" s="51">
        <v>43578</v>
      </c>
      <c r="B9" s="20">
        <v>12</v>
      </c>
      <c r="C9" s="20" t="s">
        <v>20</v>
      </c>
      <c r="D9" s="20" t="s">
        <v>18</v>
      </c>
      <c r="E9" s="20">
        <v>-24.173746514060003</v>
      </c>
      <c r="F9" s="20">
        <v>0.36397601022514997</v>
      </c>
      <c r="G9" s="20">
        <v>5.4925534478639992</v>
      </c>
      <c r="H9" s="20">
        <v>4.9198702192508117E-2</v>
      </c>
      <c r="I9">
        <f t="shared" si="0"/>
        <v>282.7</v>
      </c>
    </row>
    <row r="10" spans="1:19">
      <c r="A10" s="51">
        <v>43578</v>
      </c>
      <c r="B10" s="20">
        <v>14</v>
      </c>
      <c r="C10" s="20" t="s">
        <v>21</v>
      </c>
      <c r="D10" s="20" t="s">
        <v>18</v>
      </c>
      <c r="E10" s="20">
        <v>-23.25271823956</v>
      </c>
      <c r="F10" s="20">
        <v>0.20058258880569299</v>
      </c>
      <c r="G10" s="20">
        <v>5.1467992987759992</v>
      </c>
      <c r="H10" s="20">
        <v>2.9676839162479714E-2</v>
      </c>
      <c r="I10" s="20">
        <v>0</v>
      </c>
    </row>
    <row r="11" spans="1:19">
      <c r="A11" s="51">
        <v>43578</v>
      </c>
      <c r="B11" s="20">
        <v>15</v>
      </c>
      <c r="C11" s="20" t="s">
        <v>21</v>
      </c>
      <c r="D11" s="20" t="s">
        <v>18</v>
      </c>
      <c r="E11" s="20">
        <v>-24.69662299438</v>
      </c>
      <c r="F11" s="20">
        <v>0.58006390029965671</v>
      </c>
      <c r="G11" s="20">
        <v>4.4885292178918679</v>
      </c>
      <c r="H11" s="20">
        <v>7.3028913893353975E-2</v>
      </c>
      <c r="I11">
        <v>0</v>
      </c>
      <c r="M11" s="20" t="s">
        <v>776</v>
      </c>
    </row>
    <row r="12" spans="1:19">
      <c r="A12" s="51">
        <v>43578</v>
      </c>
      <c r="B12" s="20">
        <v>16</v>
      </c>
      <c r="C12" s="20" t="s">
        <v>21</v>
      </c>
      <c r="D12" s="20" t="s">
        <v>18</v>
      </c>
      <c r="E12" s="20">
        <v>-23.784263663320001</v>
      </c>
      <c r="F12" s="20">
        <v>0.3191154481781695</v>
      </c>
      <c r="G12" s="20">
        <v>6.0321313131357464</v>
      </c>
      <c r="H12" s="20">
        <v>4.8870701188321396E-2</v>
      </c>
      <c r="I12">
        <v>0</v>
      </c>
      <c r="M12" s="20" t="s">
        <v>772</v>
      </c>
    </row>
    <row r="13" spans="1:19">
      <c r="A13" s="51">
        <v>43578</v>
      </c>
      <c r="B13" s="20">
        <v>18</v>
      </c>
      <c r="C13" s="20" t="s">
        <v>22</v>
      </c>
      <c r="D13" s="20" t="s">
        <v>18</v>
      </c>
      <c r="E13" s="20">
        <v>-23.948433357159999</v>
      </c>
      <c r="F13" s="20">
        <v>0.98836402561103731</v>
      </c>
      <c r="G13" s="20">
        <v>4.7402464390864862</v>
      </c>
      <c r="H13" s="20">
        <v>0.11001645291097586</v>
      </c>
      <c r="I13">
        <f>O$3</f>
        <v>282.7</v>
      </c>
      <c r="M13" s="20" t="s">
        <v>773</v>
      </c>
    </row>
    <row r="14" spans="1:19">
      <c r="A14" s="51">
        <v>43578</v>
      </c>
      <c r="B14" s="20">
        <v>19</v>
      </c>
      <c r="C14" s="20" t="s">
        <v>22</v>
      </c>
      <c r="D14" s="20" t="s">
        <v>18</v>
      </c>
      <c r="E14" s="20">
        <v>-23.160042620900001</v>
      </c>
      <c r="F14" s="20">
        <v>0.25240936209270315</v>
      </c>
      <c r="G14" s="20">
        <v>5.1998100769386415</v>
      </c>
      <c r="H14" s="20">
        <v>3.9108486142426721E-2</v>
      </c>
      <c r="I14">
        <f>O$3</f>
        <v>282.7</v>
      </c>
      <c r="M14" s="20" t="s">
        <v>774</v>
      </c>
    </row>
    <row r="15" spans="1:19">
      <c r="A15" s="51">
        <v>43578</v>
      </c>
      <c r="B15" s="20">
        <v>20</v>
      </c>
      <c r="C15" s="20" t="s">
        <v>22</v>
      </c>
      <c r="D15" s="20" t="s">
        <v>18</v>
      </c>
      <c r="E15" s="20">
        <v>-23.645350364800002</v>
      </c>
      <c r="F15" s="20">
        <v>0.41248562249633125</v>
      </c>
      <c r="G15" s="20">
        <v>5.4872012282963558</v>
      </c>
      <c r="H15" s="20">
        <v>5.7034069725935034E-2</v>
      </c>
      <c r="I15">
        <f>O$3</f>
        <v>282.7</v>
      </c>
    </row>
    <row r="16" spans="1:19">
      <c r="A16" s="51">
        <v>43578</v>
      </c>
      <c r="B16" s="20">
        <v>22</v>
      </c>
      <c r="C16" s="20" t="s">
        <v>23</v>
      </c>
      <c r="D16" s="20" t="s">
        <v>18</v>
      </c>
      <c r="E16" s="20">
        <v>-23.527626655239999</v>
      </c>
      <c r="F16" s="20">
        <v>0.30213477466267452</v>
      </c>
      <c r="G16" s="20">
        <v>4.4314807874719193</v>
      </c>
      <c r="H16" s="20">
        <v>4.2617723684722178E-2</v>
      </c>
      <c r="I16">
        <f>O$6-O$4</f>
        <v>456.57050484130036</v>
      </c>
      <c r="M16" s="20" t="s">
        <v>775</v>
      </c>
    </row>
    <row r="17" spans="1:13">
      <c r="A17" s="51">
        <v>43578</v>
      </c>
      <c r="B17" s="20">
        <v>23</v>
      </c>
      <c r="C17" s="20" t="s">
        <v>23</v>
      </c>
      <c r="D17" s="20" t="s">
        <v>18</v>
      </c>
      <c r="E17" s="20">
        <v>-23.857335101819999</v>
      </c>
      <c r="F17" s="20">
        <v>0.36305381923969027</v>
      </c>
      <c r="G17" s="20">
        <v>5.2999684225583614</v>
      </c>
      <c r="H17" s="20">
        <v>4.9298266304988798E-2</v>
      </c>
      <c r="I17">
        <f>O$6-O$4</f>
        <v>456.57050484130036</v>
      </c>
      <c r="M17" s="20" t="s">
        <v>777</v>
      </c>
    </row>
    <row r="18" spans="1:13">
      <c r="A18" s="51">
        <v>43578</v>
      </c>
      <c r="B18" s="20">
        <v>24</v>
      </c>
      <c r="C18" s="20" t="s">
        <v>23</v>
      </c>
      <c r="D18" s="20" t="s">
        <v>18</v>
      </c>
      <c r="E18" s="20">
        <v>-24.421105184639998</v>
      </c>
      <c r="F18" s="20">
        <v>0.4982178528063923</v>
      </c>
      <c r="G18" s="20">
        <v>4.7479759490366575</v>
      </c>
      <c r="H18" s="20">
        <v>6.6233206689906399E-2</v>
      </c>
      <c r="I18">
        <f>O$6-O$4</f>
        <v>456.57050484130036</v>
      </c>
    </row>
    <row r="19" spans="1:13">
      <c r="A19" s="51">
        <v>43686</v>
      </c>
      <c r="B19" s="52">
        <v>1</v>
      </c>
      <c r="C19" s="20" t="s">
        <v>19</v>
      </c>
      <c r="D19" s="20" t="s">
        <v>24</v>
      </c>
      <c r="E19" s="20">
        <v>-24.28407058738</v>
      </c>
      <c r="F19" s="20">
        <v>0.39068533296370372</v>
      </c>
      <c r="G19" s="20">
        <v>5.3641942817912289</v>
      </c>
      <c r="H19" s="20">
        <v>5.2078176669768918E-2</v>
      </c>
      <c r="I19">
        <f>O$7</f>
        <v>355.79999999999995</v>
      </c>
    </row>
    <row r="20" spans="1:13">
      <c r="A20" s="51">
        <v>43686</v>
      </c>
      <c r="B20" s="52">
        <v>2</v>
      </c>
      <c r="C20" s="20" t="s">
        <v>19</v>
      </c>
      <c r="D20" s="20" t="s">
        <v>24</v>
      </c>
      <c r="E20" s="20">
        <v>-22.070688610800001</v>
      </c>
      <c r="F20" s="20">
        <v>0.23230175604378303</v>
      </c>
      <c r="G20" s="20">
        <v>5.87273713715493</v>
      </c>
      <c r="H20" s="20">
        <v>2.9529884242853771E-2</v>
      </c>
      <c r="I20">
        <f>O$7</f>
        <v>355.79999999999995</v>
      </c>
    </row>
    <row r="21" spans="1:13">
      <c r="A21" s="51">
        <v>43686</v>
      </c>
      <c r="B21" s="52">
        <v>3</v>
      </c>
      <c r="C21" s="20" t="s">
        <v>19</v>
      </c>
      <c r="D21" s="20" t="s">
        <v>24</v>
      </c>
      <c r="E21" s="20">
        <v>-24.022239854399999</v>
      </c>
      <c r="F21" s="20">
        <v>0.4372779447936595</v>
      </c>
      <c r="G21" s="20">
        <v>5.5434917018600371</v>
      </c>
      <c r="H21" s="20">
        <v>5.5401553898410963E-2</v>
      </c>
      <c r="I21">
        <f>O$7</f>
        <v>355.79999999999995</v>
      </c>
    </row>
    <row r="22" spans="1:13">
      <c r="A22" s="51">
        <v>43686</v>
      </c>
      <c r="B22" s="52">
        <v>10</v>
      </c>
      <c r="C22" s="20" t="s">
        <v>20</v>
      </c>
      <c r="D22" s="20" t="s">
        <v>24</v>
      </c>
      <c r="E22" s="20">
        <v>-24.659985900040002</v>
      </c>
      <c r="F22" s="20">
        <v>0.31791738817440712</v>
      </c>
      <c r="G22" s="20">
        <v>4.2492636616930906</v>
      </c>
      <c r="H22" s="20">
        <v>4.4983170223943041E-2</v>
      </c>
      <c r="I22">
        <f>O$3</f>
        <v>282.7</v>
      </c>
    </row>
    <row r="23" spans="1:13">
      <c r="A23" s="67">
        <v>43686</v>
      </c>
      <c r="B23" s="20">
        <v>11</v>
      </c>
      <c r="C23" s="20" t="s">
        <v>20</v>
      </c>
      <c r="D23" s="20" t="s">
        <v>24</v>
      </c>
      <c r="E23" s="20">
        <v>-24.422956352</v>
      </c>
      <c r="F23" s="20">
        <v>0.50151535625349897</v>
      </c>
      <c r="G23" s="20">
        <v>6.7678002562904398</v>
      </c>
      <c r="H23" s="53">
        <v>7.0382024207092275E-2</v>
      </c>
      <c r="I23">
        <f>O$3</f>
        <v>282.7</v>
      </c>
    </row>
    <row r="24" spans="1:13">
      <c r="A24" s="67">
        <v>43686</v>
      </c>
      <c r="B24" s="20">
        <v>12</v>
      </c>
      <c r="C24" s="20" t="s">
        <v>20</v>
      </c>
      <c r="D24" s="20" t="s">
        <v>24</v>
      </c>
      <c r="E24" s="20">
        <v>-23.938306367999999</v>
      </c>
      <c r="F24" s="20">
        <v>0.21172605812951945</v>
      </c>
      <c r="G24" s="20">
        <v>4.8091188139401515</v>
      </c>
      <c r="H24" s="53">
        <v>3.285058990845903E-2</v>
      </c>
      <c r="I24">
        <f>O$3</f>
        <v>282.7</v>
      </c>
    </row>
    <row r="25" spans="1:13">
      <c r="A25" s="67">
        <v>43686</v>
      </c>
      <c r="B25" s="20">
        <v>14</v>
      </c>
      <c r="C25" s="20" t="s">
        <v>21</v>
      </c>
      <c r="D25" s="20" t="s">
        <v>24</v>
      </c>
      <c r="E25" s="20">
        <v>-23.856834879999997</v>
      </c>
      <c r="F25" s="20">
        <v>0.19400627839413498</v>
      </c>
      <c r="G25" s="20">
        <v>5.2734429509499634</v>
      </c>
      <c r="H25" s="53">
        <v>3.0807027121882741E-2</v>
      </c>
      <c r="I25">
        <f>O$4</f>
        <v>73.099999999999994</v>
      </c>
    </row>
    <row r="26" spans="1:13">
      <c r="A26" s="67">
        <v>43686</v>
      </c>
      <c r="B26" s="20">
        <v>15</v>
      </c>
      <c r="C26" s="20" t="s">
        <v>21</v>
      </c>
      <c r="D26" s="20" t="s">
        <v>24</v>
      </c>
      <c r="E26" s="20">
        <v>-24.513676607999997</v>
      </c>
      <c r="F26" s="20">
        <v>0.7297452216709821</v>
      </c>
      <c r="G26" s="20">
        <v>4.4606760125980287</v>
      </c>
      <c r="H26" s="53">
        <v>0.10574585416954915</v>
      </c>
      <c r="I26">
        <f>O$4</f>
        <v>73.099999999999994</v>
      </c>
    </row>
    <row r="27" spans="1:13">
      <c r="A27" s="67">
        <v>43686</v>
      </c>
      <c r="B27" s="20">
        <v>16</v>
      </c>
      <c r="C27" s="20" t="s">
        <v>21</v>
      </c>
      <c r="D27" s="20" t="s">
        <v>24</v>
      </c>
      <c r="E27" s="20">
        <v>-23.765815615999998</v>
      </c>
      <c r="F27" s="20">
        <v>0.31018063347020608</v>
      </c>
      <c r="G27" s="20">
        <v>3.8777704087219735</v>
      </c>
      <c r="H27" s="53">
        <v>4.8618741927399615E-2</v>
      </c>
      <c r="I27">
        <f>O$4</f>
        <v>73.099999999999994</v>
      </c>
    </row>
    <row r="28" spans="1:13">
      <c r="A28" s="67">
        <v>43686</v>
      </c>
      <c r="B28" s="20">
        <v>18</v>
      </c>
      <c r="C28" s="20" t="s">
        <v>22</v>
      </c>
      <c r="D28" s="20" t="s">
        <v>24</v>
      </c>
      <c r="E28" s="20">
        <v>-23.951449408000002</v>
      </c>
      <c r="F28" s="20">
        <v>0.82636713684336538</v>
      </c>
      <c r="G28" s="20">
        <v>4.2597783647148528</v>
      </c>
      <c r="H28" s="53">
        <v>0.1027472417852084</v>
      </c>
      <c r="I28">
        <f>O$5</f>
        <v>421.12283766508301</v>
      </c>
    </row>
    <row r="29" spans="1:13">
      <c r="A29" s="67">
        <v>43686</v>
      </c>
      <c r="B29" s="20">
        <v>19</v>
      </c>
      <c r="C29" s="20" t="s">
        <v>22</v>
      </c>
      <c r="D29" s="20" t="s">
        <v>24</v>
      </c>
      <c r="E29" s="20">
        <v>-24.573264192000003</v>
      </c>
      <c r="F29" s="20">
        <v>0.22152703099032162</v>
      </c>
      <c r="G29" s="20">
        <v>6.0926526917053909</v>
      </c>
      <c r="H29" s="53">
        <v>3.4920324567406402E-2</v>
      </c>
      <c r="I29">
        <f>O$5</f>
        <v>421.12283766508301</v>
      </c>
    </row>
    <row r="30" spans="1:13">
      <c r="A30" s="67">
        <v>43686</v>
      </c>
      <c r="B30" s="20">
        <v>20</v>
      </c>
      <c r="C30" s="20" t="s">
        <v>22</v>
      </c>
      <c r="D30" s="20" t="s">
        <v>24</v>
      </c>
      <c r="E30" s="20">
        <v>-21.864785216000001</v>
      </c>
      <c r="F30" s="20">
        <v>0.57675385969122483</v>
      </c>
      <c r="G30" s="20">
        <v>4.3683546668494122</v>
      </c>
      <c r="H30" s="53">
        <v>7.8353731701463897E-2</v>
      </c>
      <c r="I30">
        <f>O$5</f>
        <v>421.12283766508301</v>
      </c>
    </row>
    <row r="31" spans="1:13">
      <c r="A31" s="67">
        <v>43686</v>
      </c>
      <c r="B31" s="20">
        <v>22</v>
      </c>
      <c r="C31" s="20" t="s">
        <v>23</v>
      </c>
      <c r="D31" s="20" t="s">
        <v>24</v>
      </c>
      <c r="E31" s="20">
        <v>-23.934718271999998</v>
      </c>
      <c r="F31" s="20">
        <v>0.30565451002775096</v>
      </c>
      <c r="G31" s="20">
        <v>4.0524894980587938</v>
      </c>
      <c r="H31" s="53">
        <v>4.7904898738412499E-2</v>
      </c>
      <c r="I31">
        <f>O$6</f>
        <v>529.67050484130039</v>
      </c>
    </row>
    <row r="32" spans="1:13">
      <c r="A32" s="67">
        <v>43686</v>
      </c>
      <c r="B32" s="20">
        <v>23</v>
      </c>
      <c r="C32" s="20" t="s">
        <v>23</v>
      </c>
      <c r="D32" s="20" t="s">
        <v>24</v>
      </c>
      <c r="E32" s="20">
        <v>-25.512120639999999</v>
      </c>
      <c r="F32" s="20">
        <v>0.59160456635484382</v>
      </c>
      <c r="G32" s="20">
        <v>3.4980761131406624</v>
      </c>
      <c r="H32" s="53">
        <v>8.1536388140161717E-2</v>
      </c>
      <c r="I32">
        <f>O$6</f>
        <v>529.67050484130039</v>
      </c>
    </row>
    <row r="33" spans="1:9">
      <c r="A33" s="67">
        <v>43686</v>
      </c>
      <c r="B33" s="20">
        <v>24</v>
      </c>
      <c r="C33" s="20" t="s">
        <v>23</v>
      </c>
      <c r="D33" s="20" t="s">
        <v>24</v>
      </c>
      <c r="E33" s="20">
        <v>-25.436756288000002</v>
      </c>
      <c r="F33" s="20">
        <v>0.57158130234215687</v>
      </c>
      <c r="G33" s="20">
        <v>5.0625076060138623</v>
      </c>
      <c r="H33" s="53">
        <v>7.5907264051951154E-2</v>
      </c>
      <c r="I33">
        <f>O$6</f>
        <v>529.67050484130039</v>
      </c>
    </row>
    <row r="34" spans="1:9">
      <c r="A34" s="67">
        <v>44063</v>
      </c>
      <c r="B34" s="52">
        <v>1</v>
      </c>
      <c r="C34" s="20" t="s">
        <v>19</v>
      </c>
      <c r="D34" s="20" t="s">
        <v>24</v>
      </c>
      <c r="E34" s="20">
        <v>-22.93935136</v>
      </c>
      <c r="F34" s="20">
        <v>0.39776540724071224</v>
      </c>
      <c r="G34" s="20">
        <v>6.0992709066035413</v>
      </c>
      <c r="H34" s="53">
        <v>5.831260610367564E-2</v>
      </c>
      <c r="I34">
        <f>P$7</f>
        <v>171.89999999999998</v>
      </c>
    </row>
    <row r="35" spans="1:9">
      <c r="A35" s="67">
        <v>44063</v>
      </c>
      <c r="B35" s="52">
        <v>4</v>
      </c>
      <c r="C35" s="20" t="s">
        <v>19</v>
      </c>
      <c r="D35" s="20" t="s">
        <v>24</v>
      </c>
      <c r="E35" s="20">
        <v>-24.577699136</v>
      </c>
      <c r="F35" s="20">
        <v>0.13830508474576272</v>
      </c>
      <c r="G35" s="20">
        <v>6.6177699425631173</v>
      </c>
      <c r="H35" s="53">
        <v>2.219854721549637E-2</v>
      </c>
      <c r="I35">
        <f>P$7</f>
        <v>171.89999999999998</v>
      </c>
    </row>
    <row r="36" spans="1:9">
      <c r="A36" s="67">
        <v>44063</v>
      </c>
      <c r="B36" s="52">
        <v>3</v>
      </c>
      <c r="C36" s="20" t="s">
        <v>19</v>
      </c>
      <c r="D36" s="20" t="s">
        <v>24</v>
      </c>
      <c r="E36" s="20">
        <v>-24.6596048</v>
      </c>
      <c r="F36" s="20">
        <v>0.23758142113286743</v>
      </c>
      <c r="G36" s="20">
        <v>7.2223966230318473</v>
      </c>
      <c r="H36" s="53">
        <v>3.3578174186778602E-2</v>
      </c>
      <c r="I36">
        <f>P$7</f>
        <v>171.89999999999998</v>
      </c>
    </row>
    <row r="37" spans="1:9">
      <c r="A37" s="67">
        <v>44063</v>
      </c>
      <c r="B37" s="52">
        <v>10</v>
      </c>
      <c r="C37" s="20" t="s">
        <v>20</v>
      </c>
      <c r="D37" s="20" t="s">
        <v>24</v>
      </c>
      <c r="E37" s="20">
        <v>-25.022676288000003</v>
      </c>
      <c r="F37" s="20">
        <v>0.24836652759190747</v>
      </c>
      <c r="G37" s="20">
        <v>6.6352758039143485</v>
      </c>
      <c r="H37" s="53">
        <v>3.8376761394946085E-2</v>
      </c>
      <c r="I37">
        <f>P$3</f>
        <v>171.89999999999998</v>
      </c>
    </row>
    <row r="38" spans="1:9">
      <c r="A38" s="67">
        <v>44063</v>
      </c>
      <c r="B38" s="52">
        <v>11</v>
      </c>
      <c r="C38" s="20" t="s">
        <v>20</v>
      </c>
      <c r="D38" s="20" t="s">
        <v>24</v>
      </c>
      <c r="E38" s="20">
        <v>-25.242153280000004</v>
      </c>
      <c r="F38" s="20">
        <v>0.26789093154341032</v>
      </c>
      <c r="G38" s="20">
        <v>6.3184896111983111</v>
      </c>
      <c r="H38" s="53">
        <v>3.7046626964367523E-2</v>
      </c>
      <c r="I38">
        <f>P$3</f>
        <v>171.89999999999998</v>
      </c>
    </row>
    <row r="39" spans="1:9">
      <c r="A39" s="67">
        <v>44063</v>
      </c>
      <c r="B39" s="52">
        <v>12</v>
      </c>
      <c r="C39" s="20" t="s">
        <v>20</v>
      </c>
      <c r="D39" s="20" t="s">
        <v>24</v>
      </c>
      <c r="E39" s="20">
        <v>-25.790068032000001</v>
      </c>
      <c r="F39" s="20">
        <v>0.23303140337576311</v>
      </c>
      <c r="G39" s="20">
        <v>5.8204273977631944</v>
      </c>
      <c r="H39" s="53">
        <v>3.3797534016998532E-2</v>
      </c>
      <c r="I39">
        <f>P$3</f>
        <v>171.89999999999998</v>
      </c>
    </row>
    <row r="40" spans="1:9">
      <c r="A40" s="67">
        <v>44063</v>
      </c>
      <c r="B40" s="52">
        <v>14</v>
      </c>
      <c r="C40" s="20" t="s">
        <v>21</v>
      </c>
      <c r="D40" s="20" t="s">
        <v>24</v>
      </c>
      <c r="E40" s="20">
        <v>-25.005088064000002</v>
      </c>
      <c r="F40" s="20">
        <v>0.21670158635139183</v>
      </c>
      <c r="G40" s="20">
        <v>4.5432662922955522</v>
      </c>
      <c r="H40" s="53">
        <v>3.3403172702783597E-2</v>
      </c>
      <c r="I40">
        <f>P$4</f>
        <v>0</v>
      </c>
    </row>
    <row r="41" spans="1:9">
      <c r="A41" s="67">
        <v>44063</v>
      </c>
      <c r="B41" s="52">
        <v>15</v>
      </c>
      <c r="C41" s="20" t="s">
        <v>21</v>
      </c>
      <c r="D41" s="20" t="s">
        <v>24</v>
      </c>
      <c r="E41" s="20">
        <v>-24.796638527999999</v>
      </c>
      <c r="F41" s="20">
        <v>0.30624974848082415</v>
      </c>
      <c r="G41" s="20">
        <v>6.7125517924294567</v>
      </c>
      <c r="H41" s="53">
        <v>4.7527063463318447E-2</v>
      </c>
      <c r="I41">
        <f>P$4</f>
        <v>0</v>
      </c>
    </row>
    <row r="42" spans="1:9">
      <c r="A42" s="67">
        <v>44063</v>
      </c>
      <c r="B42" s="52">
        <v>16</v>
      </c>
      <c r="C42" s="20" t="s">
        <v>21</v>
      </c>
      <c r="D42" s="20" t="s">
        <v>24</v>
      </c>
      <c r="E42" s="20">
        <v>-25.116143936</v>
      </c>
      <c r="F42" s="20">
        <v>0.45364461532363548</v>
      </c>
      <c r="G42" s="20">
        <v>7.1065123593581632</v>
      </c>
      <c r="H42" s="53">
        <v>7.1187918665028355E-2</v>
      </c>
      <c r="I42">
        <f>P$4</f>
        <v>0</v>
      </c>
    </row>
    <row r="43" spans="1:9">
      <c r="A43" s="67">
        <v>44063</v>
      </c>
      <c r="B43" s="52">
        <v>18</v>
      </c>
      <c r="C43" s="20" t="s">
        <v>22</v>
      </c>
      <c r="D43" s="20" t="s">
        <v>24</v>
      </c>
      <c r="E43" s="20">
        <v>-24.676939072</v>
      </c>
      <c r="F43" s="20">
        <v>0.41962454645843184</v>
      </c>
      <c r="G43" s="20">
        <v>5.83695919171182</v>
      </c>
      <c r="H43" s="53">
        <v>5.6712415207445972E-2</v>
      </c>
      <c r="I43">
        <f>P$5</f>
        <v>188.5</v>
      </c>
    </row>
    <row r="44" spans="1:9">
      <c r="A44" s="67">
        <v>44063</v>
      </c>
      <c r="B44" s="52">
        <v>19</v>
      </c>
      <c r="C44" s="20" t="s">
        <v>22</v>
      </c>
      <c r="D44" s="20" t="s">
        <v>24</v>
      </c>
      <c r="E44" s="20">
        <v>-25.197208895999999</v>
      </c>
      <c r="F44" s="20">
        <v>0.24136963233230427</v>
      </c>
      <c r="G44" s="20">
        <v>4.0043411791309005</v>
      </c>
      <c r="H44" s="53">
        <v>3.3759672827873795E-2</v>
      </c>
      <c r="I44">
        <f>P$5</f>
        <v>188.5</v>
      </c>
    </row>
    <row r="45" spans="1:9">
      <c r="A45" s="67">
        <v>44063</v>
      </c>
      <c r="B45" s="52">
        <v>20</v>
      </c>
      <c r="C45" s="20" t="s">
        <v>22</v>
      </c>
      <c r="D45" s="20" t="s">
        <v>24</v>
      </c>
      <c r="E45" s="20">
        <v>-24.106775872</v>
      </c>
      <c r="F45" s="20">
        <v>0.26174192403965552</v>
      </c>
      <c r="G45" s="20">
        <v>6.2284849461608358</v>
      </c>
      <c r="H45" s="53">
        <v>3.6186609377771649E-2</v>
      </c>
      <c r="I45">
        <f>P$5</f>
        <v>188.5</v>
      </c>
    </row>
    <row r="46" spans="1:9">
      <c r="A46" s="67">
        <v>44063</v>
      </c>
      <c r="B46" s="52">
        <v>22</v>
      </c>
      <c r="C46" s="20" t="s">
        <v>23</v>
      </c>
      <c r="D46" s="20" t="s">
        <v>24</v>
      </c>
      <c r="E46" s="20">
        <v>-24.825536832000001</v>
      </c>
      <c r="F46" s="20">
        <v>0.30179296961856444</v>
      </c>
      <c r="G46" s="20">
        <v>6.6260135304374375</v>
      </c>
      <c r="H46" s="53">
        <v>4.4025792888763127E-2</v>
      </c>
      <c r="I46">
        <f>P$6</f>
        <v>275.52612667416406</v>
      </c>
    </row>
    <row r="47" spans="1:9">
      <c r="A47" s="67">
        <v>44063</v>
      </c>
      <c r="B47" s="52">
        <v>23</v>
      </c>
      <c r="C47" s="20" t="s">
        <v>23</v>
      </c>
      <c r="D47" s="20" t="s">
        <v>24</v>
      </c>
      <c r="E47" s="20">
        <v>-25.672880448000004</v>
      </c>
      <c r="F47" s="20">
        <v>0.79317909852413249</v>
      </c>
      <c r="G47" s="20">
        <v>6.6480484125574799</v>
      </c>
      <c r="H47" s="53">
        <v>0.10267251695253292</v>
      </c>
      <c r="I47">
        <f>P$6</f>
        <v>275.52612667416406</v>
      </c>
    </row>
    <row r="48" spans="1:9">
      <c r="A48" s="67">
        <v>44063</v>
      </c>
      <c r="B48" s="52">
        <v>24</v>
      </c>
      <c r="C48" s="20" t="s">
        <v>23</v>
      </c>
      <c r="D48" s="20" t="s">
        <v>24</v>
      </c>
      <c r="E48" s="20">
        <v>-25.601201472</v>
      </c>
      <c r="F48" s="20">
        <v>0.54521834715699025</v>
      </c>
      <c r="G48" s="20">
        <v>5.5419393232786707</v>
      </c>
      <c r="H48" s="53">
        <v>7.0430698511042292E-2</v>
      </c>
      <c r="I48">
        <f>P$6</f>
        <v>275.52612667416406</v>
      </c>
    </row>
    <row r="49" spans="1:9">
      <c r="A49" s="51">
        <v>44309</v>
      </c>
      <c r="B49" s="20">
        <v>1</v>
      </c>
      <c r="C49" s="20" t="s">
        <v>19</v>
      </c>
      <c r="D49" s="20" t="s">
        <v>18</v>
      </c>
      <c r="E49" s="20">
        <v>-24.77489491</v>
      </c>
      <c r="F49" s="20">
        <v>0.35852499999999998</v>
      </c>
      <c r="G49" s="55">
        <v>6.5288148799999997</v>
      </c>
      <c r="H49" s="20">
        <v>5.033E-2</v>
      </c>
      <c r="I49">
        <f t="shared" ref="I49:I54" si="2">Q$3</f>
        <v>83.9</v>
      </c>
    </row>
    <row r="50" spans="1:9">
      <c r="A50" s="51">
        <v>44309</v>
      </c>
      <c r="B50" s="20">
        <v>2</v>
      </c>
      <c r="C50" s="20" t="s">
        <v>19</v>
      </c>
      <c r="D50" s="20" t="s">
        <v>18</v>
      </c>
      <c r="E50" s="20">
        <v>-25.197969730000001</v>
      </c>
      <c r="F50" s="20">
        <v>0.23791100000000001</v>
      </c>
      <c r="G50" s="55">
        <v>5.5382874099999997</v>
      </c>
      <c r="H50" s="20">
        <v>3.5220000000000001E-2</v>
      </c>
      <c r="I50">
        <f t="shared" si="2"/>
        <v>83.9</v>
      </c>
    </row>
    <row r="51" spans="1:9">
      <c r="A51" s="51">
        <v>44309</v>
      </c>
      <c r="B51" s="20">
        <v>3</v>
      </c>
      <c r="C51" s="20" t="s">
        <v>19</v>
      </c>
      <c r="D51" s="20" t="s">
        <v>18</v>
      </c>
      <c r="E51" s="20">
        <v>-25.262630210000001</v>
      </c>
      <c r="F51" s="20">
        <v>0.217417</v>
      </c>
      <c r="G51" s="55">
        <v>6.2324558799999998</v>
      </c>
      <c r="H51" s="20">
        <v>3.2015000000000002E-2</v>
      </c>
      <c r="I51">
        <f t="shared" si="2"/>
        <v>83.9</v>
      </c>
    </row>
    <row r="52" spans="1:9">
      <c r="A52" s="51">
        <v>44309</v>
      </c>
      <c r="B52" s="20">
        <v>10</v>
      </c>
      <c r="C52" s="20" t="s">
        <v>20</v>
      </c>
      <c r="D52" s="20" t="s">
        <v>18</v>
      </c>
      <c r="E52" s="20">
        <v>-25.246167360000001</v>
      </c>
      <c r="F52" s="20">
        <v>0.253218</v>
      </c>
      <c r="G52" s="55">
        <v>6.7022960300000003</v>
      </c>
      <c r="H52" s="20">
        <v>3.6752E-2</v>
      </c>
      <c r="I52">
        <f t="shared" si="2"/>
        <v>83.9</v>
      </c>
    </row>
    <row r="53" spans="1:9">
      <c r="A53" s="51">
        <v>44309</v>
      </c>
      <c r="B53" s="52">
        <v>11</v>
      </c>
      <c r="C53" s="20" t="s">
        <v>20</v>
      </c>
      <c r="D53" s="20" t="s">
        <v>18</v>
      </c>
      <c r="E53" s="20">
        <v>-23.8338</v>
      </c>
      <c r="F53" s="20">
        <v>0.92106100000000002</v>
      </c>
      <c r="G53" s="20">
        <v>4.7770481608495796</v>
      </c>
      <c r="H53" s="20">
        <v>0.12657568287941645</v>
      </c>
      <c r="I53">
        <f t="shared" si="2"/>
        <v>83.9</v>
      </c>
    </row>
    <row r="54" spans="1:9">
      <c r="A54" s="51">
        <v>44309</v>
      </c>
      <c r="B54" s="52">
        <v>12</v>
      </c>
      <c r="C54" s="20" t="s">
        <v>20</v>
      </c>
      <c r="D54" s="20" t="s">
        <v>18</v>
      </c>
      <c r="E54" s="20">
        <v>-23.652000000000001</v>
      </c>
      <c r="F54" s="20">
        <v>0.50601399999999996</v>
      </c>
      <c r="G54" s="20">
        <v>5.3616766390404793</v>
      </c>
      <c r="H54" s="20">
        <v>6.8673319812855169E-2</v>
      </c>
      <c r="I54">
        <f t="shared" si="2"/>
        <v>83.9</v>
      </c>
    </row>
    <row r="55" spans="1:9">
      <c r="A55" s="51">
        <v>44309</v>
      </c>
      <c r="B55" s="52">
        <v>14</v>
      </c>
      <c r="C55" s="20" t="s">
        <v>21</v>
      </c>
      <c r="D55" s="20" t="s">
        <v>18</v>
      </c>
      <c r="E55" s="20">
        <v>-23.380600000000001</v>
      </c>
      <c r="F55" s="20">
        <v>0.31432199999999999</v>
      </c>
      <c r="G55" s="20">
        <v>6.54327652103993</v>
      </c>
      <c r="H55" s="20">
        <v>4.0215850007877738E-2</v>
      </c>
      <c r="I55">
        <v>0</v>
      </c>
    </row>
    <row r="56" spans="1:9">
      <c r="A56" s="51">
        <v>44309</v>
      </c>
      <c r="B56" s="52">
        <v>15</v>
      </c>
      <c r="C56" s="20" t="s">
        <v>21</v>
      </c>
      <c r="D56" s="20" t="s">
        <v>18</v>
      </c>
      <c r="E56" s="20">
        <v>-22.9072</v>
      </c>
      <c r="F56" s="20">
        <v>0.31564599999999998</v>
      </c>
      <c r="G56" s="20">
        <v>6.3268482198953846</v>
      </c>
      <c r="H56" s="20">
        <v>4.795117698343504E-2</v>
      </c>
      <c r="I56">
        <v>0</v>
      </c>
    </row>
    <row r="57" spans="1:9">
      <c r="A57" s="51">
        <v>44309</v>
      </c>
      <c r="B57" s="52">
        <v>16</v>
      </c>
      <c r="C57" s="20" t="s">
        <v>21</v>
      </c>
      <c r="D57" s="20" t="s">
        <v>18</v>
      </c>
      <c r="E57" s="20">
        <v>-23.875299999999999</v>
      </c>
      <c r="F57" s="20">
        <v>0.32993899999999998</v>
      </c>
      <c r="G57" s="20">
        <v>6.8538103324583126</v>
      </c>
      <c r="H57" s="20">
        <v>5.1515394483643367E-2</v>
      </c>
      <c r="I57">
        <v>0</v>
      </c>
    </row>
    <row r="58" spans="1:9">
      <c r="A58" s="51">
        <v>44309</v>
      </c>
      <c r="B58" s="52">
        <v>18</v>
      </c>
      <c r="C58" s="20" t="s">
        <v>22</v>
      </c>
      <c r="D58" s="20" t="s">
        <v>18</v>
      </c>
      <c r="E58" s="20">
        <v>-23.314499999999999</v>
      </c>
      <c r="F58" s="20">
        <v>0.42019800000000002</v>
      </c>
      <c r="G58" s="20">
        <v>6.0493462829138025</v>
      </c>
      <c r="H58" s="20">
        <v>5.8511171225328125E-2</v>
      </c>
      <c r="I58">
        <f>Q$3</f>
        <v>83.9</v>
      </c>
    </row>
    <row r="59" spans="1:9">
      <c r="A59" s="51">
        <v>44309</v>
      </c>
      <c r="B59" s="52">
        <v>19</v>
      </c>
      <c r="C59" s="20" t="s">
        <v>22</v>
      </c>
      <c r="D59" s="20" t="s">
        <v>18</v>
      </c>
      <c r="E59" s="20">
        <v>-23.493600000000001</v>
      </c>
      <c r="F59" s="20">
        <v>0.14882699999999999</v>
      </c>
      <c r="G59" s="20">
        <v>6.6311256425603009</v>
      </c>
      <c r="H59" s="20">
        <v>2.7830961451157651E-2</v>
      </c>
      <c r="I59">
        <f>Q$3</f>
        <v>83.9</v>
      </c>
    </row>
    <row r="60" spans="1:9">
      <c r="A60" s="51">
        <v>44309</v>
      </c>
      <c r="B60" s="52">
        <v>20</v>
      </c>
      <c r="C60" s="20" t="s">
        <v>22</v>
      </c>
      <c r="D60" s="20" t="s">
        <v>18</v>
      </c>
      <c r="E60" s="20">
        <v>-23.278700000000001</v>
      </c>
      <c r="F60" s="20">
        <v>0.29554799999999998</v>
      </c>
      <c r="G60" s="20">
        <v>6.6197172644216682</v>
      </c>
      <c r="H60" s="20">
        <v>4.4440929938320411E-2</v>
      </c>
      <c r="I60">
        <f>Q$3</f>
        <v>83.9</v>
      </c>
    </row>
    <row r="61" spans="1:9">
      <c r="A61" s="51">
        <v>44309</v>
      </c>
      <c r="B61" s="52">
        <v>22</v>
      </c>
      <c r="C61" s="20" t="s">
        <v>23</v>
      </c>
      <c r="D61" s="20" t="s">
        <v>18</v>
      </c>
      <c r="E61" s="20">
        <v>-23.321000000000002</v>
      </c>
      <c r="F61" s="20">
        <v>0.16373199999999999</v>
      </c>
      <c r="G61" s="20">
        <v>7.2790935268213364</v>
      </c>
      <c r="H61" s="20">
        <v>3.011563303688871E-2</v>
      </c>
      <c r="I61">
        <f>Q$6-Q$4</f>
        <v>134.80069643456841</v>
      </c>
    </row>
    <row r="62" spans="1:9">
      <c r="A62" s="51">
        <v>44309</v>
      </c>
      <c r="B62" s="52">
        <v>23</v>
      </c>
      <c r="C62" s="20" t="s">
        <v>23</v>
      </c>
      <c r="D62" s="20" t="s">
        <v>18</v>
      </c>
      <c r="E62" s="20">
        <v>-24.016100000000002</v>
      </c>
      <c r="F62" s="20">
        <v>0.465227</v>
      </c>
      <c r="G62" s="20">
        <v>5.0894071525393549</v>
      </c>
      <c r="H62" s="20">
        <v>6.3007727362789784E-2</v>
      </c>
      <c r="I62">
        <f>Q$6-Q$4</f>
        <v>134.80069643456841</v>
      </c>
    </row>
    <row r="63" spans="1:9">
      <c r="A63" s="51">
        <v>44309</v>
      </c>
      <c r="B63" s="52">
        <v>24</v>
      </c>
      <c r="C63" s="20" t="s">
        <v>23</v>
      </c>
      <c r="D63" s="20" t="s">
        <v>18</v>
      </c>
      <c r="E63" s="20">
        <v>-24.495799999999999</v>
      </c>
      <c r="F63" s="20">
        <v>0.57355800000000001</v>
      </c>
      <c r="G63" s="20">
        <v>5.1426201321200002</v>
      </c>
      <c r="H63" s="20">
        <v>7.6943166522691203E-2</v>
      </c>
      <c r="I63">
        <f>Q$6-Q$4</f>
        <v>134.80069643456841</v>
      </c>
    </row>
    <row r="64" spans="1:9">
      <c r="A64" s="51">
        <v>44424</v>
      </c>
      <c r="B64" s="20">
        <v>1</v>
      </c>
      <c r="C64" s="20" t="s">
        <v>19</v>
      </c>
      <c r="D64" s="20" t="s">
        <v>24</v>
      </c>
      <c r="E64" s="20">
        <v>-23.351689139374997</v>
      </c>
      <c r="F64" s="20">
        <v>0.35726197249416342</v>
      </c>
      <c r="G64" s="20">
        <v>5.6897381199039998</v>
      </c>
      <c r="H64" s="20">
        <v>4.8184261638971188E-2</v>
      </c>
      <c r="I64">
        <f>Q$7</f>
        <v>141.60000000000002</v>
      </c>
    </row>
    <row r="65" spans="1:9">
      <c r="A65" s="51">
        <v>44424</v>
      </c>
      <c r="B65" s="20">
        <v>2</v>
      </c>
      <c r="C65" s="20" t="s">
        <v>19</v>
      </c>
      <c r="D65" s="20" t="s">
        <v>24</v>
      </c>
      <c r="E65" s="20">
        <v>-23.298422001874997</v>
      </c>
      <c r="F65" s="20">
        <v>0.2951551507662874</v>
      </c>
      <c r="G65" s="20">
        <v>6.1218261868970094</v>
      </c>
      <c r="H65" s="20">
        <v>4.6754489108555716E-2</v>
      </c>
      <c r="I65">
        <f>Q$7</f>
        <v>141.60000000000002</v>
      </c>
    </row>
    <row r="66" spans="1:9">
      <c r="A66" s="51">
        <v>44424</v>
      </c>
      <c r="B66" s="20">
        <v>3</v>
      </c>
      <c r="C66" s="20" t="s">
        <v>19</v>
      </c>
      <c r="D66" s="20" t="s">
        <v>24</v>
      </c>
      <c r="E66" s="20">
        <v>-23.115776405624999</v>
      </c>
      <c r="F66" s="20">
        <v>0.34062827432141235</v>
      </c>
      <c r="G66" s="20">
        <v>6.3681017703839995</v>
      </c>
      <c r="H66" s="20">
        <v>5.2903149279402172E-2</v>
      </c>
      <c r="I66">
        <f>Q$7</f>
        <v>141.60000000000002</v>
      </c>
    </row>
    <row r="67" spans="1:9">
      <c r="A67" s="51">
        <v>44424</v>
      </c>
      <c r="B67" s="20">
        <v>10</v>
      </c>
      <c r="C67" s="20" t="s">
        <v>20</v>
      </c>
      <c r="D67" s="20" t="s">
        <v>24</v>
      </c>
      <c r="E67" s="20">
        <v>-24.499813233749997</v>
      </c>
      <c r="F67" s="20">
        <v>0.33680452246355252</v>
      </c>
      <c r="G67" s="20">
        <v>5.2287601662342853</v>
      </c>
      <c r="H67" s="20">
        <v>5.0183477139740154E-2</v>
      </c>
      <c r="I67">
        <f>Q$3</f>
        <v>83.9</v>
      </c>
    </row>
    <row r="68" spans="1:9">
      <c r="A68" s="51">
        <v>44424</v>
      </c>
      <c r="B68" s="20">
        <v>11</v>
      </c>
      <c r="C68" s="20" t="s">
        <v>20</v>
      </c>
      <c r="D68" s="20" t="s">
        <v>24</v>
      </c>
      <c r="E68" s="20">
        <v>-24.650893488124996</v>
      </c>
      <c r="F68" s="20">
        <v>0.73106894295401814</v>
      </c>
      <c r="G68" s="20">
        <v>5.2021945625615151</v>
      </c>
      <c r="H68" s="20">
        <v>9.0615271746673817E-2</v>
      </c>
      <c r="I68">
        <f>Q$3</f>
        <v>83.9</v>
      </c>
    </row>
    <row r="69" spans="1:9">
      <c r="A69" s="51">
        <v>44424</v>
      </c>
      <c r="B69" s="20">
        <v>12</v>
      </c>
      <c r="C69" s="20" t="s">
        <v>20</v>
      </c>
      <c r="D69" s="20" t="s">
        <v>24</v>
      </c>
      <c r="E69" s="20">
        <v>-24.459514463750001</v>
      </c>
      <c r="F69" s="20">
        <v>0.56775382642839967</v>
      </c>
      <c r="G69" s="20">
        <v>5.5914142902239998</v>
      </c>
      <c r="H69" s="20">
        <v>6.8835643881721309E-2</v>
      </c>
      <c r="I69">
        <f>Q$3</f>
        <v>83.9</v>
      </c>
    </row>
    <row r="70" spans="1:9">
      <c r="A70" s="51">
        <v>44424</v>
      </c>
      <c r="B70" s="20">
        <v>14</v>
      </c>
      <c r="C70" s="20" t="s">
        <v>21</v>
      </c>
      <c r="D70" s="20" t="s">
        <v>24</v>
      </c>
      <c r="E70" s="20">
        <v>-23.754644886249999</v>
      </c>
      <c r="F70" s="20">
        <v>0.21822566060484277</v>
      </c>
      <c r="G70" s="20">
        <v>6.0432311301494508</v>
      </c>
      <c r="H70" s="20">
        <v>3.8179443383904346E-2</v>
      </c>
      <c r="I70">
        <f>Q$4</f>
        <v>57.7</v>
      </c>
    </row>
    <row r="71" spans="1:9">
      <c r="A71" s="51">
        <v>44424</v>
      </c>
      <c r="B71" s="20">
        <v>15</v>
      </c>
      <c r="C71" s="20" t="s">
        <v>21</v>
      </c>
      <c r="D71" s="20" t="s">
        <v>24</v>
      </c>
      <c r="E71" s="20">
        <v>-23.353045229999999</v>
      </c>
      <c r="F71" s="20">
        <v>0.38184651190311836</v>
      </c>
      <c r="G71" s="20">
        <v>6.4640004366597443</v>
      </c>
      <c r="H71" s="20">
        <v>5.5107394331472742E-2</v>
      </c>
      <c r="I71">
        <f>Q$4</f>
        <v>57.7</v>
      </c>
    </row>
    <row r="72" spans="1:9">
      <c r="A72" s="51">
        <v>44424</v>
      </c>
      <c r="B72" s="20">
        <v>13</v>
      </c>
      <c r="C72" s="20" t="s">
        <v>21</v>
      </c>
      <c r="D72" s="20" t="s">
        <v>24</v>
      </c>
      <c r="E72" s="20">
        <v>-23.527011590624994</v>
      </c>
      <c r="F72" s="20">
        <v>0.34164707757281165</v>
      </c>
      <c r="G72" s="20">
        <v>5.153585164163113</v>
      </c>
      <c r="H72" s="20">
        <v>5.4424479062910876E-2</v>
      </c>
      <c r="I72">
        <f>Q$4</f>
        <v>57.7</v>
      </c>
    </row>
    <row r="73" spans="1:9">
      <c r="A73" s="51">
        <v>44424</v>
      </c>
      <c r="B73" s="20">
        <v>18</v>
      </c>
      <c r="C73" s="20" t="s">
        <v>22</v>
      </c>
      <c r="D73" s="20" t="s">
        <v>24</v>
      </c>
      <c r="E73" s="20">
        <v>-23.503746648124995</v>
      </c>
      <c r="F73" s="20">
        <v>0.83718797352260943</v>
      </c>
      <c r="G73" s="20">
        <v>5.8375249087928971</v>
      </c>
      <c r="H73" s="20">
        <v>0.10826222186777255</v>
      </c>
      <c r="I73">
        <f>Q$5</f>
        <v>199.80139286913683</v>
      </c>
    </row>
    <row r="74" spans="1:9">
      <c r="A74" s="51">
        <v>44424</v>
      </c>
      <c r="B74" s="20">
        <v>19</v>
      </c>
      <c r="C74" s="20" t="s">
        <v>22</v>
      </c>
      <c r="D74" s="20" t="s">
        <v>24</v>
      </c>
      <c r="E74" s="20">
        <v>-23.539207715</v>
      </c>
      <c r="F74" s="20">
        <v>0.25540859426123858</v>
      </c>
      <c r="G74" s="20">
        <v>6.1358543084755794</v>
      </c>
      <c r="H74" s="20">
        <v>4.1127129231196338E-2</v>
      </c>
      <c r="I74">
        <f>Q$5</f>
        <v>199.80139286913683</v>
      </c>
    </row>
    <row r="75" spans="1:9">
      <c r="A75" s="51">
        <v>44424</v>
      </c>
      <c r="B75" s="20">
        <v>20</v>
      </c>
      <c r="C75" s="20" t="s">
        <v>22</v>
      </c>
      <c r="D75" s="20" t="s">
        <v>24</v>
      </c>
      <c r="E75" s="20">
        <v>-24.031306034375</v>
      </c>
      <c r="F75" s="20">
        <v>0.74313832254421519</v>
      </c>
      <c r="G75" s="20">
        <v>4.8263471003909411</v>
      </c>
      <c r="H75" s="20">
        <v>0.10333353499909249</v>
      </c>
      <c r="I75">
        <f>Q$5</f>
        <v>199.80139286913683</v>
      </c>
    </row>
    <row r="76" spans="1:9">
      <c r="A76" s="51">
        <v>44424</v>
      </c>
      <c r="B76" s="20">
        <v>21</v>
      </c>
      <c r="C76" s="20" t="s">
        <v>23</v>
      </c>
      <c r="D76" s="20" t="s">
        <v>24</v>
      </c>
      <c r="E76" s="20">
        <v>-24.313460563749999</v>
      </c>
      <c r="F76" s="20">
        <v>0.46775956284153003</v>
      </c>
      <c r="G76" s="20">
        <v>4.2175927979723555</v>
      </c>
      <c r="H76" s="20">
        <v>5.7069051167411823E-2</v>
      </c>
      <c r="I76">
        <f>Q$6</f>
        <v>192.50069643456843</v>
      </c>
    </row>
    <row r="77" spans="1:9">
      <c r="A77" s="51">
        <v>44424</v>
      </c>
      <c r="B77" s="20">
        <v>23</v>
      </c>
      <c r="C77" s="20" t="s">
        <v>23</v>
      </c>
      <c r="D77" s="20" t="s">
        <v>24</v>
      </c>
      <c r="E77" s="20">
        <v>-25.492905366875</v>
      </c>
      <c r="F77" s="20">
        <v>0.568413072104066</v>
      </c>
      <c r="G77" s="20">
        <v>4.1751702080193258</v>
      </c>
      <c r="H77" s="20">
        <v>7.0986792226966203E-2</v>
      </c>
      <c r="I77">
        <f>Q$6</f>
        <v>192.50069643456843</v>
      </c>
    </row>
    <row r="78" spans="1:9">
      <c r="A78" s="51">
        <v>44678</v>
      </c>
      <c r="B78" s="52">
        <v>1</v>
      </c>
      <c r="C78" s="20" t="s">
        <v>19</v>
      </c>
      <c r="D78" s="20" t="s">
        <v>18</v>
      </c>
      <c r="E78" s="20">
        <v>-23.236004000624998</v>
      </c>
      <c r="F78" s="20">
        <v>0.3605470368835475</v>
      </c>
      <c r="G78" s="20">
        <v>6.6855799930804842</v>
      </c>
      <c r="H78" s="20">
        <v>5.632190713002979E-2</v>
      </c>
      <c r="I78">
        <f t="shared" ref="I78:I83" si="3">R$3</f>
        <v>39.199999999999996</v>
      </c>
    </row>
    <row r="79" spans="1:9">
      <c r="A79" s="51">
        <v>44678</v>
      </c>
      <c r="B79" s="52">
        <v>2</v>
      </c>
      <c r="C79" s="20" t="s">
        <v>19</v>
      </c>
      <c r="D79" s="20" t="s">
        <v>18</v>
      </c>
      <c r="E79" s="20">
        <v>-24.046328604374999</v>
      </c>
      <c r="F79" s="20">
        <v>0.53570369198520829</v>
      </c>
      <c r="G79" s="20">
        <v>5.8515904181019192</v>
      </c>
      <c r="H79" s="20">
        <v>7.6370899167474138E-2</v>
      </c>
      <c r="I79">
        <f t="shared" si="3"/>
        <v>39.199999999999996</v>
      </c>
    </row>
    <row r="80" spans="1:9">
      <c r="A80" s="51">
        <v>44678</v>
      </c>
      <c r="B80" s="52">
        <v>3</v>
      </c>
      <c r="C80" s="20" t="s">
        <v>19</v>
      </c>
      <c r="D80" s="20" t="s">
        <v>18</v>
      </c>
      <c r="E80" s="20">
        <v>-22.787125222499995</v>
      </c>
      <c r="F80" s="20">
        <v>0.32257419006263388</v>
      </c>
      <c r="G80" s="20">
        <v>6.9364955576256451</v>
      </c>
      <c r="H80" s="20">
        <v>4.7905869169351453E-2</v>
      </c>
      <c r="I80">
        <f t="shared" si="3"/>
        <v>39.199999999999996</v>
      </c>
    </row>
    <row r="81" spans="1:9">
      <c r="A81" s="51">
        <v>44678</v>
      </c>
      <c r="B81" s="52">
        <v>10</v>
      </c>
      <c r="C81" s="20" t="s">
        <v>20</v>
      </c>
      <c r="D81" s="20" t="s">
        <v>18</v>
      </c>
      <c r="E81" s="20">
        <v>-23.964021955624997</v>
      </c>
      <c r="F81" s="20">
        <v>0.29398354643671326</v>
      </c>
      <c r="G81" s="20">
        <v>5.7962754472577167</v>
      </c>
      <c r="H81" s="20">
        <v>4.3730795916344531E-2</v>
      </c>
      <c r="I81">
        <f t="shared" si="3"/>
        <v>39.199999999999996</v>
      </c>
    </row>
    <row r="82" spans="1:9">
      <c r="A82" s="51">
        <v>44678</v>
      </c>
      <c r="B82" s="52">
        <v>11</v>
      </c>
      <c r="C82" s="20" t="s">
        <v>20</v>
      </c>
      <c r="D82" s="20" t="s">
        <v>18</v>
      </c>
      <c r="E82" s="20">
        <v>-24.036082643124995</v>
      </c>
      <c r="F82" s="20">
        <v>1.4374912445716344</v>
      </c>
      <c r="G82" s="20">
        <v>3.4532716275508513</v>
      </c>
      <c r="H82" s="20">
        <v>0.2034061117893094</v>
      </c>
      <c r="I82">
        <f t="shared" si="3"/>
        <v>39.199999999999996</v>
      </c>
    </row>
    <row r="83" spans="1:9">
      <c r="A83" s="51">
        <v>44678</v>
      </c>
      <c r="B83" s="52">
        <v>12</v>
      </c>
      <c r="C83" s="20" t="s">
        <v>20</v>
      </c>
      <c r="D83" s="20" t="s">
        <v>18</v>
      </c>
      <c r="E83" s="20">
        <v>-24.501168301874998</v>
      </c>
      <c r="F83" s="20">
        <v>0.3271335446444591</v>
      </c>
      <c r="G83" s="20">
        <v>5.9068797442065035</v>
      </c>
      <c r="H83" s="20">
        <v>4.7006757969020999E-2</v>
      </c>
      <c r="I83">
        <f t="shared" si="3"/>
        <v>39.199999999999996</v>
      </c>
    </row>
    <row r="84" spans="1:9">
      <c r="A84" s="51">
        <v>44678</v>
      </c>
      <c r="B84" s="52">
        <v>14</v>
      </c>
      <c r="C84" s="20" t="s">
        <v>21</v>
      </c>
      <c r="D84" s="20" t="s">
        <v>18</v>
      </c>
      <c r="E84" s="20">
        <v>-24.555937236249999</v>
      </c>
      <c r="F84" s="20">
        <v>0.51847283289895152</v>
      </c>
      <c r="G84" s="20">
        <v>5.9906015455169497</v>
      </c>
      <c r="H84" s="20">
        <v>6.1755167817281104E-2</v>
      </c>
      <c r="I84">
        <v>0</v>
      </c>
    </row>
    <row r="85" spans="1:9">
      <c r="A85" s="51">
        <v>44678</v>
      </c>
      <c r="B85" s="52">
        <v>15</v>
      </c>
      <c r="C85" s="20" t="s">
        <v>21</v>
      </c>
      <c r="D85" s="20" t="s">
        <v>18</v>
      </c>
      <c r="E85" s="20">
        <v>-23.624579563124996</v>
      </c>
      <c r="F85" s="20">
        <v>0.42102137767220904</v>
      </c>
      <c r="G85" s="20">
        <v>6.5895764051544568</v>
      </c>
      <c r="H85" s="20">
        <v>6.3064133016627083E-2</v>
      </c>
      <c r="I85">
        <v>0</v>
      </c>
    </row>
    <row r="86" spans="1:9">
      <c r="A86" s="51">
        <v>44678</v>
      </c>
      <c r="B86" s="52">
        <v>16</v>
      </c>
      <c r="C86" s="20" t="s">
        <v>21</v>
      </c>
      <c r="D86" s="20" t="s">
        <v>18</v>
      </c>
      <c r="E86" s="20">
        <v>-23.304258687499999</v>
      </c>
      <c r="F86" s="20">
        <v>0.65149152073914685</v>
      </c>
      <c r="G86" s="20">
        <v>6.2583206392959507</v>
      </c>
      <c r="H86" s="20">
        <v>9.8118571456774537E-2</v>
      </c>
      <c r="I86">
        <v>0</v>
      </c>
    </row>
    <row r="87" spans="1:9">
      <c r="A87" s="51">
        <v>44678</v>
      </c>
      <c r="B87" s="52">
        <v>18</v>
      </c>
      <c r="C87" s="20" t="s">
        <v>22</v>
      </c>
      <c r="D87" s="20" t="s">
        <v>18</v>
      </c>
      <c r="E87" s="20">
        <v>-23.389388203124998</v>
      </c>
      <c r="F87" s="20">
        <v>0.67737079779227294</v>
      </c>
      <c r="G87" s="20">
        <v>5.5467177323906061</v>
      </c>
      <c r="H87" s="20">
        <v>9.1038635223281483E-2</v>
      </c>
      <c r="I87">
        <f>R$3</f>
        <v>39.199999999999996</v>
      </c>
    </row>
    <row r="88" spans="1:9">
      <c r="A88" s="51">
        <v>44678</v>
      </c>
      <c r="B88" s="52">
        <v>19</v>
      </c>
      <c r="C88" s="20" t="s">
        <v>22</v>
      </c>
      <c r="D88" s="20" t="s">
        <v>18</v>
      </c>
      <c r="E88" s="20">
        <v>-23.622387578749997</v>
      </c>
      <c r="F88" s="20">
        <v>0.28027107530535955</v>
      </c>
      <c r="G88" s="20">
        <v>5.787502068959232</v>
      </c>
      <c r="H88" s="20">
        <v>4.2820302660776043E-2</v>
      </c>
      <c r="I88">
        <f>R$3</f>
        <v>39.199999999999996</v>
      </c>
    </row>
    <row r="89" spans="1:9">
      <c r="A89" s="51">
        <v>44678</v>
      </c>
      <c r="B89" s="52">
        <v>20</v>
      </c>
      <c r="C89" s="20" t="s">
        <v>22</v>
      </c>
      <c r="D89" s="20" t="s">
        <v>18</v>
      </c>
      <c r="E89" s="20">
        <v>-23.3424633775</v>
      </c>
      <c r="F89" s="20">
        <v>0.37864655685651921</v>
      </c>
      <c r="G89" s="20">
        <v>6.12864004994689</v>
      </c>
      <c r="H89" s="20">
        <v>6.0924786664020639E-2</v>
      </c>
      <c r="I89">
        <f>R$3</f>
        <v>39.199999999999996</v>
      </c>
    </row>
    <row r="90" spans="1:9">
      <c r="A90" s="51">
        <v>44678</v>
      </c>
      <c r="B90" s="52">
        <v>22</v>
      </c>
      <c r="C90" s="20" t="s">
        <v>23</v>
      </c>
      <c r="D90" s="20" t="s">
        <v>18</v>
      </c>
      <c r="E90" s="20">
        <v>-23.569739309374995</v>
      </c>
      <c r="F90" s="20">
        <v>0.23306525827231631</v>
      </c>
      <c r="G90" s="20">
        <v>5.971313195223134</v>
      </c>
      <c r="H90" s="20">
        <v>3.929100148041452E-2</v>
      </c>
      <c r="I90">
        <f>R$6-R$4</f>
        <v>89.153830390126245</v>
      </c>
    </row>
    <row r="91" spans="1:9">
      <c r="A91" s="51">
        <v>44678</v>
      </c>
      <c r="B91" s="20">
        <v>23</v>
      </c>
      <c r="C91" s="20" t="s">
        <v>23</v>
      </c>
      <c r="D91" s="20" t="s">
        <v>18</v>
      </c>
      <c r="E91" s="20">
        <v>-23.76523436742</v>
      </c>
      <c r="F91" s="20">
        <v>0.31774592189817102</v>
      </c>
      <c r="G91" s="20">
        <v>5.4451128820000001</v>
      </c>
      <c r="H91" s="20">
        <v>4.5477014000000003E-2</v>
      </c>
      <c r="I91">
        <f>R$6-R$4</f>
        <v>89.153830390126245</v>
      </c>
    </row>
    <row r="92" spans="1:9">
      <c r="A92" s="51">
        <v>44678</v>
      </c>
      <c r="B92" s="20">
        <v>24</v>
      </c>
      <c r="C92" s="20" t="s">
        <v>23</v>
      </c>
      <c r="D92" s="20" t="s">
        <v>18</v>
      </c>
      <c r="E92" s="20">
        <v>-23.935025993559996</v>
      </c>
      <c r="F92" s="20">
        <v>0.38743160605085292</v>
      </c>
      <c r="G92" s="20">
        <v>5.5972648180000002</v>
      </c>
      <c r="H92" s="20">
        <v>5.6968136000000003E-2</v>
      </c>
      <c r="I92">
        <f>R$6-R$4</f>
        <v>89.153830390126245</v>
      </c>
    </row>
    <row r="93" spans="1:9">
      <c r="A93" s="51">
        <v>44783</v>
      </c>
      <c r="B93" s="52">
        <v>1</v>
      </c>
      <c r="C93" s="20" t="s">
        <v>19</v>
      </c>
      <c r="D93" s="20" t="s">
        <v>24</v>
      </c>
      <c r="E93" s="20">
        <v>-23.10144881946</v>
      </c>
      <c r="F93" s="20">
        <v>0.48659423901126297</v>
      </c>
      <c r="G93" s="20">
        <v>5.3318648826759052</v>
      </c>
      <c r="H93" s="20">
        <v>6.6660021927638799E-2</v>
      </c>
      <c r="I93">
        <f>R$7</f>
        <v>166.6</v>
      </c>
    </row>
    <row r="94" spans="1:9">
      <c r="A94" s="51">
        <v>44783</v>
      </c>
      <c r="B94" s="52">
        <v>2</v>
      </c>
      <c r="C94" s="20" t="s">
        <v>19</v>
      </c>
      <c r="D94" s="20" t="s">
        <v>24</v>
      </c>
      <c r="E94" s="20">
        <v>-23.26233244522</v>
      </c>
      <c r="F94" s="20">
        <v>0.94736210551577948</v>
      </c>
      <c r="G94" s="20">
        <v>4.0654246803393868</v>
      </c>
      <c r="H94" s="20">
        <v>0.12291508339666413</v>
      </c>
      <c r="I94">
        <f>R$7</f>
        <v>166.6</v>
      </c>
    </row>
    <row r="95" spans="1:9">
      <c r="A95" s="51">
        <v>44783</v>
      </c>
      <c r="B95" s="52">
        <v>3</v>
      </c>
      <c r="C95" s="20" t="s">
        <v>19</v>
      </c>
      <c r="D95" s="20" t="s">
        <v>24</v>
      </c>
      <c r="E95" s="20">
        <v>-23.006985674839999</v>
      </c>
      <c r="F95" s="20">
        <v>0.44193380973292351</v>
      </c>
      <c r="G95" s="20">
        <v>5.2571671217969866</v>
      </c>
      <c r="H95" s="20">
        <v>5.7846620623577795E-2</v>
      </c>
      <c r="I95">
        <f>R$7</f>
        <v>166.6</v>
      </c>
    </row>
    <row r="96" spans="1:9">
      <c r="A96" s="51">
        <v>44783</v>
      </c>
      <c r="B96" s="52">
        <v>10</v>
      </c>
      <c r="C96" s="20" t="s">
        <v>20</v>
      </c>
      <c r="D96" s="20" t="s">
        <v>24</v>
      </c>
      <c r="E96" s="20">
        <v>-23.371995318940002</v>
      </c>
      <c r="F96" s="20">
        <v>0.2415293501470529</v>
      </c>
      <c r="G96" s="20">
        <v>5.4685755227197639</v>
      </c>
      <c r="H96" s="20">
        <v>3.7226542041013652E-2</v>
      </c>
      <c r="I96">
        <f>R$3</f>
        <v>39.199999999999996</v>
      </c>
    </row>
    <row r="97" spans="1:9">
      <c r="A97" s="51">
        <v>44783</v>
      </c>
      <c r="B97" s="20">
        <v>11</v>
      </c>
      <c r="C97" s="20" t="s">
        <v>20</v>
      </c>
      <c r="D97" s="20" t="s">
        <v>24</v>
      </c>
      <c r="E97" s="20">
        <v>-23.928177860680002</v>
      </c>
      <c r="F97" s="20">
        <v>0.75889359821625868</v>
      </c>
      <c r="G97" s="20">
        <v>4.6986436520933932</v>
      </c>
      <c r="H97" s="20">
        <v>9.0271779523130383E-2</v>
      </c>
      <c r="I97">
        <f>R$3</f>
        <v>39.199999999999996</v>
      </c>
    </row>
    <row r="98" spans="1:9">
      <c r="A98" s="51">
        <v>44783</v>
      </c>
      <c r="B98" s="20">
        <v>12</v>
      </c>
      <c r="C98" s="20" t="s">
        <v>20</v>
      </c>
      <c r="D98" s="20" t="s">
        <v>24</v>
      </c>
      <c r="E98" s="20">
        <v>-23.887623148499998</v>
      </c>
      <c r="F98" s="20">
        <v>0.74538760155280759</v>
      </c>
      <c r="G98" s="20">
        <v>4.6490999541807634</v>
      </c>
      <c r="H98" s="20">
        <v>9.4649217593148455E-2</v>
      </c>
      <c r="I98">
        <f>R$3</f>
        <v>39.199999999999996</v>
      </c>
    </row>
    <row r="99" spans="1:9">
      <c r="A99" s="51">
        <v>44783</v>
      </c>
      <c r="B99" s="20">
        <v>14</v>
      </c>
      <c r="C99" s="20" t="s">
        <v>21</v>
      </c>
      <c r="D99" s="20" t="s">
        <v>24</v>
      </c>
      <c r="E99" s="20">
        <v>-23.33009427532</v>
      </c>
      <c r="F99" s="20">
        <v>0.36266645434821559</v>
      </c>
      <c r="G99" s="20">
        <v>4.4182551438178601</v>
      </c>
      <c r="H99" s="20">
        <v>6.6044308206771637E-2</v>
      </c>
      <c r="I99">
        <f>R$4</f>
        <v>127.4</v>
      </c>
    </row>
    <row r="100" spans="1:9">
      <c r="A100" s="51">
        <v>44783</v>
      </c>
      <c r="B100" s="20">
        <v>15</v>
      </c>
      <c r="C100" s="20" t="s">
        <v>21</v>
      </c>
      <c r="D100" s="20" t="s">
        <v>24</v>
      </c>
      <c r="E100" s="20">
        <v>-24.082502888740002</v>
      </c>
      <c r="F100" s="20">
        <v>0.50384508108538861</v>
      </c>
      <c r="G100" s="20">
        <v>4.6603335128117864</v>
      </c>
      <c r="H100" s="20">
        <v>6.841455154002471E-2</v>
      </c>
      <c r="I100">
        <f>R$4</f>
        <v>127.4</v>
      </c>
    </row>
    <row r="101" spans="1:9">
      <c r="A101" s="51">
        <v>44783</v>
      </c>
      <c r="B101" s="20">
        <v>16</v>
      </c>
      <c r="C101" s="20" t="s">
        <v>21</v>
      </c>
      <c r="D101" s="20" t="s">
        <v>24</v>
      </c>
      <c r="E101" s="20">
        <v>-23.741358895020003</v>
      </c>
      <c r="F101" s="20">
        <v>0.80864516642144191</v>
      </c>
      <c r="G101" s="20">
        <v>4.7334211293949089</v>
      </c>
      <c r="H101" s="20">
        <v>0.10283532826977375</v>
      </c>
      <c r="I101">
        <f>R$4</f>
        <v>127.4</v>
      </c>
    </row>
    <row r="102" spans="1:9">
      <c r="A102" s="51">
        <v>44783</v>
      </c>
      <c r="B102" s="20">
        <v>18</v>
      </c>
      <c r="C102" s="20" t="s">
        <v>22</v>
      </c>
      <c r="D102" s="20" t="s">
        <v>24</v>
      </c>
      <c r="E102" s="20">
        <v>-23.689242909759997</v>
      </c>
      <c r="F102" s="20">
        <v>0.7414837700116359</v>
      </c>
      <c r="G102" s="20">
        <v>4.9790649847019086</v>
      </c>
      <c r="H102" s="20">
        <v>9.6216346346748E-2</v>
      </c>
      <c r="I102">
        <f>R$5</f>
        <v>180.05034821728421</v>
      </c>
    </row>
    <row r="103" spans="1:9">
      <c r="A103" s="51">
        <v>44783</v>
      </c>
      <c r="B103" s="20">
        <v>19</v>
      </c>
      <c r="C103" s="20" t="s">
        <v>22</v>
      </c>
      <c r="D103" s="20" t="s">
        <v>24</v>
      </c>
      <c r="E103" s="20">
        <v>-23.349568441340001</v>
      </c>
      <c r="F103" s="20">
        <v>0.24491490244914907</v>
      </c>
      <c r="G103" s="20">
        <v>5.0323499135951524</v>
      </c>
      <c r="H103" s="20">
        <v>3.6490146079187179E-2</v>
      </c>
      <c r="I103">
        <f>R$5</f>
        <v>180.05034821728421</v>
      </c>
    </row>
    <row r="104" spans="1:9">
      <c r="A104" s="51">
        <v>44783</v>
      </c>
      <c r="B104" s="20">
        <v>20</v>
      </c>
      <c r="C104" s="20" t="s">
        <v>22</v>
      </c>
      <c r="D104" s="20" t="s">
        <v>24</v>
      </c>
      <c r="E104" s="20">
        <v>-23.490926115960004</v>
      </c>
      <c r="F104" s="20">
        <v>0.39200047853568087</v>
      </c>
      <c r="G104" s="20">
        <v>5.3498194316176289</v>
      </c>
      <c r="H104" s="20">
        <v>5.6148186549159575E-2</v>
      </c>
      <c r="I104">
        <f>R$5</f>
        <v>180.05034821728421</v>
      </c>
    </row>
    <row r="105" spans="1:9">
      <c r="A105" s="51">
        <v>44783</v>
      </c>
      <c r="B105" s="20">
        <v>22</v>
      </c>
      <c r="C105" s="20" t="s">
        <v>23</v>
      </c>
      <c r="D105" s="20" t="s">
        <v>24</v>
      </c>
      <c r="E105" s="20">
        <v>-23.610352302180001</v>
      </c>
      <c r="F105" s="20">
        <v>0.30959690602448076</v>
      </c>
      <c r="G105" s="20">
        <v>5.4590313702</v>
      </c>
      <c r="H105" s="20">
        <v>4.6848211793788126E-2</v>
      </c>
      <c r="I105">
        <f>R$6</f>
        <v>216.55383039012625</v>
      </c>
    </row>
    <row r="106" spans="1:9">
      <c r="A106" s="51">
        <v>44783</v>
      </c>
      <c r="B106" s="20">
        <v>23</v>
      </c>
      <c r="C106" s="20" t="s">
        <v>23</v>
      </c>
      <c r="D106" s="20" t="s">
        <v>24</v>
      </c>
      <c r="E106" s="20">
        <v>-23.683550058800002</v>
      </c>
      <c r="F106" s="20">
        <v>0.39859084046300958</v>
      </c>
      <c r="G106" s="20">
        <v>5.3922172365922663</v>
      </c>
      <c r="H106" s="20">
        <v>5.7775541016607958E-2</v>
      </c>
      <c r="I106">
        <f>R$6</f>
        <v>216.55383039012625</v>
      </c>
    </row>
    <row r="107" spans="1:9">
      <c r="A107" s="51">
        <v>44783</v>
      </c>
      <c r="B107" s="20">
        <v>24</v>
      </c>
      <c r="C107" s="20" t="s">
        <v>23</v>
      </c>
      <c r="D107" s="20" t="s">
        <v>24</v>
      </c>
      <c r="E107" s="20">
        <v>-24.11471521412</v>
      </c>
      <c r="F107" s="20">
        <v>0.35707208813854879</v>
      </c>
      <c r="G107" s="20">
        <v>5.8846307614259752</v>
      </c>
      <c r="H107" s="20">
        <v>5.128205128205128E-2</v>
      </c>
      <c r="I107">
        <f>R$6</f>
        <v>216.55383039012625</v>
      </c>
    </row>
    <row r="108" spans="1:9">
      <c r="A108" s="51">
        <v>45026</v>
      </c>
      <c r="B108" s="20">
        <v>1</v>
      </c>
      <c r="C108" s="20" t="s">
        <v>19</v>
      </c>
      <c r="D108" s="20" t="s">
        <v>18</v>
      </c>
      <c r="E108">
        <v>-22.947473228274998</v>
      </c>
      <c r="F108" s="20">
        <v>0.37893255603578252</v>
      </c>
      <c r="G108" s="55">
        <v>4.7167584800000002</v>
      </c>
      <c r="H108" s="20">
        <v>5.9744697959593938E-2</v>
      </c>
      <c r="I108">
        <f t="shared" ref="I108:I119" si="4">S$3</f>
        <v>178.13200000000001</v>
      </c>
    </row>
    <row r="109" spans="1:9">
      <c r="A109" s="51">
        <v>45026</v>
      </c>
      <c r="B109" s="20">
        <v>2</v>
      </c>
      <c r="C109" s="20" t="s">
        <v>19</v>
      </c>
      <c r="D109" s="20" t="s">
        <v>18</v>
      </c>
      <c r="E109">
        <v>-23.112476388019999</v>
      </c>
      <c r="F109" s="20">
        <v>0.37296595787161829</v>
      </c>
      <c r="G109" s="55">
        <v>5.236179194</v>
      </c>
      <c r="H109" s="20">
        <v>5.870020964360588E-2</v>
      </c>
      <c r="I109">
        <f t="shared" si="4"/>
        <v>178.13200000000001</v>
      </c>
    </row>
    <row r="110" spans="1:9">
      <c r="A110" s="51">
        <v>45026</v>
      </c>
      <c r="B110" s="20">
        <v>3</v>
      </c>
      <c r="C110" s="20" t="s">
        <v>19</v>
      </c>
      <c r="D110" s="20" t="s">
        <v>18</v>
      </c>
      <c r="E110">
        <v>-22.678116772429998</v>
      </c>
      <c r="F110" s="20">
        <v>0.4276868904670531</v>
      </c>
      <c r="G110" s="55">
        <v>5.5796483280000002</v>
      </c>
      <c r="H110" s="20">
        <v>6.2194615338964608E-2</v>
      </c>
      <c r="I110">
        <f t="shared" si="4"/>
        <v>178.13200000000001</v>
      </c>
    </row>
    <row r="111" spans="1:9">
      <c r="A111" s="51">
        <v>45026</v>
      </c>
      <c r="B111" s="20">
        <v>4</v>
      </c>
      <c r="C111" s="20" t="s">
        <v>19</v>
      </c>
      <c r="D111" s="20" t="s">
        <v>18</v>
      </c>
      <c r="E111">
        <v>-23.372778390784998</v>
      </c>
      <c r="F111" s="20">
        <v>0.14354449080636467</v>
      </c>
      <c r="G111" s="55">
        <v>4.3603760390000001</v>
      </c>
      <c r="H111" s="20">
        <v>2.6872167541775641E-2</v>
      </c>
      <c r="I111">
        <f t="shared" si="4"/>
        <v>178.13200000000001</v>
      </c>
    </row>
    <row r="112" spans="1:9">
      <c r="A112" s="51">
        <v>45026</v>
      </c>
      <c r="B112" s="20">
        <v>5</v>
      </c>
      <c r="C112" s="20" t="s">
        <v>19</v>
      </c>
      <c r="D112" s="20" t="s">
        <v>18</v>
      </c>
      <c r="E112">
        <v>-23.718912622575001</v>
      </c>
      <c r="F112" s="20">
        <v>0.29266490354698199</v>
      </c>
      <c r="G112" s="55">
        <v>4.2919480019999998</v>
      </c>
      <c r="H112" s="20">
        <v>4.9315494710640957E-2</v>
      </c>
      <c r="I112">
        <f t="shared" si="4"/>
        <v>178.13200000000001</v>
      </c>
    </row>
    <row r="113" spans="1:9">
      <c r="A113" s="51">
        <v>45026</v>
      </c>
      <c r="B113" s="20">
        <v>6</v>
      </c>
      <c r="C113" s="20" t="s">
        <v>19</v>
      </c>
      <c r="D113" s="20" t="s">
        <v>18</v>
      </c>
      <c r="E113">
        <v>-19.675295523860001</v>
      </c>
      <c r="F113" s="20">
        <v>0.59416402503454435</v>
      </c>
      <c r="G113" s="55">
        <v>4.6067873080000004</v>
      </c>
      <c r="H113" s="20">
        <v>8.3922620499065265E-2</v>
      </c>
      <c r="I113">
        <f t="shared" si="4"/>
        <v>178.13200000000001</v>
      </c>
    </row>
    <row r="114" spans="1:9">
      <c r="A114" s="51">
        <v>45026</v>
      </c>
      <c r="B114" s="20">
        <v>7</v>
      </c>
      <c r="C114" s="20" t="s">
        <v>19</v>
      </c>
      <c r="D114" s="20" t="s">
        <v>18</v>
      </c>
      <c r="E114">
        <v>-23.645073650230003</v>
      </c>
      <c r="F114" s="20">
        <v>0.13213725224265205</v>
      </c>
      <c r="G114" s="55">
        <v>5.3184107579999997</v>
      </c>
      <c r="H114" s="20">
        <v>2.7357448704783686E-2</v>
      </c>
      <c r="I114">
        <f t="shared" si="4"/>
        <v>178.13200000000001</v>
      </c>
    </row>
    <row r="115" spans="1:9">
      <c r="A115" s="51">
        <v>45026</v>
      </c>
      <c r="B115" s="20">
        <v>8</v>
      </c>
      <c r="C115" s="20" t="s">
        <v>19</v>
      </c>
      <c r="D115" s="20" t="s">
        <v>18</v>
      </c>
      <c r="E115">
        <v>-23.852511011625001</v>
      </c>
      <c r="F115" s="20">
        <v>0.15106034617183847</v>
      </c>
      <c r="G115" s="55">
        <v>5.0241612900000003</v>
      </c>
      <c r="H115" s="20">
        <v>2.8925619834710745E-2</v>
      </c>
      <c r="I115">
        <f t="shared" si="4"/>
        <v>178.13200000000001</v>
      </c>
    </row>
    <row r="116" spans="1:9">
      <c r="A116" s="51">
        <v>45026</v>
      </c>
      <c r="B116" s="20">
        <v>9</v>
      </c>
      <c r="C116" s="20" t="s">
        <v>20</v>
      </c>
      <c r="D116" s="20" t="s">
        <v>18</v>
      </c>
      <c r="E116">
        <v>-24.204871534264999</v>
      </c>
      <c r="F116" s="20">
        <v>0.19204749692037401</v>
      </c>
      <c r="G116" s="55">
        <v>4.5722287760000002</v>
      </c>
      <c r="H116" s="20">
        <v>2.9281689856418752E-2</v>
      </c>
      <c r="I116">
        <f t="shared" si="4"/>
        <v>178.13200000000001</v>
      </c>
    </row>
    <row r="117" spans="1:9">
      <c r="A117" s="51">
        <v>45026</v>
      </c>
      <c r="B117" s="20">
        <v>10</v>
      </c>
      <c r="C117" s="20" t="s">
        <v>20</v>
      </c>
      <c r="D117" s="20" t="s">
        <v>18</v>
      </c>
      <c r="E117">
        <v>-23.67296241755</v>
      </c>
      <c r="F117" s="20">
        <v>0.23069187846284289</v>
      </c>
      <c r="G117" s="55">
        <v>5.4953574769999998</v>
      </c>
      <c r="H117" s="20">
        <v>4.0972454995366454E-2</v>
      </c>
      <c r="I117">
        <f t="shared" si="4"/>
        <v>178.13200000000001</v>
      </c>
    </row>
    <row r="118" spans="1:9">
      <c r="A118" s="51">
        <v>45026</v>
      </c>
      <c r="B118" s="20">
        <v>11</v>
      </c>
      <c r="C118" s="20" t="s">
        <v>20</v>
      </c>
      <c r="D118" s="20" t="s">
        <v>18</v>
      </c>
      <c r="E118">
        <v>-23.649870541015002</v>
      </c>
      <c r="F118" s="20">
        <v>0.27133284270054614</v>
      </c>
      <c r="G118" s="55">
        <v>5.0974665640000003</v>
      </c>
      <c r="H118" s="20">
        <v>4.6093659216795139E-2</v>
      </c>
      <c r="I118">
        <f t="shared" si="4"/>
        <v>178.13200000000001</v>
      </c>
    </row>
    <row r="119" spans="1:9">
      <c r="A119" s="51">
        <v>45026</v>
      </c>
      <c r="B119" s="20">
        <v>12</v>
      </c>
      <c r="C119" s="20" t="s">
        <v>20</v>
      </c>
      <c r="D119" s="20" t="s">
        <v>18</v>
      </c>
      <c r="E119">
        <v>-24.089254650464998</v>
      </c>
      <c r="F119" s="20">
        <v>0.4023853865356421</v>
      </c>
      <c r="G119" s="55">
        <v>4.6068701159999996</v>
      </c>
      <c r="H119" s="20">
        <v>4.4815000000000001E-2</v>
      </c>
      <c r="I119">
        <f t="shared" si="4"/>
        <v>178.13200000000001</v>
      </c>
    </row>
    <row r="120" spans="1:9">
      <c r="A120" s="51">
        <v>45026</v>
      </c>
      <c r="B120" s="20">
        <v>14</v>
      </c>
      <c r="C120" s="20" t="s">
        <v>21</v>
      </c>
      <c r="D120" s="20" t="s">
        <v>18</v>
      </c>
      <c r="E120">
        <v>-23.613785536889999</v>
      </c>
      <c r="F120" s="20">
        <v>0.22805063291139244</v>
      </c>
      <c r="G120" s="55">
        <v>4.0216677819999997</v>
      </c>
      <c r="H120" s="20">
        <v>3.8359493670886077E-2</v>
      </c>
      <c r="I120" s="20">
        <v>0</v>
      </c>
    </row>
    <row r="121" spans="1:9">
      <c r="A121" s="51">
        <v>45026</v>
      </c>
      <c r="B121" s="20">
        <v>15</v>
      </c>
      <c r="C121" s="20" t="s">
        <v>21</v>
      </c>
      <c r="D121" s="20" t="s">
        <v>18</v>
      </c>
      <c r="E121">
        <v>-23.707018726024998</v>
      </c>
      <c r="F121" s="20">
        <v>0.34331282030987204</v>
      </c>
      <c r="G121" s="55">
        <v>4.885467502</v>
      </c>
      <c r="H121" s="20">
        <v>5.4653026495438996E-2</v>
      </c>
      <c r="I121">
        <v>0</v>
      </c>
    </row>
    <row r="122" spans="1:9">
      <c r="A122" s="51">
        <v>45026</v>
      </c>
      <c r="B122" s="20">
        <v>16</v>
      </c>
      <c r="C122" s="20" t="s">
        <v>21</v>
      </c>
      <c r="D122" s="20" t="s">
        <v>18</v>
      </c>
      <c r="E122">
        <v>-23.498426965079997</v>
      </c>
      <c r="F122" s="20">
        <v>0.33689300826113239</v>
      </c>
      <c r="G122" s="55">
        <v>5.4557452409999998</v>
      </c>
      <c r="H122" s="20">
        <v>5.8392101551480967E-2</v>
      </c>
      <c r="I122">
        <v>0</v>
      </c>
    </row>
    <row r="123" spans="1:9">
      <c r="A123" s="51">
        <v>45026</v>
      </c>
      <c r="B123" s="20">
        <v>17</v>
      </c>
      <c r="C123" s="20" t="s">
        <v>22</v>
      </c>
      <c r="D123" s="20" t="s">
        <v>18</v>
      </c>
      <c r="E123">
        <v>-23.701774095809998</v>
      </c>
      <c r="F123" s="20">
        <v>0.20942200321882021</v>
      </c>
      <c r="G123" s="55">
        <v>4.7965522619999996</v>
      </c>
      <c r="H123" s="20">
        <v>3.9102704206322406E-2</v>
      </c>
      <c r="I123">
        <f>S$3</f>
        <v>178.13200000000001</v>
      </c>
    </row>
    <row r="124" spans="1:9">
      <c r="A124" s="51">
        <v>45026</v>
      </c>
      <c r="B124" s="20">
        <v>18</v>
      </c>
      <c r="C124" s="20" t="s">
        <v>22</v>
      </c>
      <c r="D124" s="20" t="s">
        <v>18</v>
      </c>
      <c r="E124">
        <v>-23.781973617935002</v>
      </c>
      <c r="F124" s="20">
        <v>0.5122129055778345</v>
      </c>
      <c r="G124" s="55">
        <v>4.8065413360000004</v>
      </c>
      <c r="H124" s="20">
        <v>7.3682504962125819E-2</v>
      </c>
      <c r="I124">
        <f>S$3</f>
        <v>178.13200000000001</v>
      </c>
    </row>
    <row r="125" spans="1:9">
      <c r="A125" s="51">
        <v>45026</v>
      </c>
      <c r="B125" s="20">
        <v>19</v>
      </c>
      <c r="C125" s="20" t="s">
        <v>22</v>
      </c>
      <c r="D125" s="20" t="s">
        <v>18</v>
      </c>
      <c r="E125">
        <v>-23.020691113574998</v>
      </c>
      <c r="F125" s="20">
        <v>0.18442288881643301</v>
      </c>
      <c r="G125" s="55">
        <v>4.8987614559999999</v>
      </c>
      <c r="H125" s="20">
        <v>3.3175741767199222E-2</v>
      </c>
      <c r="I125">
        <f>S$3</f>
        <v>178.13200000000001</v>
      </c>
    </row>
    <row r="126" spans="1:9">
      <c r="A126" s="51">
        <v>45026</v>
      </c>
      <c r="B126" s="20">
        <v>20</v>
      </c>
      <c r="C126" s="20" t="s">
        <v>22</v>
      </c>
      <c r="D126" s="20" t="s">
        <v>18</v>
      </c>
      <c r="E126">
        <v>-23.43683598022</v>
      </c>
      <c r="F126" s="20">
        <v>0.2611846311832749</v>
      </c>
      <c r="G126" s="55">
        <v>5.1549191790000002</v>
      </c>
      <c r="H126" s="20">
        <v>4.5765437600511528E-2</v>
      </c>
      <c r="I126">
        <f>S$3</f>
        <v>178.13200000000001</v>
      </c>
    </row>
    <row r="127" spans="1:9">
      <c r="A127" s="51">
        <v>45026</v>
      </c>
      <c r="B127" s="20">
        <v>21</v>
      </c>
      <c r="C127" s="20" t="s">
        <v>23</v>
      </c>
      <c r="D127" s="20" t="s">
        <v>18</v>
      </c>
      <c r="E127">
        <v>-23.471066782695001</v>
      </c>
      <c r="F127" s="20">
        <v>0.30605846060483466</v>
      </c>
      <c r="G127" s="55">
        <v>4.2876191129999999</v>
      </c>
      <c r="H127" s="20">
        <v>4.5473854556488322E-2</v>
      </c>
      <c r="I127">
        <f>S$6-S$4</f>
        <v>185.54339286913682</v>
      </c>
    </row>
    <row r="128" spans="1:9">
      <c r="A128" s="51">
        <v>45026</v>
      </c>
      <c r="B128" s="20">
        <v>22</v>
      </c>
      <c r="C128" s="20" t="s">
        <v>23</v>
      </c>
      <c r="D128" s="20" t="s">
        <v>18</v>
      </c>
      <c r="E128">
        <v>-23.832196552030002</v>
      </c>
      <c r="F128" s="20">
        <v>0.15615568838957147</v>
      </c>
      <c r="G128" s="55">
        <v>4.6436005180000004</v>
      </c>
      <c r="H128" s="20">
        <v>2.7804279678342651E-2</v>
      </c>
      <c r="I128">
        <f>S$6-S$4</f>
        <v>185.54339286913682</v>
      </c>
    </row>
    <row r="129" spans="1:9">
      <c r="A129" s="51">
        <v>45026</v>
      </c>
      <c r="B129" s="20">
        <v>23</v>
      </c>
      <c r="C129" s="20" t="s">
        <v>23</v>
      </c>
      <c r="D129" s="20" t="s">
        <v>18</v>
      </c>
      <c r="E129">
        <v>-23.870104135839998</v>
      </c>
      <c r="F129" s="20">
        <v>0.21075740944017565</v>
      </c>
      <c r="G129" s="55">
        <v>3.9986803200000001</v>
      </c>
      <c r="H129" s="20">
        <v>3.4727073146392583E-2</v>
      </c>
      <c r="I129">
        <f>S$6-S$4</f>
        <v>185.54339286913682</v>
      </c>
    </row>
    <row r="130" spans="1:9">
      <c r="A130" s="51">
        <v>45026</v>
      </c>
      <c r="B130" s="20">
        <v>24</v>
      </c>
      <c r="C130" s="56" t="s">
        <v>23</v>
      </c>
      <c r="D130" s="20" t="s">
        <v>18</v>
      </c>
      <c r="E130">
        <v>-24.042650285694997</v>
      </c>
      <c r="F130" s="20">
        <v>0.34716874062664671</v>
      </c>
      <c r="G130" s="55">
        <v>4.5121496399999996</v>
      </c>
      <c r="H130" s="20">
        <v>5.5773985651169394E-2</v>
      </c>
      <c r="I130">
        <f>S$6-S$4</f>
        <v>185.54339286913682</v>
      </c>
    </row>
    <row r="131" spans="1:9">
      <c r="A131" s="51">
        <v>45180</v>
      </c>
      <c r="B131" s="20">
        <v>1</v>
      </c>
      <c r="C131" s="20" t="s">
        <v>19</v>
      </c>
      <c r="D131" s="20" t="s">
        <v>24</v>
      </c>
      <c r="E131" s="54">
        <v>-23.392239737039997</v>
      </c>
      <c r="F131" s="57">
        <v>0.226941</v>
      </c>
      <c r="G131" s="54">
        <v>4.8953002785186435</v>
      </c>
      <c r="H131" s="57">
        <v>3.9754999999999999E-2</v>
      </c>
      <c r="I131">
        <f t="shared" ref="I131:I138" si="5">S$7</f>
        <v>285.322</v>
      </c>
    </row>
    <row r="132" spans="1:9">
      <c r="A132" s="51">
        <v>45180</v>
      </c>
      <c r="B132" s="20">
        <v>2</v>
      </c>
      <c r="C132" s="20" t="s">
        <v>19</v>
      </c>
      <c r="D132" s="20" t="s">
        <v>24</v>
      </c>
      <c r="E132" s="20">
        <v>-22.800272889894998</v>
      </c>
      <c r="F132" s="58">
        <v>0.40045799999999998</v>
      </c>
      <c r="G132" s="20">
        <v>4.2546834574755614</v>
      </c>
      <c r="H132" s="58">
        <v>5.5618000000000001E-2</v>
      </c>
      <c r="I132">
        <f t="shared" si="5"/>
        <v>285.322</v>
      </c>
    </row>
    <row r="133" spans="1:9">
      <c r="A133" s="51">
        <v>45180</v>
      </c>
      <c r="B133" s="20">
        <v>3</v>
      </c>
      <c r="C133" s="20" t="s">
        <v>19</v>
      </c>
      <c r="D133" s="20" t="s">
        <v>24</v>
      </c>
      <c r="E133" s="20">
        <v>-24.184547244165</v>
      </c>
      <c r="F133" s="58">
        <v>0.32125599999999999</v>
      </c>
      <c r="G133" s="20">
        <v>4.7783711377276559</v>
      </c>
      <c r="H133" s="58">
        <v>4.8737000000000003E-2</v>
      </c>
      <c r="I133">
        <f t="shared" si="5"/>
        <v>285.322</v>
      </c>
    </row>
    <row r="134" spans="1:9">
      <c r="A134" s="51">
        <v>45180</v>
      </c>
      <c r="B134" s="20">
        <v>4</v>
      </c>
      <c r="C134" s="20" t="s">
        <v>19</v>
      </c>
      <c r="D134" s="20" t="s">
        <v>24</v>
      </c>
      <c r="E134" s="20">
        <v>-23.830185153605001</v>
      </c>
      <c r="F134" s="58">
        <v>0.181534</v>
      </c>
      <c r="G134" s="20">
        <v>4.0714509504525509</v>
      </c>
      <c r="H134" s="58">
        <v>3.1102999999999999E-2</v>
      </c>
      <c r="I134">
        <f t="shared" si="5"/>
        <v>285.322</v>
      </c>
    </row>
    <row r="135" spans="1:9">
      <c r="A135" s="51">
        <v>45180</v>
      </c>
      <c r="B135" s="20">
        <v>5</v>
      </c>
      <c r="C135" s="20" t="s">
        <v>19</v>
      </c>
      <c r="D135" s="20" t="s">
        <v>24</v>
      </c>
      <c r="E135" s="20">
        <v>-24.027569104059999</v>
      </c>
      <c r="F135" s="58">
        <v>0.316552</v>
      </c>
      <c r="G135" s="20">
        <v>4.7846962178900485</v>
      </c>
      <c r="H135" s="58">
        <v>4.8508999999999997E-2</v>
      </c>
      <c r="I135">
        <f t="shared" si="5"/>
        <v>285.322</v>
      </c>
    </row>
    <row r="136" spans="1:9">
      <c r="A136" s="51">
        <v>45180</v>
      </c>
      <c r="B136" s="20">
        <v>6</v>
      </c>
      <c r="C136" s="20" t="s">
        <v>19</v>
      </c>
      <c r="D136" s="20" t="s">
        <v>24</v>
      </c>
      <c r="E136" s="20">
        <v>-22.452433040125001</v>
      </c>
      <c r="F136" s="58">
        <v>0.52410900000000005</v>
      </c>
      <c r="G136" s="20">
        <v>4.2500619794314609</v>
      </c>
      <c r="H136" s="58">
        <v>7.6411999999999994E-2</v>
      </c>
      <c r="I136">
        <f t="shared" si="5"/>
        <v>285.322</v>
      </c>
    </row>
    <row r="137" spans="1:9">
      <c r="A137" s="51">
        <v>45180</v>
      </c>
      <c r="B137" s="20">
        <v>7</v>
      </c>
      <c r="C137" s="20" t="s">
        <v>19</v>
      </c>
      <c r="D137" s="20" t="s">
        <v>24</v>
      </c>
      <c r="E137" s="20">
        <v>-23.699470599574003</v>
      </c>
      <c r="F137" s="58">
        <v>0.58023734271572558</v>
      </c>
      <c r="G137" s="20">
        <v>4.4261956707309986</v>
      </c>
      <c r="H137" s="20">
        <v>4.5003677420637288E-2</v>
      </c>
      <c r="I137">
        <f t="shared" si="5"/>
        <v>285.322</v>
      </c>
    </row>
    <row r="138" spans="1:9">
      <c r="A138" s="51">
        <v>45180</v>
      </c>
      <c r="B138" s="20">
        <v>8</v>
      </c>
      <c r="C138" s="20" t="s">
        <v>19</v>
      </c>
      <c r="D138" s="20" t="s">
        <v>24</v>
      </c>
      <c r="E138" s="56">
        <v>-23.167914281666</v>
      </c>
      <c r="F138" s="59">
        <v>1.5775085552452506</v>
      </c>
      <c r="G138" s="56">
        <v>3.7710570756467843</v>
      </c>
      <c r="H138" s="56">
        <v>0.10816976753333597</v>
      </c>
      <c r="I138">
        <f t="shared" si="5"/>
        <v>285.322</v>
      </c>
    </row>
    <row r="139" spans="1:9">
      <c r="A139" s="51">
        <v>45180</v>
      </c>
      <c r="B139" s="20">
        <v>9</v>
      </c>
      <c r="C139" s="20" t="s">
        <v>20</v>
      </c>
      <c r="D139" s="20" t="s">
        <v>24</v>
      </c>
      <c r="E139" s="20">
        <v>-24.395881735913999</v>
      </c>
      <c r="F139" s="58">
        <v>0.61985706007340158</v>
      </c>
      <c r="G139" s="20">
        <v>3.8008888343641458</v>
      </c>
      <c r="H139" s="20">
        <v>4.6242997875217309E-2</v>
      </c>
      <c r="I139">
        <f>S$3</f>
        <v>178.13200000000001</v>
      </c>
    </row>
    <row r="140" spans="1:9">
      <c r="A140" s="51">
        <v>45180</v>
      </c>
      <c r="B140" s="20">
        <v>10</v>
      </c>
      <c r="C140" s="20" t="s">
        <v>20</v>
      </c>
      <c r="D140" s="20" t="s">
        <v>24</v>
      </c>
      <c r="E140" s="20">
        <v>-24.138068951666003</v>
      </c>
      <c r="F140" s="58">
        <v>0.58640837005260404</v>
      </c>
      <c r="G140" s="20">
        <v>4.5345337617709891</v>
      </c>
      <c r="H140" s="20">
        <v>4.4684278975872044E-2</v>
      </c>
      <c r="I140">
        <f>S$3</f>
        <v>178.13200000000001</v>
      </c>
    </row>
    <row r="141" spans="1:9">
      <c r="A141" s="51">
        <v>45180</v>
      </c>
      <c r="B141" s="20">
        <v>11</v>
      </c>
      <c r="C141" s="20" t="s">
        <v>20</v>
      </c>
      <c r="D141" s="20" t="s">
        <v>24</v>
      </c>
      <c r="E141" s="20">
        <v>-23.848322706069997</v>
      </c>
      <c r="F141" s="58">
        <v>1.2598567025577394</v>
      </c>
      <c r="G141" s="20">
        <v>4.2421374203478166</v>
      </c>
      <c r="H141" s="20">
        <v>8.9140615618620661E-2</v>
      </c>
      <c r="I141">
        <f>S$3</f>
        <v>178.13200000000001</v>
      </c>
    </row>
    <row r="142" spans="1:9">
      <c r="A142" s="51">
        <v>45180</v>
      </c>
      <c r="B142" s="20">
        <v>12</v>
      </c>
      <c r="C142" s="20" t="s">
        <v>20</v>
      </c>
      <c r="D142" s="20" t="s">
        <v>24</v>
      </c>
      <c r="E142" s="20">
        <v>-24.516785635606002</v>
      </c>
      <c r="F142" s="58">
        <v>0.79102787104081562</v>
      </c>
      <c r="G142" s="20">
        <v>3.5196453529863891</v>
      </c>
      <c r="H142" s="20">
        <v>5.582298450709923E-2</v>
      </c>
      <c r="I142">
        <f>S$3</f>
        <v>178.13200000000001</v>
      </c>
    </row>
    <row r="143" spans="1:9">
      <c r="A143" s="51">
        <v>45180</v>
      </c>
      <c r="B143" s="20">
        <v>14</v>
      </c>
      <c r="C143" s="20" t="s">
        <v>21</v>
      </c>
      <c r="D143" s="20" t="s">
        <v>24</v>
      </c>
      <c r="E143" s="20">
        <v>-23.886672886690004</v>
      </c>
      <c r="F143" s="58">
        <v>0.35016367423866684</v>
      </c>
      <c r="G143" s="20">
        <v>4.0731198857069097</v>
      </c>
      <c r="H143" s="20">
        <v>2.8727308798730283E-2</v>
      </c>
      <c r="I143">
        <f>S$4</f>
        <v>107.19000000000001</v>
      </c>
    </row>
    <row r="144" spans="1:9">
      <c r="A144" s="51">
        <v>45180</v>
      </c>
      <c r="B144" s="20">
        <v>15</v>
      </c>
      <c r="C144" s="20" t="s">
        <v>21</v>
      </c>
      <c r="D144" s="20" t="s">
        <v>24</v>
      </c>
      <c r="E144" s="20">
        <v>-23.430052934954002</v>
      </c>
      <c r="F144" s="58">
        <v>0.68269992082343633</v>
      </c>
      <c r="G144" s="20">
        <v>4.7930299670398888</v>
      </c>
      <c r="H144" s="20">
        <v>5.1227236737925577E-2</v>
      </c>
      <c r="I144">
        <f>S$4</f>
        <v>107.19000000000001</v>
      </c>
    </row>
    <row r="145" spans="1:9">
      <c r="A145" s="51">
        <v>45180</v>
      </c>
      <c r="B145" s="20">
        <v>16</v>
      </c>
      <c r="C145" s="20" t="s">
        <v>21</v>
      </c>
      <c r="D145" s="20" t="s">
        <v>24</v>
      </c>
      <c r="E145" s="20">
        <v>-23.200329969042002</v>
      </c>
      <c r="F145" s="58">
        <v>0.73108658912416746</v>
      </c>
      <c r="G145" s="20">
        <v>5.5043522832271776</v>
      </c>
      <c r="H145" s="20">
        <v>5.8813003280644198E-2</v>
      </c>
      <c r="I145">
        <f>S$4</f>
        <v>107.19000000000001</v>
      </c>
    </row>
    <row r="146" spans="1:9">
      <c r="A146" s="51">
        <v>45180</v>
      </c>
      <c r="B146" s="20">
        <v>17</v>
      </c>
      <c r="C146" s="20" t="s">
        <v>22</v>
      </c>
      <c r="D146" s="20" t="s">
        <v>24</v>
      </c>
      <c r="E146" s="20">
        <v>-23.978058026917999</v>
      </c>
      <c r="F146" s="58">
        <v>0.71624187906046988</v>
      </c>
      <c r="G146" s="20">
        <v>4.0054093579905334</v>
      </c>
      <c r="H146" s="20">
        <v>5.3133433283358324E-2</v>
      </c>
      <c r="I146">
        <f>S$5</f>
        <v>314.63548217284205</v>
      </c>
    </row>
    <row r="147" spans="1:9">
      <c r="A147" s="51">
        <v>45180</v>
      </c>
      <c r="B147" s="20">
        <v>18</v>
      </c>
      <c r="C147" s="20" t="s">
        <v>22</v>
      </c>
      <c r="D147" s="20" t="s">
        <v>24</v>
      </c>
      <c r="E147" s="20">
        <v>-23.221989592890001</v>
      </c>
      <c r="F147" s="58">
        <v>1.2966565715317195</v>
      </c>
      <c r="G147" s="20">
        <v>4.6607872599686591</v>
      </c>
      <c r="H147" s="20">
        <v>9.8557933372109358E-2</v>
      </c>
      <c r="I147">
        <f>S$5</f>
        <v>314.63548217284205</v>
      </c>
    </row>
    <row r="148" spans="1:9">
      <c r="A148" s="51">
        <v>45180</v>
      </c>
      <c r="B148" s="20">
        <v>19</v>
      </c>
      <c r="C148" s="20" t="s">
        <v>22</v>
      </c>
      <c r="D148" s="20" t="s">
        <v>24</v>
      </c>
      <c r="E148" s="20">
        <v>-23.878178305345998</v>
      </c>
      <c r="F148" s="58">
        <v>0.42631333319806014</v>
      </c>
      <c r="G148" s="20">
        <v>4.7347527928036115</v>
      </c>
      <c r="H148" s="20">
        <v>3.2465556074102633E-2</v>
      </c>
      <c r="I148">
        <f>S$5</f>
        <v>314.63548217284205</v>
      </c>
    </row>
    <row r="149" spans="1:9">
      <c r="A149" s="51">
        <v>45180</v>
      </c>
      <c r="B149" s="20">
        <v>20</v>
      </c>
      <c r="C149" s="20" t="s">
        <v>22</v>
      </c>
      <c r="D149" s="20" t="s">
        <v>24</v>
      </c>
      <c r="E149" s="20">
        <v>-24.194005790921999</v>
      </c>
      <c r="F149" s="58">
        <v>0.87826121226452292</v>
      </c>
      <c r="G149" s="20">
        <v>4.16180570063855</v>
      </c>
      <c r="H149" s="20">
        <v>6.3805470166311967E-2</v>
      </c>
      <c r="I149">
        <f>S$5</f>
        <v>314.63548217284205</v>
      </c>
    </row>
    <row r="150" spans="1:9">
      <c r="A150" s="51">
        <v>45180</v>
      </c>
      <c r="B150" s="20">
        <v>21</v>
      </c>
      <c r="C150" s="20" t="s">
        <v>23</v>
      </c>
      <c r="D150" s="20" t="s">
        <v>24</v>
      </c>
      <c r="E150" s="20">
        <v>-23.956708495390004</v>
      </c>
      <c r="F150" s="58">
        <v>0.55163866143812101</v>
      </c>
      <c r="G150" s="20">
        <v>4.4718674318205007</v>
      </c>
      <c r="H150" s="20">
        <v>4.1124001869272814E-2</v>
      </c>
      <c r="I150">
        <f>S$6</f>
        <v>292.73339286913682</v>
      </c>
    </row>
    <row r="151" spans="1:9">
      <c r="A151" s="51">
        <v>45180</v>
      </c>
      <c r="B151" s="20">
        <v>22</v>
      </c>
      <c r="C151" s="20" t="s">
        <v>23</v>
      </c>
      <c r="D151" s="20" t="s">
        <v>24</v>
      </c>
      <c r="E151" s="20">
        <v>-23.864347903757999</v>
      </c>
      <c r="F151" s="58">
        <v>0.63551820272277737</v>
      </c>
      <c r="G151" s="20">
        <v>4.056431660071393</v>
      </c>
      <c r="H151" s="20">
        <v>4.6478500641012603E-2</v>
      </c>
      <c r="I151">
        <f>S$6</f>
        <v>292.73339286913682</v>
      </c>
    </row>
    <row r="152" spans="1:9">
      <c r="A152" s="51">
        <v>45180</v>
      </c>
      <c r="B152" s="20">
        <v>23</v>
      </c>
      <c r="C152" s="20" t="s">
        <v>23</v>
      </c>
      <c r="D152" s="20" t="s">
        <v>24</v>
      </c>
      <c r="E152" s="20">
        <v>-24.352225161349999</v>
      </c>
      <c r="F152" s="58">
        <v>0.9849144757681344</v>
      </c>
      <c r="G152" s="20">
        <v>4.2288616456693333</v>
      </c>
      <c r="H152" s="20">
        <v>7.1072220462464364E-2</v>
      </c>
      <c r="I152">
        <f>S$6</f>
        <v>292.73339286913682</v>
      </c>
    </row>
    <row r="153" spans="1:9">
      <c r="A153" s="51">
        <v>45180</v>
      </c>
      <c r="B153" s="20">
        <v>24</v>
      </c>
      <c r="C153" s="56" t="s">
        <v>23</v>
      </c>
      <c r="D153" s="20" t="s">
        <v>24</v>
      </c>
      <c r="E153" s="20">
        <v>-23.824170086085999</v>
      </c>
      <c r="F153" s="58">
        <v>0.77239665043499528</v>
      </c>
      <c r="G153" s="20">
        <v>4.730616591982737</v>
      </c>
      <c r="H153" s="20">
        <v>5.5948330311118358E-2</v>
      </c>
      <c r="I153">
        <f>S$6</f>
        <v>292.73339286913682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LongTerm</vt:lpstr>
      <vt:lpstr>MEM</vt:lpstr>
      <vt:lpstr>Rain</vt:lpstr>
      <vt:lpstr>Sheet4</vt:lpstr>
      <vt:lpstr>Pinyon 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Irby</dc:creator>
  <cp:lastModifiedBy>Jamie Irby</cp:lastModifiedBy>
  <dcterms:created xsi:type="dcterms:W3CDTF">2024-04-25T20:50:01Z</dcterms:created>
  <dcterms:modified xsi:type="dcterms:W3CDTF">2025-02-02T00:08:02Z</dcterms:modified>
</cp:coreProperties>
</file>