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ol9xa\Desktop\лабы\3.4.4\"/>
    </mc:Choice>
  </mc:AlternateContent>
  <xr:revisionPtr revIDLastSave="0" documentId="13_ncr:1_{47452D85-43EF-4A31-A434-B2A1849C42B8}" xr6:coauthVersionLast="47" xr6:coauthVersionMax="47" xr10:uidLastSave="{00000000-0000-0000-0000-000000000000}"/>
  <bookViews>
    <workbookView xWindow="-108" yWindow="-108" windowWidth="23256" windowHeight="12576" xr2:uid="{1CEC5FEA-E320-4C61-8ACD-FF587DFEC7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T24" i="1"/>
  <c r="M34" i="1"/>
  <c r="M33" i="1"/>
  <c r="E8" i="1"/>
  <c r="D9" i="1"/>
  <c r="D8" i="1"/>
  <c r="K24" i="1"/>
  <c r="S25" i="1"/>
  <c r="S26" i="1"/>
  <c r="S27" i="1"/>
  <c r="S28" i="1"/>
  <c r="S29" i="1"/>
  <c r="S30" i="1"/>
  <c r="S31" i="1"/>
  <c r="S32" i="1"/>
  <c r="S33" i="1"/>
  <c r="S34" i="1"/>
  <c r="S24" i="1"/>
  <c r="L25" i="1"/>
  <c r="L26" i="1"/>
  <c r="L27" i="1"/>
  <c r="L28" i="1"/>
  <c r="L29" i="1"/>
  <c r="L30" i="1"/>
  <c r="L31" i="1"/>
  <c r="L32" i="1"/>
  <c r="L33" i="1"/>
  <c r="L34" i="1"/>
  <c r="L24" i="1"/>
  <c r="T10" i="1"/>
  <c r="T11" i="1"/>
  <c r="T12" i="1"/>
  <c r="T13" i="1"/>
  <c r="T14" i="1"/>
  <c r="T15" i="1"/>
  <c r="T16" i="1"/>
  <c r="T17" i="1"/>
  <c r="T18" i="1"/>
  <c r="T9" i="1"/>
  <c r="M10" i="1"/>
  <c r="M11" i="1"/>
  <c r="M12" i="1"/>
  <c r="M13" i="1"/>
  <c r="M14" i="1"/>
  <c r="M15" i="1"/>
  <c r="M16" i="1"/>
  <c r="M17" i="1"/>
  <c r="M18" i="1"/>
  <c r="M9" i="1"/>
  <c r="E9" i="1"/>
  <c r="E10" i="1"/>
  <c r="E11" i="1"/>
  <c r="E12" i="1"/>
  <c r="E13" i="1"/>
  <c r="E14" i="1"/>
  <c r="E15" i="1"/>
  <c r="E16" i="1"/>
  <c r="E17" i="1"/>
  <c r="E18" i="1"/>
  <c r="F8" i="1"/>
  <c r="F9" i="1" s="1"/>
  <c r="S13" i="1"/>
  <c r="S15" i="1"/>
  <c r="S16" i="1"/>
  <c r="S17" i="1"/>
  <c r="S18" i="1"/>
  <c r="S14" i="1"/>
  <c r="R25" i="1"/>
  <c r="R26" i="1"/>
  <c r="R27" i="1"/>
  <c r="R28" i="1"/>
  <c r="R29" i="1"/>
  <c r="R30" i="1"/>
  <c r="R31" i="1"/>
  <c r="R32" i="1"/>
  <c r="R33" i="1"/>
  <c r="R34" i="1"/>
  <c r="R24" i="1"/>
  <c r="K25" i="1"/>
  <c r="K26" i="1"/>
  <c r="K27" i="1"/>
  <c r="K28" i="1"/>
  <c r="K29" i="1"/>
  <c r="K30" i="1"/>
  <c r="K31" i="1"/>
  <c r="K32" i="1"/>
  <c r="K33" i="1"/>
  <c r="K34" i="1"/>
  <c r="E28" i="1"/>
  <c r="B28" i="1"/>
  <c r="L18" i="1"/>
  <c r="D18" i="1"/>
  <c r="L17" i="1"/>
  <c r="D17" i="1"/>
  <c r="L16" i="1"/>
  <c r="D16" i="1"/>
  <c r="L15" i="1"/>
  <c r="D15" i="1"/>
  <c r="L14" i="1"/>
  <c r="D14" i="1"/>
  <c r="L13" i="1"/>
  <c r="D13" i="1"/>
  <c r="S12" i="1"/>
  <c r="L12" i="1"/>
  <c r="D12" i="1"/>
  <c r="S11" i="1"/>
  <c r="L11" i="1"/>
  <c r="D11" i="1"/>
  <c r="S10" i="1"/>
  <c r="L10" i="1"/>
  <c r="D10" i="1"/>
  <c r="S9" i="1"/>
  <c r="L9" i="1"/>
  <c r="J4" i="1"/>
  <c r="F10" i="1" l="1"/>
  <c r="F11" i="1" s="1"/>
  <c r="F12" i="1" s="1"/>
  <c r="F13" i="1" s="1"/>
  <c r="F14" i="1" s="1"/>
  <c r="F15" i="1" s="1"/>
  <c r="F16" i="1" s="1"/>
  <c r="F17" i="1" s="1"/>
  <c r="F18" i="1" s="1"/>
  <c r="N9" i="1" s="1"/>
  <c r="N11" i="1" s="1"/>
  <c r="N12" i="1" s="1"/>
  <c r="N13" i="1" s="1"/>
  <c r="N14" i="1" s="1"/>
  <c r="N15" i="1" s="1"/>
  <c r="N16" i="1" s="1"/>
  <c r="N17" i="1" s="1"/>
  <c r="N18" i="1" s="1"/>
  <c r="U18" i="1" l="1"/>
  <c r="U17" i="1" s="1"/>
  <c r="U16" i="1" s="1"/>
  <c r="U15" i="1" s="1"/>
  <c r="U14" i="1" s="1"/>
  <c r="U13" i="1" s="1"/>
  <c r="U12" i="1" s="1"/>
  <c r="U11" i="1" s="1"/>
  <c r="U10" i="1" s="1"/>
  <c r="U9" i="1" s="1"/>
  <c r="T34" i="1" s="1"/>
  <c r="T33" i="1" s="1"/>
  <c r="T32" i="1" l="1"/>
  <c r="T31" i="1" s="1"/>
  <c r="T30" i="1" s="1"/>
  <c r="T29" i="1" s="1"/>
  <c r="T28" i="1" s="1"/>
  <c r="T27" i="1" l="1"/>
  <c r="T26" i="1" s="1"/>
  <c r="T25" i="1" s="1"/>
  <c r="M32" i="1" l="1"/>
  <c r="M31" i="1" s="1"/>
  <c r="M30" i="1" s="1"/>
  <c r="M29" i="1" s="1"/>
  <c r="M28" i="1" s="1"/>
  <c r="M27" i="1" s="1"/>
  <c r="M26" i="1" s="1"/>
  <c r="M25" i="1" s="1"/>
  <c r="M24" i="1" s="1"/>
</calcChain>
</file>

<file path=xl/sharedStrings.xml><?xml version="1.0" encoding="utf-8"?>
<sst xmlns="http://schemas.openxmlformats.org/spreadsheetml/2006/main" count="52" uniqueCount="30">
  <si>
    <t>Параметры установки</t>
  </si>
  <si>
    <t>Калибровка гальванометра</t>
  </si>
  <si>
    <t>Nt0</t>
  </si>
  <si>
    <t>Nt1</t>
  </si>
  <si>
    <t>Nc0</t>
  </si>
  <si>
    <t>Nc1</t>
  </si>
  <si>
    <t>D, м</t>
  </si>
  <si>
    <t>dc, см</t>
  </si>
  <si>
    <t>dt, см</t>
  </si>
  <si>
    <t>lc, м</t>
  </si>
  <si>
    <t>mu0</t>
  </si>
  <si>
    <t>I, A</t>
  </si>
  <si>
    <t>deltaX, cm</t>
  </si>
  <si>
    <t>Начальная кривая намагничивания</t>
  </si>
  <si>
    <t>Предельная петля гистерезиса</t>
  </si>
  <si>
    <t>H, A/m</t>
  </si>
  <si>
    <t>B, Tl</t>
  </si>
  <si>
    <t>отклонение влево</t>
  </si>
  <si>
    <t>P1 – r,P2 – r</t>
  </si>
  <si>
    <t>deltaB, Tl</t>
  </si>
  <si>
    <t>P1 – r,P2 – l</t>
  </si>
  <si>
    <t>P1 – l,P2 – r</t>
  </si>
  <si>
    <t>P1 – l,P2 – l</t>
  </si>
  <si>
    <t>отклонение вправо</t>
  </si>
  <si>
    <t>левая часть петли при P1 = r</t>
  </si>
  <si>
    <t>правая часть петли при P1 = l</t>
  </si>
  <si>
    <t>сумма dX</t>
  </si>
  <si>
    <t>B,  Tl</t>
  </si>
  <si>
    <t>верхняя часть петли при P2 = r</t>
  </si>
  <si>
    <t>нижняя часть петли при P2 =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</si>
</sst>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"/>
    <numFmt numFmtId="166" formatCode="0.000000000000000"/>
    <numFmt numFmtId="167" formatCode="0.000000"/>
    <numFmt numFmtId="168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p1 = R, p2 =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Лист1!$L$9:$L$18</c:f>
              <c:numCache>
                <c:formatCode>0.000000</c:formatCode>
                <c:ptCount val="10"/>
                <c:pt idx="0">
                  <c:v>9635.0318471337559</c:v>
                </c:pt>
                <c:pt idx="1">
                  <c:v>5242.1974522292985</c:v>
                </c:pt>
                <c:pt idx="2">
                  <c:v>3256.4490445859869</c:v>
                </c:pt>
                <c:pt idx="3">
                  <c:v>2715.2866242038212</c:v>
                </c:pt>
                <c:pt idx="4">
                  <c:v>2223.1687898089167</c:v>
                </c:pt>
                <c:pt idx="5">
                  <c:v>1982.404458598726</c:v>
                </c:pt>
                <c:pt idx="6">
                  <c:v>1811.3057324840763</c:v>
                </c:pt>
                <c:pt idx="7">
                  <c:v>1582.8025477707004</c:v>
                </c:pt>
                <c:pt idx="8">
                  <c:v>1371.5764331210189</c:v>
                </c:pt>
                <c:pt idx="9">
                  <c:v>1039.968152866242</c:v>
                </c:pt>
              </c:numCache>
            </c:numRef>
          </c:xVal>
          <c:yVal>
            <c:numRef>
              <c:f>Лист1!$N$9:$N$18</c:f>
              <c:numCache>
                <c:formatCode>0.000000</c:formatCode>
                <c:ptCount val="10"/>
                <c:pt idx="0">
                  <c:v>2.0089674439838228</c:v>
                </c:pt>
                <c:pt idx="1">
                  <c:v>1.9518272289901422</c:v>
                </c:pt>
                <c:pt idx="2">
                  <c:v>1.7741108781761887</c:v>
                </c:pt>
                <c:pt idx="3">
                  <c:v>1.7103647958190098</c:v>
                </c:pt>
                <c:pt idx="4">
                  <c:v>1.6620723091847833</c:v>
                </c:pt>
                <c:pt idx="5">
                  <c:v>1.6079847241544496</c:v>
                </c:pt>
                <c:pt idx="6">
                  <c:v>1.5790092321739138</c:v>
                </c:pt>
                <c:pt idx="7">
                  <c:v>1.5596922375202231</c:v>
                </c:pt>
                <c:pt idx="8">
                  <c:v>1.5423069423319016</c:v>
                </c:pt>
                <c:pt idx="9">
                  <c:v>1.5133314503513657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1-424B-8772-85CD50F17407}"/>
            </c:ext>
          </c:extLst>
        </c:ser>
        <c:ser>
          <c:idx val="1"/>
          <c:order val="1"/>
          <c:tx>
            <c:v>p1 - r, p2 -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Лист1!$S$9:$S$18</c:f>
              <c:numCache>
                <c:formatCode>0.0000000</c:formatCode>
                <c:ptCount val="10"/>
                <c:pt idx="0">
                  <c:v>613.0573248407643</c:v>
                </c:pt>
                <c:pt idx="1">
                  <c:v>1039.4108280254777</c:v>
                </c:pt>
                <c:pt idx="2">
                  <c:v>1372.6910828025475</c:v>
                </c:pt>
                <c:pt idx="3">
                  <c:v>1581.1305732484075</c:v>
                </c:pt>
                <c:pt idx="4">
                  <c:v>2309.6337579617834</c:v>
                </c:pt>
                <c:pt idx="5">
                  <c:v>2981.8471337579617</c:v>
                </c:pt>
                <c:pt idx="6">
                  <c:v>3221.496815286624</c:v>
                </c:pt>
                <c:pt idx="7">
                  <c:v>3713.0573248407641</c:v>
                </c:pt>
                <c:pt idx="8">
                  <c:v>4253.6624203821648</c:v>
                </c:pt>
                <c:pt idx="9">
                  <c:v>6238.8535031847123</c:v>
                </c:pt>
              </c:numCache>
            </c:numRef>
          </c:xVal>
          <c:yVal>
            <c:numRef>
              <c:f>Лист1!$U$9:$U$18</c:f>
              <c:numCache>
                <c:formatCode>0.0000000</c:formatCode>
                <c:ptCount val="10"/>
                <c:pt idx="0">
                  <c:v>-1.3096922375202227</c:v>
                </c:pt>
                <c:pt idx="1">
                  <c:v>-1.1049320941911023</c:v>
                </c:pt>
                <c:pt idx="2">
                  <c:v>-0.85381116369312449</c:v>
                </c:pt>
                <c:pt idx="3">
                  <c:v>-0.47519806848078866</c:v>
                </c:pt>
                <c:pt idx="4">
                  <c:v>-0.10044837219919106</c:v>
                </c:pt>
                <c:pt idx="5">
                  <c:v>0.35543270162790713</c:v>
                </c:pt>
                <c:pt idx="6">
                  <c:v>0.63359742464105184</c:v>
                </c:pt>
                <c:pt idx="7">
                  <c:v>0.93301084177325622</c:v>
                </c:pt>
                <c:pt idx="8">
                  <c:v>1.3270775327085444</c:v>
                </c:pt>
                <c:pt idx="9">
                  <c:v>1.5627448674835698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1-424B-8772-85CD50F1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12895"/>
        <c:axId val="1016813727"/>
      </c:scatterChart>
      <c:valAx>
        <c:axId val="101681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813727"/>
        <c:crosses val="autoZero"/>
        <c:crossBetween val="midCat"/>
      </c:valAx>
      <c:valAx>
        <c:axId val="10168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81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81409795638824E-2"/>
          <c:y val="7.6211820475349162E-2"/>
          <c:w val="0.89701964619991492"/>
          <c:h val="0.89843028624192056"/>
        </c:manualLayout>
      </c:layout>
      <c:scatterChart>
        <c:scatterStyle val="lineMarker"/>
        <c:varyColors val="0"/>
        <c:ser>
          <c:idx val="0"/>
          <c:order val="0"/>
          <c:tx>
            <c:v>p1 = L, p2 =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Лист1!$K$24:$K$34</c:f>
              <c:numCache>
                <c:formatCode>0.000000000</c:formatCode>
                <c:ptCount val="11"/>
                <c:pt idx="0">
                  <c:v>-613.0573248407643</c:v>
                </c:pt>
                <c:pt idx="1">
                  <c:v>-1039.4108280254777</c:v>
                </c:pt>
                <c:pt idx="2">
                  <c:v>-1372.6910828025475</c:v>
                </c:pt>
                <c:pt idx="3">
                  <c:v>-1585.5891719745221</c:v>
                </c:pt>
                <c:pt idx="4">
                  <c:v>-1809.6337579617834</c:v>
                </c:pt>
                <c:pt idx="5">
                  <c:v>-1981.2898089171974</c:v>
                </c:pt>
                <c:pt idx="6">
                  <c:v>-2222.0541401273886</c:v>
                </c:pt>
                <c:pt idx="7">
                  <c:v>-2713.0573248407641</c:v>
                </c:pt>
                <c:pt idx="8">
                  <c:v>-3253.6624203821648</c:v>
                </c:pt>
                <c:pt idx="9">
                  <c:v>-5239.9681528662422</c:v>
                </c:pt>
                <c:pt idx="10">
                  <c:v>-9633.3598726114633</c:v>
                </c:pt>
              </c:numCache>
            </c:numRef>
          </c:xVal>
          <c:yVal>
            <c:numRef>
              <c:f>Лист1!$M$24:$M$34</c:f>
              <c:numCache>
                <c:formatCode>0.0000000</c:formatCode>
                <c:ptCount val="11"/>
                <c:pt idx="0">
                  <c:v>1.2719549926112239</c:v>
                </c:pt>
                <c:pt idx="1">
                  <c:v>1.0652631498167344</c:v>
                </c:pt>
                <c:pt idx="2">
                  <c:v>0.81027882038801846</c:v>
                </c:pt>
                <c:pt idx="3">
                  <c:v>0.41814382891809931</c:v>
                </c:pt>
                <c:pt idx="4">
                  <c:v>4.1462433171132573E-2</c:v>
                </c:pt>
                <c:pt idx="5">
                  <c:v>-0.39316994653690596</c:v>
                </c:pt>
                <c:pt idx="6">
                  <c:v>-0.66167617222320529</c:v>
                </c:pt>
                <c:pt idx="7">
                  <c:v>-0.9572261904246715</c:v>
                </c:pt>
                <c:pt idx="8">
                  <c:v>-1.3493611818945908</c:v>
                </c:pt>
                <c:pt idx="9">
                  <c:v>-1.583096817204247</c:v>
                </c:pt>
                <c:pt idx="10">
                  <c:v>-1.8312510931698689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8-49BC-87F6-BC796D60CDC5}"/>
            </c:ext>
          </c:extLst>
        </c:ser>
        <c:ser>
          <c:idx val="1"/>
          <c:order val="1"/>
          <c:tx>
            <c:v>p1 = L p2 =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Лист1!$R$24:$R$34</c:f>
              <c:numCache>
                <c:formatCode>0.000000000</c:formatCode>
                <c:ptCount val="11"/>
                <c:pt idx="0">
                  <c:v>-5241.640127388534</c:v>
                </c:pt>
                <c:pt idx="1">
                  <c:v>-3257.0063694267515</c:v>
                </c:pt>
                <c:pt idx="2">
                  <c:v>-2714.7292993630572</c:v>
                </c:pt>
                <c:pt idx="3">
                  <c:v>-2222.6114649681526</c:v>
                </c:pt>
                <c:pt idx="4">
                  <c:v>-1982.9617834394903</c:v>
                </c:pt>
                <c:pt idx="5">
                  <c:v>-1811.3057324840763</c:v>
                </c:pt>
                <c:pt idx="6">
                  <c:v>-1582.8025477707004</c:v>
                </c:pt>
                <c:pt idx="7">
                  <c:v>-1371.5764331210189</c:v>
                </c:pt>
                <c:pt idx="8">
                  <c:v>-1039.9681528662418</c:v>
                </c:pt>
                <c:pt idx="9">
                  <c:v>-613.0573248407643</c:v>
                </c:pt>
                <c:pt idx="10">
                  <c:v>0</c:v>
                </c:pt>
              </c:numCache>
            </c:numRef>
          </c:xVal>
          <c:yVal>
            <c:numRef>
              <c:f>Лист1!$T$24:$T$34</c:f>
              <c:numCache>
                <c:formatCode>0.0000000</c:formatCode>
                <c:ptCount val="11"/>
                <c:pt idx="0">
                  <c:v>-2.0330445819666334</c:v>
                </c:pt>
                <c:pt idx="1">
                  <c:v>-1.9220409680422148</c:v>
                </c:pt>
                <c:pt idx="2">
                  <c:v>-1.7501197156243684</c:v>
                </c:pt>
                <c:pt idx="3">
                  <c:v>-1.6825102343364513</c:v>
                </c:pt>
                <c:pt idx="4">
                  <c:v>-1.6149007530485342</c:v>
                </c:pt>
                <c:pt idx="5">
                  <c:v>-1.578198463206522</c:v>
                </c:pt>
                <c:pt idx="6">
                  <c:v>-1.5299059765722955</c:v>
                </c:pt>
                <c:pt idx="7">
                  <c:v>-1.5086572824532358</c:v>
                </c:pt>
                <c:pt idx="8">
                  <c:v>-1.4874085883341761</c:v>
                </c:pt>
                <c:pt idx="9">
                  <c:v>-1.4584330963536403</c:v>
                </c:pt>
                <c:pt idx="10">
                  <c:v>-1.4101406097194138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8-49BC-87F6-BC796D60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50239"/>
        <c:axId val="1200861471"/>
      </c:scatterChart>
      <c:valAx>
        <c:axId val="120085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861471"/>
        <c:crosses val="autoZero"/>
        <c:crossBetween val="midCat"/>
      </c:valAx>
      <c:valAx>
        <c:axId val="12008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85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Лист1!$L$9:$L$18</c:f>
              <c:numCache>
                <c:formatCode>0.000000</c:formatCode>
                <c:ptCount val="10"/>
                <c:pt idx="0">
                  <c:v>9635.0318471337559</c:v>
                </c:pt>
                <c:pt idx="1">
                  <c:v>5242.1974522292985</c:v>
                </c:pt>
                <c:pt idx="2">
                  <c:v>3256.4490445859869</c:v>
                </c:pt>
                <c:pt idx="3">
                  <c:v>2715.2866242038212</c:v>
                </c:pt>
                <c:pt idx="4">
                  <c:v>2223.1687898089167</c:v>
                </c:pt>
                <c:pt idx="5">
                  <c:v>1982.404458598726</c:v>
                </c:pt>
                <c:pt idx="6">
                  <c:v>1811.3057324840763</c:v>
                </c:pt>
                <c:pt idx="7">
                  <c:v>1582.8025477707004</c:v>
                </c:pt>
                <c:pt idx="8">
                  <c:v>1371.5764331210189</c:v>
                </c:pt>
                <c:pt idx="9">
                  <c:v>1039.968152866242</c:v>
                </c:pt>
              </c:numCache>
            </c:numRef>
          </c:xVal>
          <c:yVal>
            <c:numRef>
              <c:f>Лист1!$N$9:$N$18</c:f>
              <c:numCache>
                <c:formatCode>0.000000</c:formatCode>
                <c:ptCount val="10"/>
                <c:pt idx="0">
                  <c:v>2.0089674439838228</c:v>
                </c:pt>
                <c:pt idx="1">
                  <c:v>1.9518272289901422</c:v>
                </c:pt>
                <c:pt idx="2">
                  <c:v>1.7741108781761887</c:v>
                </c:pt>
                <c:pt idx="3">
                  <c:v>1.7103647958190098</c:v>
                </c:pt>
                <c:pt idx="4">
                  <c:v>1.6620723091847833</c:v>
                </c:pt>
                <c:pt idx="5">
                  <c:v>1.6079847241544496</c:v>
                </c:pt>
                <c:pt idx="6">
                  <c:v>1.5790092321739138</c:v>
                </c:pt>
                <c:pt idx="7">
                  <c:v>1.5596922375202231</c:v>
                </c:pt>
                <c:pt idx="8">
                  <c:v>1.5423069423319016</c:v>
                </c:pt>
                <c:pt idx="9">
                  <c:v>1.5133314503513657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D-40BF-97E7-FBECAB10A00F}"/>
            </c:ext>
          </c:extLst>
        </c:ser>
        <c:ser>
          <c:idx val="1"/>
          <c:order val="1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Лист1!$S$9:$S$18</c:f>
              <c:numCache>
                <c:formatCode>0.0000000</c:formatCode>
                <c:ptCount val="10"/>
                <c:pt idx="0">
                  <c:v>613.0573248407643</c:v>
                </c:pt>
                <c:pt idx="1">
                  <c:v>1039.4108280254777</c:v>
                </c:pt>
                <c:pt idx="2">
                  <c:v>1372.6910828025475</c:v>
                </c:pt>
                <c:pt idx="3">
                  <c:v>1581.1305732484075</c:v>
                </c:pt>
                <c:pt idx="4">
                  <c:v>2309.6337579617834</c:v>
                </c:pt>
                <c:pt idx="5">
                  <c:v>2981.8471337579617</c:v>
                </c:pt>
                <c:pt idx="6">
                  <c:v>3221.496815286624</c:v>
                </c:pt>
                <c:pt idx="7">
                  <c:v>3713.0573248407641</c:v>
                </c:pt>
                <c:pt idx="8">
                  <c:v>4253.6624203821648</c:v>
                </c:pt>
                <c:pt idx="9">
                  <c:v>6238.8535031847123</c:v>
                </c:pt>
              </c:numCache>
            </c:numRef>
          </c:xVal>
          <c:yVal>
            <c:numRef>
              <c:f>Лист1!$U$9:$U$18</c:f>
              <c:numCache>
                <c:formatCode>0.0000000</c:formatCode>
                <c:ptCount val="10"/>
                <c:pt idx="0">
                  <c:v>-1.3096922375202227</c:v>
                </c:pt>
                <c:pt idx="1">
                  <c:v>-1.1049320941911023</c:v>
                </c:pt>
                <c:pt idx="2">
                  <c:v>-0.85381116369312449</c:v>
                </c:pt>
                <c:pt idx="3">
                  <c:v>-0.47519806848078866</c:v>
                </c:pt>
                <c:pt idx="4">
                  <c:v>-0.10044837219919106</c:v>
                </c:pt>
                <c:pt idx="5">
                  <c:v>0.35543270162790713</c:v>
                </c:pt>
                <c:pt idx="6">
                  <c:v>0.63359742464105184</c:v>
                </c:pt>
                <c:pt idx="7">
                  <c:v>0.93301084177325622</c:v>
                </c:pt>
                <c:pt idx="8">
                  <c:v>1.3270775327085444</c:v>
                </c:pt>
                <c:pt idx="9">
                  <c:v>1.5627448674835698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D-40BF-97E7-FBECAB10A00F}"/>
            </c:ext>
          </c:extLst>
        </c:ser>
        <c:ser>
          <c:idx val="2"/>
          <c:order val="2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Лист1!$K$24:$K$34</c:f>
              <c:numCache>
                <c:formatCode>0.000000000</c:formatCode>
                <c:ptCount val="11"/>
                <c:pt idx="0">
                  <c:v>-613.0573248407643</c:v>
                </c:pt>
                <c:pt idx="1">
                  <c:v>-1039.4108280254777</c:v>
                </c:pt>
                <c:pt idx="2">
                  <c:v>-1372.6910828025475</c:v>
                </c:pt>
                <c:pt idx="3">
                  <c:v>-1585.5891719745221</c:v>
                </c:pt>
                <c:pt idx="4">
                  <c:v>-1809.6337579617834</c:v>
                </c:pt>
                <c:pt idx="5">
                  <c:v>-1981.2898089171974</c:v>
                </c:pt>
                <c:pt idx="6">
                  <c:v>-2222.0541401273886</c:v>
                </c:pt>
                <c:pt idx="7">
                  <c:v>-2713.0573248407641</c:v>
                </c:pt>
                <c:pt idx="8">
                  <c:v>-3253.6624203821648</c:v>
                </c:pt>
                <c:pt idx="9">
                  <c:v>-5239.9681528662422</c:v>
                </c:pt>
                <c:pt idx="10">
                  <c:v>-9633.3598726114633</c:v>
                </c:pt>
              </c:numCache>
            </c:numRef>
          </c:xVal>
          <c:yVal>
            <c:numRef>
              <c:f>Лист1!$M$24:$M$34</c:f>
              <c:numCache>
                <c:formatCode>0.0000000</c:formatCode>
                <c:ptCount val="11"/>
                <c:pt idx="0">
                  <c:v>1.2719549926112239</c:v>
                </c:pt>
                <c:pt idx="1">
                  <c:v>1.0652631498167344</c:v>
                </c:pt>
                <c:pt idx="2">
                  <c:v>0.81027882038801846</c:v>
                </c:pt>
                <c:pt idx="3">
                  <c:v>0.41814382891809931</c:v>
                </c:pt>
                <c:pt idx="4">
                  <c:v>4.1462433171132573E-2</c:v>
                </c:pt>
                <c:pt idx="5">
                  <c:v>-0.39316994653690596</c:v>
                </c:pt>
                <c:pt idx="6">
                  <c:v>-0.66167617222320529</c:v>
                </c:pt>
                <c:pt idx="7">
                  <c:v>-0.9572261904246715</c:v>
                </c:pt>
                <c:pt idx="8">
                  <c:v>-1.3493611818945908</c:v>
                </c:pt>
                <c:pt idx="9">
                  <c:v>-1.583096817204247</c:v>
                </c:pt>
                <c:pt idx="10">
                  <c:v>-1.8312510931698689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D-40BF-97E7-FBECAB10A00F}"/>
            </c:ext>
          </c:extLst>
        </c:ser>
        <c:ser>
          <c:idx val="3"/>
          <c:order val="3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Лист1!$R$24:$R$34</c:f>
              <c:numCache>
                <c:formatCode>0.000000000</c:formatCode>
                <c:ptCount val="11"/>
                <c:pt idx="0">
                  <c:v>-5241.640127388534</c:v>
                </c:pt>
                <c:pt idx="1">
                  <c:v>-3257.0063694267515</c:v>
                </c:pt>
                <c:pt idx="2">
                  <c:v>-2714.7292993630572</c:v>
                </c:pt>
                <c:pt idx="3">
                  <c:v>-2222.6114649681526</c:v>
                </c:pt>
                <c:pt idx="4">
                  <c:v>-1982.9617834394903</c:v>
                </c:pt>
                <c:pt idx="5">
                  <c:v>-1811.3057324840763</c:v>
                </c:pt>
                <c:pt idx="6">
                  <c:v>-1582.8025477707004</c:v>
                </c:pt>
                <c:pt idx="7">
                  <c:v>-1371.5764331210189</c:v>
                </c:pt>
                <c:pt idx="8">
                  <c:v>-1039.9681528662418</c:v>
                </c:pt>
                <c:pt idx="9">
                  <c:v>-613.0573248407643</c:v>
                </c:pt>
                <c:pt idx="10">
                  <c:v>0</c:v>
                </c:pt>
              </c:numCache>
            </c:numRef>
          </c:xVal>
          <c:yVal>
            <c:numRef>
              <c:f>Лист1!$T$24:$T$34</c:f>
              <c:numCache>
                <c:formatCode>0.0000000</c:formatCode>
                <c:ptCount val="11"/>
                <c:pt idx="0">
                  <c:v>-2.0330445819666334</c:v>
                </c:pt>
                <c:pt idx="1">
                  <c:v>-1.9220409680422148</c:v>
                </c:pt>
                <c:pt idx="2">
                  <c:v>-1.7501197156243684</c:v>
                </c:pt>
                <c:pt idx="3">
                  <c:v>-1.6825102343364513</c:v>
                </c:pt>
                <c:pt idx="4">
                  <c:v>-1.6149007530485342</c:v>
                </c:pt>
                <c:pt idx="5">
                  <c:v>-1.578198463206522</c:v>
                </c:pt>
                <c:pt idx="6">
                  <c:v>-1.5299059765722955</c:v>
                </c:pt>
                <c:pt idx="7">
                  <c:v>-1.5086572824532358</c:v>
                </c:pt>
                <c:pt idx="8">
                  <c:v>-1.4874085883341761</c:v>
                </c:pt>
                <c:pt idx="9">
                  <c:v>-1.4584330963536403</c:v>
                </c:pt>
                <c:pt idx="10">
                  <c:v>-1.4101406097194138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D-40BF-97E7-FBECAB10A00F}"/>
            </c:ext>
          </c:extLst>
        </c:ser>
        <c:ser>
          <c:idx val="4"/>
          <c:order val="4"/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Лист1!$D$8:$D$18</c:f>
              <c:numCache>
                <c:formatCode>General</c:formatCode>
                <c:ptCount val="11"/>
                <c:pt idx="0">
                  <c:v>613.0573248407643</c:v>
                </c:pt>
                <c:pt idx="1">
                  <c:v>1039.4108280254777</c:v>
                </c:pt>
                <c:pt idx="2">
                  <c:v>1371.0191082802546</c:v>
                </c:pt>
                <c:pt idx="3">
                  <c:v>1581.687898089172</c:v>
                </c:pt>
                <c:pt idx="4">
                  <c:v>1809.6337579617832</c:v>
                </c:pt>
                <c:pt idx="5">
                  <c:v>1981.2898089171972</c:v>
                </c:pt>
                <c:pt idx="6">
                  <c:v>2220.93949044586</c:v>
                </c:pt>
                <c:pt idx="7">
                  <c:v>2712.5</c:v>
                </c:pt>
                <c:pt idx="8">
                  <c:v>3253.6624203821648</c:v>
                </c:pt>
                <c:pt idx="9">
                  <c:v>5236.6242038216551</c:v>
                </c:pt>
                <c:pt idx="10">
                  <c:v>9633.9171974522287</c:v>
                </c:pt>
              </c:numCache>
            </c:numRef>
          </c:xVal>
          <c:yVal>
            <c:numRef>
              <c:f>Лист1!$F$8:$F$18</c:f>
              <c:numCache>
                <c:formatCode>General</c:formatCode>
                <c:ptCount val="11"/>
                <c:pt idx="0">
                  <c:v>9.0789874872345841E-2</c:v>
                </c:pt>
                <c:pt idx="1">
                  <c:v>0.20282844386375132</c:v>
                </c:pt>
                <c:pt idx="2">
                  <c:v>0.36702289842012142</c:v>
                </c:pt>
                <c:pt idx="3">
                  <c:v>0.49258336366911037</c:v>
                </c:pt>
                <c:pt idx="4">
                  <c:v>0.63552912410642082</c:v>
                </c:pt>
                <c:pt idx="5">
                  <c:v>0.74949939256319542</c:v>
                </c:pt>
                <c:pt idx="6">
                  <c:v>0.87892325674292249</c:v>
                </c:pt>
                <c:pt idx="7">
                  <c:v>1.1010686952603643</c:v>
                </c:pt>
                <c:pt idx="8">
                  <c:v>1.2768533466089489</c:v>
                </c:pt>
                <c:pt idx="9">
                  <c:v>1.6535347423559157</c:v>
                </c:pt>
                <c:pt idx="10">
                  <c:v>2.0089674439838228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AD-40BF-97E7-FBECAB10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16959"/>
        <c:axId val="1003520703"/>
      </c:scatterChart>
      <c:valAx>
        <c:axId val="100351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520703"/>
        <c:crosses val="autoZero"/>
        <c:crossBetween val="midCat"/>
      </c:valAx>
      <c:valAx>
        <c:axId val="10035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51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Лист1!$D$11:$D$13</c:f>
              <c:numCache>
                <c:formatCode>General</c:formatCode>
                <c:ptCount val="3"/>
                <c:pt idx="0">
                  <c:v>1581.687898089172</c:v>
                </c:pt>
                <c:pt idx="1">
                  <c:v>1809.6337579617832</c:v>
                </c:pt>
                <c:pt idx="2">
                  <c:v>1981.2898089171972</c:v>
                </c:pt>
              </c:numCache>
            </c:numRef>
          </c:xVal>
          <c:yVal>
            <c:numRef>
              <c:f>Лист1!$F$11:$F$13</c:f>
              <c:numCache>
                <c:formatCode>General</c:formatCode>
                <c:ptCount val="3"/>
                <c:pt idx="0">
                  <c:v>0.49258336366911037</c:v>
                </c:pt>
                <c:pt idx="1">
                  <c:v>0.63552912410642082</c:v>
                </c:pt>
                <c:pt idx="2">
                  <c:v>0.74949939256319542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F-4B8A-AA37-188DD9AD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62303"/>
        <c:axId val="1200862719"/>
      </c:scatterChart>
      <c:valAx>
        <c:axId val="12008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862719"/>
        <c:crosses val="autoZero"/>
        <c:crossBetween val="midCat"/>
      </c:valAx>
      <c:valAx>
        <c:axId val="1200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8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433668</xdr:colOff>
      <xdr:row>6</xdr:row>
      <xdr:rowOff>22075</xdr:rowOff>
    </xdr:from>
    <xdr:to>
      <xdr:col>29</xdr:col>
      <xdr:colOff>176829</xdr:colOff>
      <xdr:row>21</xdr:row>
      <xdr:rowOff>70149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FFFA9E-C926-06E3-C730-721A02B55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339874</xdr:colOff>
      <xdr:row>22</xdr:row>
      <xdr:rowOff>8515</xdr:rowOff>
    </xdr:from>
    <xdr:to>
      <xdr:col>29</xdr:col>
      <xdr:colOff>69028</xdr:colOff>
      <xdr:row>37</xdr:row>
      <xdr:rowOff>75639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85155E-660A-98EA-3168-2C33114E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155088</xdr:colOff>
      <xdr:row>34</xdr:row>
      <xdr:rowOff>161811</xdr:rowOff>
    </xdr:from>
    <xdr:to>
      <xdr:col>16</xdr:col>
      <xdr:colOff>180975</xdr:colOff>
      <xdr:row>57</xdr:row>
      <xdr:rowOff>19049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9EF58FF-7CD7-4D15-794B-CD1B9A392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262010</xdr:colOff>
      <xdr:row>38</xdr:row>
      <xdr:rowOff>82648</xdr:rowOff>
    </xdr:from>
    <xdr:to>
      <xdr:col>22</xdr:col>
      <xdr:colOff>71510</xdr:colOff>
      <xdr:row>53</xdr:row>
      <xdr:rowOff>78252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D61304-1B30-C7AE-9BB5-1EF088FF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B33D-6E81-4393-BC1E-2E8EDD29BBD6}">
  <dimension ref="B2:U34"/>
  <sheetViews>
    <sheetView tabSelected="1" topLeftCell="L27" zoomScale="89" zoomScaleNormal="100" workbookViewId="0">
      <selection activeCell="AA50" sqref="AA50"/>
    </sheetView>
  </sheetViews>
  <sheetFormatPr defaultRowHeight="14.4" x14ac:dyDescent="0.3"/>
  <cols>
    <col min="2" max="2" width="11.44140625" bestFit="1" customWidth="1"/>
    <col min="5" max="5" width="13.5546875" bestFit="1" customWidth="1"/>
    <col min="9" max="9" width="11.44140625" bestFit="1" customWidth="1"/>
    <col min="10" max="10" width="12.44140625" bestFit="1" customWidth="1"/>
    <col min="11" max="11" width="15.21875" bestFit="1" customWidth="1"/>
    <col min="12" max="12" width="11.44140625" bestFit="1" customWidth="1"/>
    <col min="13" max="13" width="10.109375" bestFit="1" customWidth="1"/>
    <col min="14" max="14" width="12.77734375" customWidth="1"/>
    <col min="16" max="16" width="11.44140625" bestFit="1" customWidth="1"/>
    <col min="17" max="17" width="12.44140625" bestFit="1" customWidth="1"/>
    <col min="18" max="18" width="15.21875" bestFit="1" customWidth="1"/>
    <col min="19" max="19" width="12.44140625" bestFit="1" customWidth="1"/>
    <col min="20" max="21" width="10.109375" bestFit="1" customWidth="1"/>
  </cols>
  <sheetData>
    <row r="2" spans="2:21" x14ac:dyDescent="0.3">
      <c r="B2" t="s">
        <v>0</v>
      </c>
      <c r="L2" t="s">
        <v>1</v>
      </c>
    </row>
    <row r="3" spans="2:21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L3" t="s">
        <v>11</v>
      </c>
      <c r="M3" t="s">
        <v>12</v>
      </c>
    </row>
    <row r="4" spans="2:21" x14ac:dyDescent="0.3">
      <c r="B4" s="1">
        <v>1750</v>
      </c>
      <c r="C4" s="1">
        <v>300</v>
      </c>
      <c r="D4" s="1">
        <v>940</v>
      </c>
      <c r="E4" s="1">
        <v>500</v>
      </c>
      <c r="F4" s="1">
        <v>0.1</v>
      </c>
      <c r="G4" s="1">
        <v>7</v>
      </c>
      <c r="H4" s="1">
        <v>1</v>
      </c>
      <c r="I4" s="1">
        <v>80</v>
      </c>
      <c r="J4" s="2">
        <f>4 * 3.14 * POWER(10,-7)</f>
        <v>1.2559999999999999E-6</v>
      </c>
      <c r="L4" s="1">
        <v>1.2681</v>
      </c>
      <c r="M4" s="1">
        <v>4.3</v>
      </c>
    </row>
    <row r="6" spans="2:21" x14ac:dyDescent="0.3">
      <c r="B6" t="s">
        <v>13</v>
      </c>
      <c r="F6" t="s">
        <v>17</v>
      </c>
      <c r="I6" t="s">
        <v>14</v>
      </c>
      <c r="L6" t="s">
        <v>23</v>
      </c>
    </row>
    <row r="7" spans="2:21" x14ac:dyDescent="0.3">
      <c r="B7" t="s">
        <v>11</v>
      </c>
      <c r="C7" t="s">
        <v>12</v>
      </c>
      <c r="D7" t="s">
        <v>15</v>
      </c>
      <c r="E7" t="s">
        <v>19</v>
      </c>
      <c r="F7" t="s">
        <v>16</v>
      </c>
    </row>
    <row r="8" spans="2:21" x14ac:dyDescent="0.3">
      <c r="B8">
        <v>0.11</v>
      </c>
      <c r="C8">
        <v>4.7</v>
      </c>
      <c r="D8">
        <f>B8/3.14*$B$4/$F$4</f>
        <v>613.0573248407643</v>
      </c>
      <c r="E8">
        <f>$J$4*$D$4*$E$4/$C$4*25/46*0.07*0.07/0.01/0.01*$L$4/0.8*C8/$M$4</f>
        <v>9.0789874872345841E-2</v>
      </c>
      <c r="F8">
        <f xml:space="preserve"> E8</f>
        <v>9.0789874872345841E-2</v>
      </c>
      <c r="I8" t="s">
        <v>18</v>
      </c>
      <c r="J8" t="s">
        <v>11</v>
      </c>
      <c r="K8" t="s">
        <v>12</v>
      </c>
      <c r="L8" t="s">
        <v>15</v>
      </c>
      <c r="M8" t="s">
        <v>19</v>
      </c>
      <c r="N8" t="s">
        <v>27</v>
      </c>
      <c r="P8" t="s">
        <v>20</v>
      </c>
      <c r="Q8" t="s">
        <v>11</v>
      </c>
      <c r="R8" t="s">
        <v>12</v>
      </c>
      <c r="S8" t="s">
        <v>15</v>
      </c>
      <c r="T8" t="s">
        <v>19</v>
      </c>
      <c r="U8" t="s">
        <v>16</v>
      </c>
    </row>
    <row r="9" spans="2:21" x14ac:dyDescent="0.3">
      <c r="B9">
        <v>0.1865</v>
      </c>
      <c r="C9">
        <v>5.8</v>
      </c>
      <c r="D9">
        <f>B9/3.14*$B$4/$F$4</f>
        <v>1039.4108280254777</v>
      </c>
      <c r="E9">
        <f t="shared" ref="E9:E18" si="0">$J$4*$D$4*$E$4/$C$4*25/46*0.07*0.07/0.01/0.01*$L$4/0.8*C9/$M$4</f>
        <v>0.11203856899140549</v>
      </c>
      <c r="F9">
        <f>F8 + E9</f>
        <v>0.20282844386375132</v>
      </c>
      <c r="J9" s="4">
        <v>1.7287999999999999</v>
      </c>
      <c r="K9" s="4">
        <v>0</v>
      </c>
      <c r="L9" s="4">
        <f t="shared" ref="L9:L18" si="1">J9/3.14*$B$4/$F$4</f>
        <v>9635.0318471337559</v>
      </c>
      <c r="M9" s="4">
        <f>$J$4*$D$4*$E$4/$C$4*25/46*0.07*0.07/0.01/0.01*$L$4/0.8*K9/$M$4</f>
        <v>0</v>
      </c>
      <c r="N9" s="4">
        <f>F18 - M9</f>
        <v>2.0089674439838228</v>
      </c>
      <c r="Q9" s="5">
        <v>0.11</v>
      </c>
      <c r="R9" s="5">
        <v>10.6</v>
      </c>
      <c r="S9" s="5">
        <f t="shared" ref="S9:S12" si="2">Q9*$B$4/3.14/$F$4</f>
        <v>613.0573248407643</v>
      </c>
      <c r="T9" s="5">
        <f>$J$4*$D$4*$E$4/$C$4*25/46*0.07*0.07/0.01/0.01*$L$4/0.8*R9/$M$4</f>
        <v>0.20476014332912038</v>
      </c>
      <c r="U9" s="5">
        <f t="shared" ref="U9:U16" si="3" xml:space="preserve"> U10 - T9</f>
        <v>-1.3096922375202227</v>
      </c>
    </row>
    <row r="10" spans="2:21" x14ac:dyDescent="0.3">
      <c r="B10">
        <v>0.246</v>
      </c>
      <c r="C10">
        <v>8.5</v>
      </c>
      <c r="D10">
        <f t="shared" ref="D10:D18" si="4">B10/3.14*$B$4/$F$4</f>
        <v>1371.0191082802546</v>
      </c>
      <c r="E10">
        <f t="shared" si="0"/>
        <v>0.16419445455637011</v>
      </c>
      <c r="F10">
        <f t="shared" ref="F10:F18" si="5">F9 + E10</f>
        <v>0.36702289842012142</v>
      </c>
      <c r="J10" s="4">
        <v>0.94059999999999999</v>
      </c>
      <c r="K10" s="4">
        <v>15.9</v>
      </c>
      <c r="L10" s="4">
        <f t="shared" si="1"/>
        <v>5242.1974522292985</v>
      </c>
      <c r="M10" s="4">
        <f t="shared" ref="M10:M18" si="6">$J$4*$D$4*$E$4/$C$4*25/46*0.07*0.07/0.01/0.01*$L$4/0.8*K10/$M$4</f>
        <v>0.30714021499368055</v>
      </c>
      <c r="N10" s="4">
        <f>N9 - M10 + 0.25</f>
        <v>1.9518272289901422</v>
      </c>
      <c r="Q10" s="5">
        <v>0.1865</v>
      </c>
      <c r="R10" s="5">
        <v>13</v>
      </c>
      <c r="S10" s="5">
        <f t="shared" si="2"/>
        <v>1039.4108280254777</v>
      </c>
      <c r="T10" s="5">
        <f t="shared" ref="T10:T18" si="7">$J$4*$D$4*$E$4/$C$4*25/46*0.07*0.07/0.01/0.01*$L$4/0.8*R10/$M$4</f>
        <v>0.25112093049797785</v>
      </c>
      <c r="U10" s="5">
        <f t="shared" si="3"/>
        <v>-1.1049320941911023</v>
      </c>
    </row>
    <row r="11" spans="2:21" x14ac:dyDescent="0.3">
      <c r="B11">
        <v>0.2838</v>
      </c>
      <c r="C11">
        <v>6.5</v>
      </c>
      <c r="D11">
        <f t="shared" si="4"/>
        <v>1581.687898089172</v>
      </c>
      <c r="E11">
        <f t="shared" si="0"/>
        <v>0.12556046524898892</v>
      </c>
      <c r="F11">
        <f t="shared" si="5"/>
        <v>0.49258336366911037</v>
      </c>
      <c r="J11" s="4">
        <v>0.58430000000000004</v>
      </c>
      <c r="K11" s="4">
        <v>9.1999999999999993</v>
      </c>
      <c r="L11" s="4">
        <f t="shared" si="1"/>
        <v>3256.4490445859869</v>
      </c>
      <c r="M11" s="4">
        <f t="shared" si="6"/>
        <v>0.17771635081395351</v>
      </c>
      <c r="N11" s="4">
        <f t="shared" ref="N11:N17" si="8">N10 - M11</f>
        <v>1.7741108781761887</v>
      </c>
      <c r="Q11" s="5">
        <v>0.24629999999999999</v>
      </c>
      <c r="R11" s="5">
        <v>19.600000000000001</v>
      </c>
      <c r="S11" s="5">
        <f t="shared" si="2"/>
        <v>1372.6910828025475</v>
      </c>
      <c r="T11" s="5">
        <f t="shared" si="7"/>
        <v>0.37861309521233583</v>
      </c>
      <c r="U11" s="5">
        <f t="shared" si="3"/>
        <v>-0.85381116369312449</v>
      </c>
    </row>
    <row r="12" spans="2:21" x14ac:dyDescent="0.3">
      <c r="B12">
        <v>0.32469999999999999</v>
      </c>
      <c r="C12">
        <v>7.4</v>
      </c>
      <c r="D12">
        <f t="shared" si="4"/>
        <v>1809.6337579617832</v>
      </c>
      <c r="E12">
        <f t="shared" si="0"/>
        <v>0.14294576043731044</v>
      </c>
      <c r="F12">
        <f t="shared" si="5"/>
        <v>0.63552912410642082</v>
      </c>
      <c r="J12" s="4">
        <v>0.48720000000000002</v>
      </c>
      <c r="K12" s="4">
        <v>3.3</v>
      </c>
      <c r="L12" s="4">
        <f t="shared" si="1"/>
        <v>2715.2866242038212</v>
      </c>
      <c r="M12" s="4">
        <f t="shared" si="6"/>
        <v>6.3746082357178976E-2</v>
      </c>
      <c r="N12" s="4">
        <f t="shared" si="8"/>
        <v>1.7103647958190098</v>
      </c>
      <c r="Q12" s="5">
        <v>0.28370000000000001</v>
      </c>
      <c r="R12" s="5">
        <v>19.399999999999999</v>
      </c>
      <c r="S12" s="5">
        <f t="shared" si="2"/>
        <v>1581.1305732484075</v>
      </c>
      <c r="T12" s="5">
        <f t="shared" si="7"/>
        <v>0.3747496962815976</v>
      </c>
      <c r="U12" s="5">
        <f t="shared" si="3"/>
        <v>-0.47519806848078866</v>
      </c>
    </row>
    <row r="13" spans="2:21" x14ac:dyDescent="0.3">
      <c r="B13">
        <v>0.35549999999999998</v>
      </c>
      <c r="C13">
        <v>5.9</v>
      </c>
      <c r="D13">
        <f t="shared" si="4"/>
        <v>1981.2898089171972</v>
      </c>
      <c r="E13">
        <f t="shared" si="0"/>
        <v>0.11397026845677455</v>
      </c>
      <c r="F13">
        <f t="shared" si="5"/>
        <v>0.74949939256319542</v>
      </c>
      <c r="J13" s="4">
        <v>0.39889999999999998</v>
      </c>
      <c r="K13" s="4">
        <v>2.5</v>
      </c>
      <c r="L13" s="4">
        <f t="shared" si="1"/>
        <v>2223.1687898089167</v>
      </c>
      <c r="M13" s="4">
        <f t="shared" si="6"/>
        <v>4.82924866342265E-2</v>
      </c>
      <c r="N13" s="4">
        <f t="shared" si="8"/>
        <v>1.6620723091847833</v>
      </c>
      <c r="Q13" s="5">
        <v>0.32469999999999999</v>
      </c>
      <c r="R13" s="5">
        <v>23.6</v>
      </c>
      <c r="S13" s="5">
        <f>Q13*$B$4/3.14/$F$4 + 500</f>
        <v>2309.6337579617834</v>
      </c>
      <c r="T13" s="5">
        <f t="shared" si="7"/>
        <v>0.45588107382709819</v>
      </c>
      <c r="U13" s="5">
        <f t="shared" si="3"/>
        <v>-0.10044837219919106</v>
      </c>
    </row>
    <row r="14" spans="2:21" x14ac:dyDescent="0.3">
      <c r="B14">
        <v>0.39850000000000002</v>
      </c>
      <c r="C14">
        <v>6.7</v>
      </c>
      <c r="D14">
        <f t="shared" si="4"/>
        <v>2220.93949044586</v>
      </c>
      <c r="E14">
        <f t="shared" si="0"/>
        <v>0.12942386417972704</v>
      </c>
      <c r="F14">
        <f t="shared" si="5"/>
        <v>0.87892325674292249</v>
      </c>
      <c r="J14" s="4">
        <v>0.35570000000000002</v>
      </c>
      <c r="K14" s="4">
        <v>2.8</v>
      </c>
      <c r="L14" s="4">
        <f t="shared" si="1"/>
        <v>1982.404458598726</v>
      </c>
      <c r="M14" s="4">
        <f t="shared" si="6"/>
        <v>5.4087585030333681E-2</v>
      </c>
      <c r="N14" s="4">
        <f t="shared" si="8"/>
        <v>1.6079847241544496</v>
      </c>
      <c r="Q14" s="5">
        <v>0.35560000000000003</v>
      </c>
      <c r="R14" s="5">
        <v>14.4</v>
      </c>
      <c r="S14" s="5">
        <f>Q14*$B$4/3.14/$F$4 + 1000</f>
        <v>2981.8471337579617</v>
      </c>
      <c r="T14" s="5">
        <f t="shared" si="7"/>
        <v>0.27816472301314471</v>
      </c>
      <c r="U14" s="5">
        <f t="shared" si="3"/>
        <v>0.35543270162790713</v>
      </c>
    </row>
    <row r="15" spans="2:21" x14ac:dyDescent="0.3">
      <c r="B15">
        <v>0.48670000000000002</v>
      </c>
      <c r="C15">
        <v>11.5</v>
      </c>
      <c r="D15">
        <f t="shared" si="4"/>
        <v>2712.5</v>
      </c>
      <c r="E15">
        <f t="shared" si="0"/>
        <v>0.2221454385174419</v>
      </c>
      <c r="F15">
        <f t="shared" si="5"/>
        <v>1.1010686952603643</v>
      </c>
      <c r="J15" s="4">
        <v>0.32500000000000001</v>
      </c>
      <c r="K15" s="4">
        <v>1.5</v>
      </c>
      <c r="L15" s="4">
        <f t="shared" si="1"/>
        <v>1811.3057324840763</v>
      </c>
      <c r="M15" s="4">
        <f t="shared" si="6"/>
        <v>2.8975491980535905E-2</v>
      </c>
      <c r="N15" s="4">
        <f t="shared" si="8"/>
        <v>1.5790092321739138</v>
      </c>
      <c r="Q15" s="5">
        <v>0.39860000000000001</v>
      </c>
      <c r="R15" s="5">
        <v>15.5</v>
      </c>
      <c r="S15" s="5">
        <f t="shared" ref="S15:S18" si="9">Q15*$B$4/3.14/$F$4 + 1000</f>
        <v>3221.496815286624</v>
      </c>
      <c r="T15" s="5">
        <f t="shared" si="7"/>
        <v>0.29941341713220432</v>
      </c>
      <c r="U15" s="5">
        <f t="shared" si="3"/>
        <v>0.63359742464105184</v>
      </c>
    </row>
    <row r="16" spans="2:21" x14ac:dyDescent="0.3">
      <c r="B16">
        <v>0.58379999999999999</v>
      </c>
      <c r="C16">
        <v>9.1</v>
      </c>
      <c r="D16">
        <f t="shared" si="4"/>
        <v>3253.6624203821648</v>
      </c>
      <c r="E16">
        <f t="shared" si="0"/>
        <v>0.17578465134858448</v>
      </c>
      <c r="F16">
        <f t="shared" si="5"/>
        <v>1.2768533466089489</v>
      </c>
      <c r="J16" s="4">
        <v>0.28399999999999997</v>
      </c>
      <c r="K16" s="4">
        <v>1</v>
      </c>
      <c r="L16" s="4">
        <f t="shared" si="1"/>
        <v>1582.8025477707004</v>
      </c>
      <c r="M16" s="4">
        <f t="shared" si="6"/>
        <v>1.9316994653690602E-2</v>
      </c>
      <c r="N16" s="4">
        <f t="shared" si="8"/>
        <v>1.5596922375202231</v>
      </c>
      <c r="Q16" s="5">
        <v>0.48680000000000001</v>
      </c>
      <c r="R16" s="5">
        <v>20.399999999999999</v>
      </c>
      <c r="S16" s="5">
        <f t="shared" si="9"/>
        <v>3713.0573248407641</v>
      </c>
      <c r="T16" s="5">
        <f t="shared" si="7"/>
        <v>0.39406669093528823</v>
      </c>
      <c r="U16" s="5">
        <f t="shared" si="3"/>
        <v>0.93301084177325622</v>
      </c>
    </row>
    <row r="17" spans="2:21" x14ac:dyDescent="0.3">
      <c r="B17">
        <v>0.93959999999999999</v>
      </c>
      <c r="C17">
        <v>19.5</v>
      </c>
      <c r="D17">
        <f t="shared" si="4"/>
        <v>5236.6242038216551</v>
      </c>
      <c r="E17">
        <f t="shared" si="0"/>
        <v>0.37668139574696674</v>
      </c>
      <c r="F17">
        <f t="shared" si="5"/>
        <v>1.6535347423559157</v>
      </c>
      <c r="J17" s="4">
        <v>0.24610000000000001</v>
      </c>
      <c r="K17" s="4">
        <v>0.9</v>
      </c>
      <c r="L17" s="4">
        <f t="shared" si="1"/>
        <v>1371.5764331210189</v>
      </c>
      <c r="M17" s="4">
        <f t="shared" si="6"/>
        <v>1.7385295188321544E-2</v>
      </c>
      <c r="N17" s="4">
        <f t="shared" si="8"/>
        <v>1.5423069423319016</v>
      </c>
      <c r="Q17" s="5">
        <v>0.58379999999999999</v>
      </c>
      <c r="R17" s="5">
        <v>12.2</v>
      </c>
      <c r="S17" s="5">
        <f t="shared" si="9"/>
        <v>4253.6624203821648</v>
      </c>
      <c r="T17" s="5">
        <f t="shared" si="7"/>
        <v>0.2356673347750253</v>
      </c>
      <c r="U17" s="5">
        <f xml:space="preserve"> U18 - T17</f>
        <v>1.3270775327085444</v>
      </c>
    </row>
    <row r="18" spans="2:21" x14ac:dyDescent="0.3">
      <c r="B18">
        <v>1.7285999999999999</v>
      </c>
      <c r="C18">
        <v>18.399999999999999</v>
      </c>
      <c r="D18">
        <f t="shared" si="4"/>
        <v>9633.9171974522287</v>
      </c>
      <c r="E18">
        <f t="shared" si="0"/>
        <v>0.35543270162790702</v>
      </c>
      <c r="F18">
        <f t="shared" si="5"/>
        <v>2.0089674439838228</v>
      </c>
      <c r="J18" s="4">
        <v>0.18659999999999999</v>
      </c>
      <c r="K18" s="4">
        <v>1.5</v>
      </c>
      <c r="L18" s="4">
        <f t="shared" si="1"/>
        <v>1039.968152866242</v>
      </c>
      <c r="M18" s="4">
        <f t="shared" si="6"/>
        <v>2.8975491980535905E-2</v>
      </c>
      <c r="N18" s="4">
        <f>N17 - M18</f>
        <v>1.5133314503513657</v>
      </c>
      <c r="Q18" s="5">
        <v>0.94</v>
      </c>
      <c r="R18" s="5">
        <v>23.1</v>
      </c>
      <c r="S18" s="5">
        <f t="shared" si="9"/>
        <v>6238.8535031847123</v>
      </c>
      <c r="T18" s="5">
        <f t="shared" si="7"/>
        <v>0.44622257650025293</v>
      </c>
      <c r="U18" s="5">
        <f xml:space="preserve"> N9 - T18</f>
        <v>1.5627448674835698</v>
      </c>
    </row>
    <row r="19" spans="2:21" x14ac:dyDescent="0.3">
      <c r="I19" s="2"/>
      <c r="J19" s="2"/>
      <c r="K19" s="2"/>
      <c r="L19" s="3"/>
      <c r="P19" s="2"/>
      <c r="Q19" s="2"/>
      <c r="R19" s="2"/>
    </row>
    <row r="20" spans="2:21" x14ac:dyDescent="0.3">
      <c r="I20" s="2"/>
      <c r="J20" s="2"/>
      <c r="K20" s="2"/>
      <c r="L20" s="3"/>
    </row>
    <row r="23" spans="2:21" x14ac:dyDescent="0.3">
      <c r="H23" t="s">
        <v>21</v>
      </c>
      <c r="I23" t="s">
        <v>11</v>
      </c>
      <c r="J23" t="s">
        <v>12</v>
      </c>
      <c r="K23" t="s">
        <v>15</v>
      </c>
      <c r="L23" t="s">
        <v>19</v>
      </c>
      <c r="M23" t="s">
        <v>16</v>
      </c>
      <c r="O23" t="s">
        <v>22</v>
      </c>
      <c r="P23" t="s">
        <v>11</v>
      </c>
      <c r="Q23" t="s">
        <v>12</v>
      </c>
      <c r="R23" t="s">
        <v>15</v>
      </c>
      <c r="S23" t="s">
        <v>19</v>
      </c>
      <c r="T23" t="s">
        <v>16</v>
      </c>
    </row>
    <row r="24" spans="2:21" x14ac:dyDescent="0.3">
      <c r="B24" t="s">
        <v>24</v>
      </c>
      <c r="E24" t="s">
        <v>25</v>
      </c>
      <c r="I24" s="2">
        <v>0.11</v>
      </c>
      <c r="J24" s="2">
        <v>10.7</v>
      </c>
      <c r="K24" s="2">
        <f>I24*$B$4/3.14/$F$4 * -1</f>
        <v>-613.0573248407643</v>
      </c>
      <c r="L24">
        <f>$J$4*$D$4*$E$4/$C$4*25/46*0.07*0.07/0.01/0.01*$L$4/0.8*J24/$M$4</f>
        <v>0.20669184279448941</v>
      </c>
      <c r="M24" s="5">
        <f t="shared" ref="M24:M32" si="10">M25 + L24</f>
        <v>1.2719549926112239</v>
      </c>
      <c r="P24" s="2">
        <v>0.9405</v>
      </c>
      <c r="Q24" s="2">
        <v>16.100000000000001</v>
      </c>
      <c r="R24" s="2">
        <f>P24*$B$4/3.14/$F$4 * -1</f>
        <v>-5241.640127388534</v>
      </c>
      <c r="S24" s="4">
        <f>$J$4*$D$4*$E$4/$C$4*25/46*0.07*0.07/0.01/0.01*$L$4/0.8*Q24/$M$4</f>
        <v>0.31100361392441866</v>
      </c>
      <c r="T24" s="5">
        <f>T25 - S24 + 0.2</f>
        <v>-2.0330445819666334</v>
      </c>
    </row>
    <row r="25" spans="2:21" x14ac:dyDescent="0.3">
      <c r="I25" s="2">
        <v>0.1865</v>
      </c>
      <c r="J25" s="2">
        <v>13.2</v>
      </c>
      <c r="K25" s="2">
        <f t="shared" ref="K25:K34" si="11">I25*$B$4/3.14/$F$4 * -1</f>
        <v>-1039.4108280254777</v>
      </c>
      <c r="L25">
        <f t="shared" ref="L25:L34" si="12">$J$4*$D$4*$E$4/$C$4*25/46*0.07*0.07/0.01/0.01*$L$4/0.8*J25/$M$4</f>
        <v>0.25498432942871591</v>
      </c>
      <c r="M25" s="5">
        <f t="shared" si="10"/>
        <v>1.0652631498167344</v>
      </c>
      <c r="P25" s="2">
        <v>0.58440000000000003</v>
      </c>
      <c r="Q25" s="2">
        <v>8.9</v>
      </c>
      <c r="R25" s="2">
        <f t="shared" ref="R25:R34" si="13">P25*$B$4/3.14/$F$4 * -1</f>
        <v>-3257.0063694267515</v>
      </c>
      <c r="S25" s="4">
        <f t="shared" ref="S25:S34" si="14">$J$4*$D$4*$E$4/$C$4*25/46*0.07*0.07/0.01/0.01*$L$4/0.8*Q25/$M$4</f>
        <v>0.17192125241784637</v>
      </c>
      <c r="T25" s="5">
        <f t="shared" ref="T25:T32" si="15">T26 - S25</f>
        <v>-1.9220409680422148</v>
      </c>
    </row>
    <row r="26" spans="2:21" x14ac:dyDescent="0.3">
      <c r="B26" t="s">
        <v>26</v>
      </c>
      <c r="E26" t="s">
        <v>26</v>
      </c>
      <c r="I26" s="2">
        <v>0.24629999999999999</v>
      </c>
      <c r="J26" s="2">
        <v>20.3</v>
      </c>
      <c r="K26" s="2">
        <f t="shared" si="11"/>
        <v>-1372.6910828025475</v>
      </c>
      <c r="L26">
        <f t="shared" si="12"/>
        <v>0.3921349914699192</v>
      </c>
      <c r="M26" s="5">
        <f t="shared" si="10"/>
        <v>0.81027882038801846</v>
      </c>
      <c r="P26" s="2">
        <v>0.48709999999999998</v>
      </c>
      <c r="Q26" s="2">
        <v>3.5</v>
      </c>
      <c r="R26" s="2">
        <f t="shared" si="13"/>
        <v>-2714.7292993630572</v>
      </c>
      <c r="S26" s="4">
        <f t="shared" si="14"/>
        <v>6.7609481287917106E-2</v>
      </c>
      <c r="T26" s="5">
        <f t="shared" si="15"/>
        <v>-1.7501197156243684</v>
      </c>
    </row>
    <row r="27" spans="2:21" x14ac:dyDescent="0.3">
      <c r="I27" s="2">
        <v>0.28449999999999998</v>
      </c>
      <c r="J27" s="2">
        <v>19.5</v>
      </c>
      <c r="K27" s="2">
        <f t="shared" si="11"/>
        <v>-1585.5891719745221</v>
      </c>
      <c r="L27">
        <f t="shared" si="12"/>
        <v>0.37668139574696674</v>
      </c>
      <c r="M27" s="5">
        <f t="shared" si="10"/>
        <v>0.41814382891809931</v>
      </c>
      <c r="P27" s="2">
        <v>0.39879999999999999</v>
      </c>
      <c r="Q27" s="2">
        <v>3.5</v>
      </c>
      <c r="R27" s="2">
        <f t="shared" si="13"/>
        <v>-2222.6114649681526</v>
      </c>
      <c r="S27" s="4">
        <f t="shared" si="14"/>
        <v>6.7609481287917106E-2</v>
      </c>
      <c r="T27" s="5">
        <f t="shared" si="15"/>
        <v>-1.6825102343364513</v>
      </c>
    </row>
    <row r="28" spans="2:21" x14ac:dyDescent="0.3">
      <c r="B28" s="5">
        <f xml:space="preserve"> SUM(K9:K18) + SUM(R9:R18)</f>
        <v>210.39999999999998</v>
      </c>
      <c r="E28" s="2">
        <f xml:space="preserve"> SUM(J24:J34) + SUM(Q24:Q34)</f>
        <v>239.60000000000002</v>
      </c>
      <c r="I28" s="2">
        <v>0.32469999999999999</v>
      </c>
      <c r="J28" s="2">
        <v>22.5</v>
      </c>
      <c r="K28" s="2">
        <f t="shared" si="11"/>
        <v>-1809.6337579617834</v>
      </c>
      <c r="L28">
        <f t="shared" si="12"/>
        <v>0.43463237970803853</v>
      </c>
      <c r="M28" s="5">
        <f t="shared" si="10"/>
        <v>4.1462433171132573E-2</v>
      </c>
      <c r="P28" s="2">
        <v>0.35580000000000001</v>
      </c>
      <c r="Q28" s="2">
        <v>1.9</v>
      </c>
      <c r="R28" s="2">
        <f t="shared" si="13"/>
        <v>-1982.9617834394903</v>
      </c>
      <c r="S28" s="4">
        <f t="shared" si="14"/>
        <v>3.670228984201214E-2</v>
      </c>
      <c r="T28" s="5">
        <f t="shared" si="15"/>
        <v>-1.6149007530485342</v>
      </c>
    </row>
    <row r="29" spans="2:21" x14ac:dyDescent="0.3">
      <c r="I29" s="2">
        <v>0.35549999999999998</v>
      </c>
      <c r="J29" s="2">
        <v>13.9</v>
      </c>
      <c r="K29" s="2">
        <f t="shared" si="11"/>
        <v>-1981.2898089171974</v>
      </c>
      <c r="L29">
        <f t="shared" si="12"/>
        <v>0.26850622568629934</v>
      </c>
      <c r="M29" s="5">
        <f t="shared" si="10"/>
        <v>-0.39316994653690596</v>
      </c>
      <c r="P29" s="2">
        <v>0.32500000000000001</v>
      </c>
      <c r="Q29" s="2">
        <v>2.5</v>
      </c>
      <c r="R29" s="2">
        <f t="shared" si="13"/>
        <v>-1811.3057324840763</v>
      </c>
      <c r="S29" s="4">
        <f t="shared" si="14"/>
        <v>4.82924866342265E-2</v>
      </c>
      <c r="T29" s="5">
        <f t="shared" si="15"/>
        <v>-1.578198463206522</v>
      </c>
    </row>
    <row r="30" spans="2:21" x14ac:dyDescent="0.3">
      <c r="I30" s="2">
        <v>0.3987</v>
      </c>
      <c r="J30" s="2">
        <v>15.3</v>
      </c>
      <c r="K30" s="2">
        <f t="shared" si="11"/>
        <v>-2222.0541401273886</v>
      </c>
      <c r="L30">
        <f t="shared" si="12"/>
        <v>0.2955500182014662</v>
      </c>
      <c r="M30" s="5">
        <f t="shared" si="10"/>
        <v>-0.66167617222320529</v>
      </c>
      <c r="P30" s="2">
        <v>0.28399999999999997</v>
      </c>
      <c r="Q30" s="2">
        <v>1.1000000000000001</v>
      </c>
      <c r="R30" s="2">
        <f t="shared" si="13"/>
        <v>-1582.8025477707004</v>
      </c>
      <c r="S30" s="4">
        <f t="shared" si="14"/>
        <v>2.1248694119059663E-2</v>
      </c>
      <c r="T30" s="5">
        <f t="shared" si="15"/>
        <v>-1.5299059765722955</v>
      </c>
    </row>
    <row r="31" spans="2:21" x14ac:dyDescent="0.3">
      <c r="B31" t="s">
        <v>28</v>
      </c>
      <c r="I31" s="2">
        <v>0.48680000000000001</v>
      </c>
      <c r="J31" s="2">
        <v>20.3</v>
      </c>
      <c r="K31" s="2">
        <f t="shared" si="11"/>
        <v>-2713.0573248407641</v>
      </c>
      <c r="L31">
        <f t="shared" si="12"/>
        <v>0.3921349914699192</v>
      </c>
      <c r="M31" s="5">
        <f t="shared" si="10"/>
        <v>-0.9572261904246715</v>
      </c>
      <c r="P31" s="2">
        <v>0.24610000000000001</v>
      </c>
      <c r="Q31" s="2">
        <v>1.1000000000000001</v>
      </c>
      <c r="R31" s="2">
        <f t="shared" si="13"/>
        <v>-1371.5764331210189</v>
      </c>
      <c r="S31" s="4">
        <f t="shared" si="14"/>
        <v>2.1248694119059663E-2</v>
      </c>
      <c r="T31" s="5">
        <f t="shared" si="15"/>
        <v>-1.5086572824532358</v>
      </c>
    </row>
    <row r="32" spans="2:21" x14ac:dyDescent="0.3">
      <c r="B32" t="s">
        <v>29</v>
      </c>
      <c r="I32" s="2">
        <v>0.58379999999999999</v>
      </c>
      <c r="J32" s="2">
        <v>12.1</v>
      </c>
      <c r="K32" s="2">
        <f t="shared" si="11"/>
        <v>-3253.6624203821648</v>
      </c>
      <c r="L32">
        <f t="shared" si="12"/>
        <v>0.2337356353096563</v>
      </c>
      <c r="M32" s="5">
        <f t="shared" si="10"/>
        <v>-1.3493611818945908</v>
      </c>
      <c r="P32" s="2">
        <v>0.18659999999999999</v>
      </c>
      <c r="Q32" s="2">
        <v>1.5</v>
      </c>
      <c r="R32" s="2">
        <f t="shared" si="13"/>
        <v>-1039.9681528662418</v>
      </c>
      <c r="S32" s="4">
        <f t="shared" si="14"/>
        <v>2.8975491980535905E-2</v>
      </c>
      <c r="T32" s="5">
        <f t="shared" si="15"/>
        <v>-1.4874085883341761</v>
      </c>
    </row>
    <row r="33" spans="9:20" x14ac:dyDescent="0.3">
      <c r="I33" s="2">
        <v>0.94020000000000004</v>
      </c>
      <c r="J33" s="2">
        <v>23.2</v>
      </c>
      <c r="K33" s="2">
        <f t="shared" si="11"/>
        <v>-5239.9681528662422</v>
      </c>
      <c r="L33">
        <f t="shared" si="12"/>
        <v>0.44815427596562196</v>
      </c>
      <c r="M33" s="5">
        <f>M34 + L33 - 0.2</f>
        <v>-1.583096817204247</v>
      </c>
      <c r="P33" s="2">
        <v>0.11</v>
      </c>
      <c r="Q33" s="2">
        <v>2.5</v>
      </c>
      <c r="R33" s="2">
        <f t="shared" si="13"/>
        <v>-613.0573248407643</v>
      </c>
      <c r="S33" s="4">
        <f t="shared" si="14"/>
        <v>4.82924866342265E-2</v>
      </c>
      <c r="T33" s="5">
        <f>T34 - S33</f>
        <v>-1.4584330963536403</v>
      </c>
    </row>
    <row r="34" spans="9:20" x14ac:dyDescent="0.3">
      <c r="I34" s="2">
        <v>1.7284999999999999</v>
      </c>
      <c r="J34" s="2">
        <v>20.8</v>
      </c>
      <c r="K34" s="2">
        <f t="shared" si="11"/>
        <v>-9633.3598726114633</v>
      </c>
      <c r="L34">
        <f t="shared" si="12"/>
        <v>0.40179348879676452</v>
      </c>
      <c r="M34" s="5">
        <f>T24 + L34 - 0.2</f>
        <v>-1.8312510931698689</v>
      </c>
      <c r="P34" s="2">
        <v>0</v>
      </c>
      <c r="Q34" s="2">
        <v>5.2</v>
      </c>
      <c r="R34" s="2">
        <f t="shared" si="13"/>
        <v>0</v>
      </c>
      <c r="S34" s="4">
        <f t="shared" si="14"/>
        <v>0.10044837219919113</v>
      </c>
      <c r="T34" s="5">
        <f>U9 - S34</f>
        <v>-1.4101406097194138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Кисло водск</dc:creator>
  <cp:lastModifiedBy>Кисло водск</cp:lastModifiedBy>
  <dcterms:created xsi:type="dcterms:W3CDTF">2022-11-11T17:54:35Z</dcterms:created>
  <dcterms:modified xsi:type="dcterms:W3CDTF">2022-11-12T10:32:14Z</dcterms:modified>
</cp:coreProperties>
</file>