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1.3.3\"/>
    </mc:Choice>
  </mc:AlternateContent>
  <xr:revisionPtr revIDLastSave="0" documentId="13_ncr:1_{AA65102A-D4F0-4784-861C-35F2F5CFA633}" xr6:coauthVersionLast="47" xr6:coauthVersionMax="47" xr10:uidLastSave="{00000000-0000-0000-0000-000000000000}"/>
  <bookViews>
    <workbookView xWindow="-108" yWindow="-108" windowWidth="23256" windowHeight="12576" activeTab="1" xr2:uid="{AC35049F-DC1E-4889-9CD3-11ABCABBE7AB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8" i="2" l="1"/>
  <c r="R37" i="2"/>
  <c r="R36" i="2"/>
  <c r="R35" i="2"/>
  <c r="R34" i="2"/>
  <c r="R33" i="2"/>
  <c r="Q34" i="2"/>
  <c r="Q35" i="2"/>
  <c r="Q36" i="2"/>
  <c r="Q37" i="2"/>
  <c r="Q38" i="2"/>
  <c r="Q33" i="2"/>
  <c r="O38" i="2"/>
  <c r="O37" i="2"/>
  <c r="O36" i="2"/>
  <c r="O35" i="2"/>
  <c r="O34" i="2"/>
  <c r="O33" i="2"/>
  <c r="P10" i="1"/>
  <c r="P9" i="1"/>
  <c r="P8" i="1"/>
  <c r="P7" i="1"/>
  <c r="P6" i="1"/>
  <c r="Q16" i="2" a="1"/>
  <c r="R16" i="2" s="1"/>
  <c r="Q16" i="2"/>
  <c r="O17" i="2"/>
  <c r="O18" i="2"/>
  <c r="O19" i="2"/>
  <c r="O20" i="2"/>
  <c r="O21" i="2"/>
  <c r="O22" i="2"/>
  <c r="O23" i="2"/>
  <c r="O24" i="2"/>
  <c r="O25" i="2"/>
  <c r="O16" i="2"/>
  <c r="N17" i="2"/>
  <c r="N18" i="2"/>
  <c r="N19" i="2"/>
  <c r="N20" i="2"/>
  <c r="N21" i="2"/>
  <c r="N22" i="2"/>
  <c r="N23" i="2"/>
  <c r="N24" i="2"/>
  <c r="N25" i="2"/>
  <c r="N16" i="2"/>
  <c r="R4" i="1" a="1"/>
  <c r="R4" i="1" s="1"/>
  <c r="P5" i="1"/>
  <c r="D5" i="1"/>
  <c r="O6" i="1"/>
  <c r="O7" i="1"/>
  <c r="O8" i="1"/>
  <c r="O9" i="1"/>
  <c r="O10" i="1"/>
  <c r="O5" i="1"/>
  <c r="A10" i="2"/>
  <c r="B25" i="2"/>
  <c r="B24" i="2"/>
  <c r="B23" i="2"/>
  <c r="B22" i="2"/>
  <c r="B21" i="2"/>
  <c r="B20" i="2"/>
  <c r="B19" i="2"/>
  <c r="B18" i="2"/>
  <c r="B17" i="2"/>
  <c r="B16" i="2"/>
  <c r="D9" i="1"/>
  <c r="D10" i="1"/>
  <c r="D8" i="1"/>
  <c r="D7" i="1"/>
  <c r="D6" i="1"/>
  <c r="R17" i="2" l="1"/>
  <c r="Q17" i="2"/>
  <c r="R5" i="1"/>
  <c r="S5" i="1"/>
  <c r="S4" i="1"/>
</calcChain>
</file>

<file path=xl/sharedStrings.xml><?xml version="1.0" encoding="utf-8"?>
<sst xmlns="http://schemas.openxmlformats.org/spreadsheetml/2006/main" count="56" uniqueCount="21">
  <si>
    <t>уровень, дел</t>
  </si>
  <si>
    <t>время на 0,5 л</t>
  </si>
  <si>
    <t>широкая труба 5,3 мм</t>
  </si>
  <si>
    <t>время на 0,5л</t>
  </si>
  <si>
    <t>уровень</t>
  </si>
  <si>
    <t>расход</t>
  </si>
  <si>
    <t>диаметр 3,95мм</t>
  </si>
  <si>
    <t>расход, л/с</t>
  </si>
  <si>
    <t xml:space="preserve">уровень, дел </t>
  </si>
  <si>
    <t>длина 50 см</t>
  </si>
  <si>
    <t>P, Па</t>
  </si>
  <si>
    <t>k</t>
  </si>
  <si>
    <t>b</t>
  </si>
  <si>
    <t>погр</t>
  </si>
  <si>
    <t>знач</t>
  </si>
  <si>
    <t>Q, м^3/с</t>
  </si>
  <si>
    <t>вязкость толстой</t>
  </si>
  <si>
    <t>вязкость узкой</t>
  </si>
  <si>
    <t>Q толстой</t>
  </si>
  <si>
    <t>отношение</t>
  </si>
  <si>
    <t>отн диам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</si>
</sst>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Q(P)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Лист1!$C$5:$C$8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Лист1!$D$5:$D$8</c:f>
              <c:numCache>
                <c:formatCode>General</c:formatCode>
                <c:ptCount val="4"/>
                <c:pt idx="0">
                  <c:v>1.9536337587913517E-2</c:v>
                </c:pt>
                <c:pt idx="1">
                  <c:v>4.0171397964649171E-2</c:v>
                </c:pt>
                <c:pt idx="2">
                  <c:v>6.0508269463493344E-2</c:v>
                </c:pt>
                <c:pt idx="3">
                  <c:v>8.3010514665190924E-2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4-4447-B584-01864FDDF21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Лист1!$C$9:$C$10</c:f>
              <c:numCache>
                <c:formatCode>General</c:formatCode>
                <c:ptCount val="2"/>
                <c:pt idx="0">
                  <c:v>25</c:v>
                </c:pt>
                <c:pt idx="1">
                  <c:v>30</c:v>
                </c:pt>
              </c:numCache>
            </c:numRef>
          </c:xVal>
          <c:yVal>
            <c:numRef>
              <c:f>Лист1!$D$9:$D$10</c:f>
              <c:numCache>
                <c:formatCode>General</c:formatCode>
                <c:ptCount val="2"/>
                <c:pt idx="0">
                  <c:v>9.8425196850393679E-2</c:v>
                </c:pt>
                <c:pt idx="1">
                  <c:v>0.1175548589341693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B4-4447-B584-01864FDDF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953968"/>
        <c:axId val="1281951472"/>
      </c:scatterChart>
      <c:valAx>
        <c:axId val="128195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Далвение,</a:t>
                </a:r>
                <a:r>
                  <a:rPr lang="ru-RU" baseline="0"/>
                  <a:t> дел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1951472"/>
        <c:crosses val="autoZero"/>
        <c:crossBetween val="midCat"/>
      </c:valAx>
      <c:valAx>
        <c:axId val="12819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Q, </a:t>
                </a:r>
                <a:r>
                  <a:rPr lang="ru-RU"/>
                  <a:t>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195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Q(P)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Лист2!$A$16:$A$25</c:f>
              <c:strCach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35</c:v>
                </c:pt>
                <c:pt idx="6">
                  <c:v>45</c:v>
                </c:pt>
                <c:pt idx="7">
                  <c:v>55</c:v>
                </c:pt>
                <c:pt idx="8">
                  <c:v>65</c:v>
                </c:pt>
                <c:pt idx="9">
                  <c:v>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Лист2!$A$16:$A$25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35</c:v>
                </c:pt>
                <c:pt idx="6">
                  <c:v>45</c:v>
                </c:pt>
                <c:pt idx="7">
                  <c:v>55</c:v>
                </c:pt>
                <c:pt idx="8">
                  <c:v>65</c:v>
                </c:pt>
                <c:pt idx="9">
                  <c:v>75</c:v>
                </c:pt>
              </c:numCache>
            </c:numRef>
          </c:xVal>
          <c:yVal>
            <c:numRef>
              <c:f>Лист2!$B$16:$B$26</c:f>
              <c:numCache>
                <c:formatCode>General</c:formatCode>
                <c:ptCount val="11"/>
                <c:pt idx="0">
                  <c:v>0.63390102691966366</c:v>
                </c:pt>
                <c:pt idx="1">
                  <c:v>1.263370672955445</c:v>
                </c:pt>
                <c:pt idx="2">
                  <c:v>1.9636078020683334</c:v>
                </c:pt>
                <c:pt idx="3">
                  <c:v>2.5531914893617023</c:v>
                </c:pt>
                <c:pt idx="4">
                  <c:v>3.2058132079504169</c:v>
                </c:pt>
                <c:pt idx="5">
                  <c:v>4.4404973357015987</c:v>
                </c:pt>
                <c:pt idx="6">
                  <c:v>5.7317539166985094</c:v>
                </c:pt>
                <c:pt idx="7">
                  <c:v>7.0854983467170518</c:v>
                </c:pt>
                <c:pt idx="8">
                  <c:v>8.1610446137105548</c:v>
                </c:pt>
                <c:pt idx="9">
                  <c:v>9.2707045735475884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5-4A95-BD7C-587CCE910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298128"/>
        <c:axId val="1195291472"/>
      </c:scatterChart>
      <c:valAx>
        <c:axId val="119529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, дел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5291472"/>
        <c:crosses val="autoZero"/>
        <c:crossBetween val="midCat"/>
      </c:valAx>
      <c:valAx>
        <c:axId val="119529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Q,</a:t>
                </a:r>
                <a:r>
                  <a:rPr lang="en-US" baseline="0"/>
                  <a:t>  </a:t>
                </a:r>
                <a:r>
                  <a:rPr lang="ru-RU" baseline="0"/>
                  <a:t>л </a:t>
                </a:r>
                <a:r>
                  <a:rPr lang="en-US" baseline="0"/>
                  <a:t>/ 100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529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(</a:t>
            </a:r>
            <a:r>
              <a:rPr lang="en-US"/>
              <a:t>Q</a:t>
            </a:r>
            <a:r>
              <a:rPr lang="ru-RU"/>
              <a:t>тон</a:t>
            </a:r>
            <a:r>
              <a:rPr lang="ru-RU" baseline="0"/>
              <a:t> * </a:t>
            </a:r>
            <a:r>
              <a:rPr lang="en-US" baseline="0"/>
              <a:t>R</a:t>
            </a:r>
            <a:r>
              <a:rPr lang="ru-RU" baseline="0"/>
              <a:t>тон) / (</a:t>
            </a:r>
            <a:r>
              <a:rPr lang="en-US" baseline="0"/>
              <a:t>Q</a:t>
            </a:r>
            <a:r>
              <a:rPr lang="ru-RU" baseline="0"/>
              <a:t>шир * </a:t>
            </a:r>
            <a:r>
              <a:rPr lang="en-US" baseline="0"/>
              <a:t>R</a:t>
            </a:r>
            <a:r>
              <a:rPr lang="ru-RU" baseline="0"/>
              <a:t>шир) (</a:t>
            </a:r>
            <a:r>
              <a:rPr lang="en-US" baseline="0"/>
              <a:t>P)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Лист2!$A$16:$A$20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Лист2!$Q$33:$Q$37</c:f>
              <c:numCache>
                <c:formatCode>General</c:formatCode>
                <c:ptCount val="5"/>
                <c:pt idx="0">
                  <c:v>0.31443816921325246</c:v>
                </c:pt>
                <c:pt idx="1">
                  <c:v>0.30476840567501196</c:v>
                </c:pt>
                <c:pt idx="2">
                  <c:v>0.31448208987197362</c:v>
                </c:pt>
                <c:pt idx="3">
                  <c:v>0.29806190832770696</c:v>
                </c:pt>
                <c:pt idx="4">
                  <c:v>0.31563708743785712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5B-4569-AC40-7B243272E23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Лист2!$A$16:$A$20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Лист2!$R$33:$R$38</c:f>
              <c:numCache>
                <c:formatCode>General</c:formatCode>
                <c:ptCount val="6"/>
                <c:pt idx="0">
                  <c:v>0.30852112342707638</c:v>
                </c:pt>
                <c:pt idx="1">
                  <c:v>0.30852112342707638</c:v>
                </c:pt>
                <c:pt idx="2">
                  <c:v>0.30852112342707638</c:v>
                </c:pt>
                <c:pt idx="3">
                  <c:v>0.30852112342707638</c:v>
                </c:pt>
                <c:pt idx="4">
                  <c:v>0.30852112342707638</c:v>
                </c:pt>
                <c:pt idx="5">
                  <c:v>0.30852112342707638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5B-4569-AC40-7B243272E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318928"/>
        <c:axId val="1195320176"/>
      </c:scatterChart>
      <c:valAx>
        <c:axId val="119531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5320176"/>
        <c:crosses val="autoZero"/>
        <c:crossBetween val="midCat"/>
      </c:valAx>
      <c:valAx>
        <c:axId val="11953201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531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7</xdr:row>
      <xdr:rowOff>15240</xdr:rowOff>
    </xdr:from>
    <xdr:to>
      <xdr:col>12</xdr:col>
      <xdr:colOff>365760</xdr:colOff>
      <xdr:row>22</xdr:row>
      <xdr:rowOff>15240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66BBFAC-1218-4A91-8610-ED6F5E610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0.08167</cdr:x>
      <cdr:y>0.21944</cdr:y>
    </cdr:from>
    <cdr:to>
      <cdr:x>0.865</cdr:x>
      <cdr:y>0.88889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0F6517E2-5B60-47B7-B93A-199149FCA325}"/>
            </a:ext>
          </a:extLst>
        </cdr:cNvPr>
        <cdr:cNvCxnSpPr/>
      </cdr:nvCxnSpPr>
      <cdr:spPr>
        <a:xfrm xmlns:a="http://schemas.openxmlformats.org/drawingml/2006/main" flipV="1">
          <a:off x="373380" y="601980"/>
          <a:ext cx="3581400" cy="18364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14</xdr:row>
      <xdr:rowOff>15240</xdr:rowOff>
    </xdr:from>
    <xdr:to>
      <xdr:col>11</xdr:col>
      <xdr:colOff>236220</xdr:colOff>
      <xdr:row>29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DAB8CA0-2BED-449D-9CFE-E76EC84AE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15</xdr:row>
      <xdr:rowOff>99647</xdr:rowOff>
    </xdr:from>
    <xdr:to>
      <xdr:col>10</xdr:col>
      <xdr:colOff>287215</xdr:colOff>
      <xdr:row>27</xdr:row>
      <xdr:rowOff>70338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7A6FBCBC-B511-40A2-B0E8-AE7221E0C278}"/>
            </a:ext>
          </a:extLst>
        </xdr:cNvPr>
        <xdr:cNvCxnSpPr/>
      </xdr:nvCxnSpPr>
      <xdr:spPr>
        <a:xfrm flipV="1">
          <a:off x="2667000" y="2825262"/>
          <a:ext cx="3716215" cy="2151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576942</xdr:colOff>
      <xdr:row>28</xdr:row>
      <xdr:rowOff>136072</xdr:rowOff>
    </xdr:from>
    <xdr:to>
      <xdr:col>27</xdr:col>
      <xdr:colOff>272142</xdr:colOff>
      <xdr:row>43</xdr:row>
      <xdr:rowOff>103415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6199883A-32A8-4981-A2B4-7D8D27093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9851-594A-41F0-9D85-631EEC40DF8B}">
  <dimension ref="A1:T43"/>
  <sheetViews>
    <sheetView topLeftCell="D7" zoomScale="145" zoomScaleNormal="145" workbookViewId="0">
      <selection activeCell="R17" sqref="R17"/>
    </sheetView>
  </sheetViews>
  <sheetFormatPr defaultRowHeight="14.4" x14ac:dyDescent="0.3"/>
  <cols>
    <col min="16" max="16" width="12" bestFit="1" customWidth="1"/>
    <col min="18" max="19" width="12" bestFit="1" customWidth="1"/>
  </cols>
  <sheetData>
    <row r="1" spans="1:20" x14ac:dyDescent="0.3">
      <c r="A1" t="s">
        <v>0</v>
      </c>
      <c r="C1" t="s">
        <v>2</v>
      </c>
      <c r="F1" t="s">
        <v>9</v>
      </c>
    </row>
    <row r="2" spans="1:20" x14ac:dyDescent="0.3">
      <c r="A2">
        <v>5</v>
      </c>
    </row>
    <row r="3" spans="1:20" x14ac:dyDescent="0.3">
      <c r="A3" t="s">
        <v>1</v>
      </c>
      <c r="R3" t="s">
        <v>11</v>
      </c>
      <c r="S3" t="s">
        <v>12</v>
      </c>
    </row>
    <row r="4" spans="1:20" x14ac:dyDescent="0.3">
      <c r="A4">
        <v>25.67</v>
      </c>
      <c r="C4" t="s">
        <v>4</v>
      </c>
      <c r="D4" t="s">
        <v>7</v>
      </c>
      <c r="O4" t="s">
        <v>10</v>
      </c>
      <c r="P4" t="s">
        <v>15</v>
      </c>
      <c r="R4">
        <f t="array" ref="R4:S5" xml:space="preserve"> LINEST(P5:P10, O5:O10, TRUE, TRUE)</f>
        <v>2.0019113108787247E-6</v>
      </c>
      <c r="S4">
        <v>1.1321377186139671E-6</v>
      </c>
      <c r="T4" t="s">
        <v>14</v>
      </c>
    </row>
    <row r="5" spans="1:20" x14ac:dyDescent="0.3">
      <c r="A5">
        <v>25.49</v>
      </c>
      <c r="C5">
        <v>5</v>
      </c>
      <c r="D5">
        <f xml:space="preserve"> 1 / (AVERAGE(A4:A9) * 2)</f>
        <v>1.9536337587913517E-2</v>
      </c>
      <c r="O5">
        <f xml:space="preserve"> C5 * 9.81 * 0.2</f>
        <v>9.8100000000000023</v>
      </c>
      <c r="P5">
        <f xml:space="preserve"> D5 / 1000</f>
        <v>1.9536337587913516E-5</v>
      </c>
      <c r="R5">
        <v>4.8177433976457323E-8</v>
      </c>
      <c r="S5">
        <v>1.8405929035493648E-6</v>
      </c>
      <c r="T5" t="s">
        <v>13</v>
      </c>
    </row>
    <row r="6" spans="1:20" x14ac:dyDescent="0.3">
      <c r="A6">
        <v>25.71</v>
      </c>
      <c r="C6">
        <v>10</v>
      </c>
      <c r="D6">
        <f xml:space="preserve"> 1 / (AVERAGE(A15:A20) * 2)</f>
        <v>4.0171397964649171E-2</v>
      </c>
      <c r="O6">
        <f t="shared" ref="O6:O10" si="0" xml:space="preserve"> C6 * 9.81 * 0.2</f>
        <v>19.620000000000005</v>
      </c>
      <c r="P6">
        <f t="shared" ref="P6:P10" si="1" xml:space="preserve"> D6 / 1000</f>
        <v>4.0171397964649169E-5</v>
      </c>
    </row>
    <row r="7" spans="1:20" x14ac:dyDescent="0.3">
      <c r="A7">
        <v>25.92</v>
      </c>
      <c r="C7">
        <v>15</v>
      </c>
      <c r="D7">
        <f xml:space="preserve"> 1 / (AVERAGE(A26:A31) * 2)</f>
        <v>6.0508269463493344E-2</v>
      </c>
      <c r="O7">
        <f t="shared" si="0"/>
        <v>29.430000000000003</v>
      </c>
      <c r="P7">
        <f t="shared" si="1"/>
        <v>6.0508269463493345E-5</v>
      </c>
    </row>
    <row r="8" spans="1:20" x14ac:dyDescent="0.3">
      <c r="A8">
        <v>25.49</v>
      </c>
      <c r="C8">
        <v>20</v>
      </c>
      <c r="D8">
        <f xml:space="preserve"> 1 / (AVERAGE(A38:A43) * 2)</f>
        <v>8.3010514665190924E-2</v>
      </c>
      <c r="O8">
        <f t="shared" si="0"/>
        <v>39.240000000000009</v>
      </c>
      <c r="P8">
        <f t="shared" si="1"/>
        <v>8.3010514665190924E-5</v>
      </c>
    </row>
    <row r="9" spans="1:20" x14ac:dyDescent="0.3">
      <c r="A9">
        <v>25.28</v>
      </c>
      <c r="C9">
        <v>25</v>
      </c>
      <c r="D9">
        <f xml:space="preserve"> 1 / (AVERAGE(C26:C31) * 2)</f>
        <v>9.8425196850393679E-2</v>
      </c>
      <c r="O9">
        <f t="shared" si="0"/>
        <v>49.050000000000004</v>
      </c>
      <c r="P9">
        <f t="shared" si="1"/>
        <v>9.8425196850393672E-5</v>
      </c>
    </row>
    <row r="10" spans="1:20" x14ac:dyDescent="0.3">
      <c r="C10">
        <v>30</v>
      </c>
      <c r="D10">
        <f xml:space="preserve"> 1 / (AVERAGE(C38:C43) * 2)</f>
        <v>0.1175548589341693</v>
      </c>
      <c r="O10">
        <f t="shared" si="0"/>
        <v>58.860000000000007</v>
      </c>
      <c r="P10">
        <f t="shared" si="1"/>
        <v>1.1755485893416929E-4</v>
      </c>
    </row>
    <row r="12" spans="1:20" x14ac:dyDescent="0.3">
      <c r="A12" t="s">
        <v>0</v>
      </c>
    </row>
    <row r="13" spans="1:20" x14ac:dyDescent="0.3">
      <c r="A13">
        <v>10</v>
      </c>
    </row>
    <row r="14" spans="1:20" x14ac:dyDescent="0.3">
      <c r="A14" t="s">
        <v>3</v>
      </c>
    </row>
    <row r="15" spans="1:20" x14ac:dyDescent="0.3">
      <c r="A15">
        <v>12.25</v>
      </c>
    </row>
    <row r="16" spans="1:20" x14ac:dyDescent="0.3">
      <c r="A16">
        <v>12.54</v>
      </c>
    </row>
    <row r="17" spans="1:3" x14ac:dyDescent="0.3">
      <c r="A17">
        <v>12.36</v>
      </c>
    </row>
    <row r="18" spans="1:3" x14ac:dyDescent="0.3">
      <c r="A18">
        <v>12.66</v>
      </c>
    </row>
    <row r="19" spans="1:3" x14ac:dyDescent="0.3">
      <c r="A19">
        <v>12.24</v>
      </c>
    </row>
    <row r="20" spans="1:3" x14ac:dyDescent="0.3">
      <c r="A20">
        <v>12.63</v>
      </c>
    </row>
    <row r="23" spans="1:3" x14ac:dyDescent="0.3">
      <c r="A23" t="s">
        <v>0</v>
      </c>
      <c r="C23" t="s">
        <v>0</v>
      </c>
    </row>
    <row r="24" spans="1:3" x14ac:dyDescent="0.3">
      <c r="A24">
        <v>15</v>
      </c>
      <c r="C24">
        <v>25</v>
      </c>
    </row>
    <row r="25" spans="1:3" x14ac:dyDescent="0.3">
      <c r="A25" t="s">
        <v>3</v>
      </c>
      <c r="C25" t="s">
        <v>1</v>
      </c>
    </row>
    <row r="26" spans="1:3" x14ac:dyDescent="0.3">
      <c r="A26">
        <v>8.43</v>
      </c>
      <c r="C26">
        <v>5.22</v>
      </c>
    </row>
    <row r="27" spans="1:3" x14ac:dyDescent="0.3">
      <c r="A27">
        <v>8.2200000000000006</v>
      </c>
      <c r="C27">
        <v>5.17</v>
      </c>
    </row>
    <row r="28" spans="1:3" x14ac:dyDescent="0.3">
      <c r="A28">
        <v>8.2100000000000009</v>
      </c>
      <c r="C28">
        <v>5.15</v>
      </c>
    </row>
    <row r="29" spans="1:3" x14ac:dyDescent="0.3">
      <c r="A29">
        <v>8.4</v>
      </c>
      <c r="C29">
        <v>4.9800000000000004</v>
      </c>
    </row>
    <row r="30" spans="1:3" x14ac:dyDescent="0.3">
      <c r="A30">
        <v>8.0299999999999994</v>
      </c>
      <c r="C30">
        <v>4.93</v>
      </c>
    </row>
    <row r="31" spans="1:3" x14ac:dyDescent="0.3">
      <c r="A31">
        <v>8.2899999999999991</v>
      </c>
      <c r="C31">
        <v>5.03</v>
      </c>
    </row>
    <row r="35" spans="1:3" x14ac:dyDescent="0.3">
      <c r="A35" t="s">
        <v>0</v>
      </c>
      <c r="C35" t="s">
        <v>0</v>
      </c>
    </row>
    <row r="36" spans="1:3" x14ac:dyDescent="0.3">
      <c r="A36">
        <v>20</v>
      </c>
      <c r="C36">
        <v>30</v>
      </c>
    </row>
    <row r="37" spans="1:3" x14ac:dyDescent="0.3">
      <c r="A37" t="s">
        <v>3</v>
      </c>
      <c r="C37" t="s">
        <v>1</v>
      </c>
    </row>
    <row r="38" spans="1:3" x14ac:dyDescent="0.3">
      <c r="A38">
        <v>6.01</v>
      </c>
      <c r="C38">
        <v>4.25</v>
      </c>
    </row>
    <row r="39" spans="1:3" x14ac:dyDescent="0.3">
      <c r="A39">
        <v>6.02</v>
      </c>
      <c r="C39">
        <v>4.2300000000000004</v>
      </c>
    </row>
    <row r="40" spans="1:3" x14ac:dyDescent="0.3">
      <c r="A40">
        <v>6.01</v>
      </c>
      <c r="C40">
        <v>4.3</v>
      </c>
    </row>
    <row r="41" spans="1:3" x14ac:dyDescent="0.3">
      <c r="A41">
        <v>6.14</v>
      </c>
      <c r="C41">
        <v>4.26</v>
      </c>
    </row>
    <row r="42" spans="1:3" x14ac:dyDescent="0.3">
      <c r="A42">
        <v>5.83</v>
      </c>
      <c r="C42">
        <v>4.03</v>
      </c>
    </row>
    <row r="43" spans="1:3" x14ac:dyDescent="0.3">
      <c r="A43">
        <v>6.13</v>
      </c>
      <c r="C43">
        <v>4.45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D307-BE0F-429D-91C3-D0455F89C33C}">
  <dimension ref="A1:S38"/>
  <sheetViews>
    <sheetView tabSelected="1" topLeftCell="M24" zoomScale="115" zoomScaleNormal="115" workbookViewId="0">
      <selection activeCell="X24" sqref="X24"/>
    </sheetView>
  </sheetViews>
  <sheetFormatPr defaultRowHeight="14.4" x14ac:dyDescent="0.3"/>
  <cols>
    <col min="15" max="15" width="13" bestFit="1" customWidth="1"/>
    <col min="17" max="18" width="13" bestFit="1" customWidth="1"/>
  </cols>
  <sheetData>
    <row r="1" spans="1:19" x14ac:dyDescent="0.3">
      <c r="A1" t="s">
        <v>6</v>
      </c>
      <c r="C1" t="s">
        <v>9</v>
      </c>
    </row>
    <row r="3" spans="1:19" x14ac:dyDescent="0.3">
      <c r="A3" t="s">
        <v>0</v>
      </c>
      <c r="C3" t="s">
        <v>8</v>
      </c>
      <c r="E3" t="s">
        <v>8</v>
      </c>
      <c r="G3" t="s">
        <v>8</v>
      </c>
      <c r="I3" t="s">
        <v>0</v>
      </c>
      <c r="K3" t="s">
        <v>0</v>
      </c>
      <c r="M3" t="s">
        <v>0</v>
      </c>
      <c r="O3" t="s">
        <v>0</v>
      </c>
      <c r="Q3" t="s">
        <v>0</v>
      </c>
      <c r="S3" t="s">
        <v>0</v>
      </c>
    </row>
    <row r="4" spans="1:19" x14ac:dyDescent="0.3">
      <c r="A4">
        <v>5</v>
      </c>
      <c r="C4">
        <v>10</v>
      </c>
      <c r="E4">
        <v>15</v>
      </c>
      <c r="G4">
        <v>20</v>
      </c>
      <c r="I4">
        <v>25</v>
      </c>
      <c r="K4">
        <v>35</v>
      </c>
      <c r="M4">
        <v>45</v>
      </c>
      <c r="O4">
        <v>55</v>
      </c>
      <c r="Q4">
        <v>65</v>
      </c>
      <c r="S4">
        <v>75</v>
      </c>
    </row>
    <row r="6" spans="1:19" x14ac:dyDescent="0.3">
      <c r="A6" t="s">
        <v>1</v>
      </c>
      <c r="C6" t="s">
        <v>1</v>
      </c>
      <c r="E6" t="s">
        <v>1</v>
      </c>
      <c r="G6" t="s">
        <v>1</v>
      </c>
      <c r="I6" t="s">
        <v>3</v>
      </c>
      <c r="K6" t="s">
        <v>3</v>
      </c>
      <c r="M6" t="s">
        <v>3</v>
      </c>
      <c r="O6" t="s">
        <v>3</v>
      </c>
      <c r="Q6" t="s">
        <v>3</v>
      </c>
      <c r="S6" t="s">
        <v>3</v>
      </c>
    </row>
    <row r="8" spans="1:19" x14ac:dyDescent="0.3">
      <c r="A8">
        <v>79.39</v>
      </c>
      <c r="C8">
        <v>39.299999999999997</v>
      </c>
      <c r="E8">
        <v>25.85</v>
      </c>
      <c r="G8">
        <v>19.43</v>
      </c>
      <c r="I8">
        <v>15.27</v>
      </c>
      <c r="K8">
        <v>11.26</v>
      </c>
      <c r="M8">
        <v>8.8000000000000007</v>
      </c>
      <c r="O8">
        <v>7.03</v>
      </c>
      <c r="Q8">
        <v>6.15</v>
      </c>
      <c r="S8">
        <v>5.4</v>
      </c>
    </row>
    <row r="9" spans="1:19" x14ac:dyDescent="0.3">
      <c r="A9">
        <v>82.72</v>
      </c>
      <c r="C9">
        <v>41.35</v>
      </c>
      <c r="E9">
        <v>25.15</v>
      </c>
      <c r="G9">
        <v>19.32</v>
      </c>
      <c r="I9">
        <v>15.49</v>
      </c>
      <c r="K9">
        <v>11.2</v>
      </c>
      <c r="M9">
        <v>8.73</v>
      </c>
      <c r="O9">
        <v>7.11</v>
      </c>
      <c r="Q9">
        <v>6.1</v>
      </c>
      <c r="S9">
        <v>5.37</v>
      </c>
    </row>
    <row r="10" spans="1:19" x14ac:dyDescent="0.3">
      <c r="A10">
        <f xml:space="preserve"> 1*60 + 14.52</f>
        <v>74.52</v>
      </c>
      <c r="C10">
        <v>38.08</v>
      </c>
      <c r="E10">
        <v>25.39</v>
      </c>
      <c r="G10">
        <v>20</v>
      </c>
      <c r="I10">
        <v>16.03</v>
      </c>
      <c r="K10">
        <v>11.32</v>
      </c>
      <c r="M10">
        <v>8.64</v>
      </c>
      <c r="O10">
        <v>7.03</v>
      </c>
      <c r="Q10">
        <v>6.13</v>
      </c>
      <c r="S10">
        <v>5.41</v>
      </c>
    </row>
    <row r="15" spans="1:19" x14ac:dyDescent="0.3">
      <c r="A15" t="s">
        <v>4</v>
      </c>
      <c r="B15" t="s">
        <v>5</v>
      </c>
      <c r="N15" t="s">
        <v>10</v>
      </c>
      <c r="O15" t="s">
        <v>15</v>
      </c>
      <c r="Q15" t="s">
        <v>11</v>
      </c>
      <c r="R15" t="s">
        <v>12</v>
      </c>
    </row>
    <row r="16" spans="1:19" x14ac:dyDescent="0.3">
      <c r="A16">
        <v>5</v>
      </c>
      <c r="B16">
        <f xml:space="preserve"> 1 / (AVERAGE(A8:A10) * 2) * 100</f>
        <v>0.63390102691966366</v>
      </c>
      <c r="N16">
        <f xml:space="preserve"> A16 * 0.2 * 9.81</f>
        <v>9.81</v>
      </c>
      <c r="O16">
        <f xml:space="preserve"> B16 / 1000 / 100</f>
        <v>6.3390102691966367E-6</v>
      </c>
      <c r="Q16">
        <f t="array" ref="Q16:R17" xml:space="preserve"> LINEST(O16:O25, N16:N25, TRUE, TRUE)</f>
        <v>6.3536485545534085E-7</v>
      </c>
      <c r="R16">
        <v>6.7887836151260924E-7</v>
      </c>
    </row>
    <row r="17" spans="1:19" x14ac:dyDescent="0.3">
      <c r="A17">
        <v>10</v>
      </c>
      <c r="B17">
        <f xml:space="preserve"> 1 / (AVERAGE(C8:C10) * 2) * 100</f>
        <v>1.263370672955445</v>
      </c>
      <c r="N17">
        <f t="shared" ref="N17:N25" si="0" xml:space="preserve"> A17 * 0.2 * 9.81</f>
        <v>19.62</v>
      </c>
      <c r="O17">
        <f t="shared" ref="O17:O25" si="1" xml:space="preserve"> B17 / 1000 / 100</f>
        <v>1.263370672955445E-5</v>
      </c>
      <c r="Q17">
        <v>5.9760138235293778E-9</v>
      </c>
      <c r="R17">
        <v>4.9048939383630121E-7</v>
      </c>
      <c r="S17" t="s">
        <v>13</v>
      </c>
    </row>
    <row r="18" spans="1:19" x14ac:dyDescent="0.3">
      <c r="A18">
        <v>15</v>
      </c>
      <c r="B18">
        <f xml:space="preserve"> 1 / (AVERAGE(E8:E10) * 2) * 100</f>
        <v>1.9636078020683334</v>
      </c>
      <c r="N18">
        <f t="shared" si="0"/>
        <v>29.43</v>
      </c>
      <c r="O18">
        <f t="shared" si="1"/>
        <v>1.9636078020683331E-5</v>
      </c>
    </row>
    <row r="19" spans="1:19" x14ac:dyDescent="0.3">
      <c r="A19">
        <v>20</v>
      </c>
      <c r="B19">
        <f xml:space="preserve"> 1 / (AVERAGE(G8:G10) * 2) * 100</f>
        <v>2.5531914893617023</v>
      </c>
      <c r="N19">
        <f t="shared" si="0"/>
        <v>39.24</v>
      </c>
      <c r="O19">
        <f t="shared" si="1"/>
        <v>2.5531914893617025E-5</v>
      </c>
    </row>
    <row r="20" spans="1:19" x14ac:dyDescent="0.3">
      <c r="A20">
        <v>25</v>
      </c>
      <c r="B20">
        <f xml:space="preserve"> 1 / (AVERAGE(I8:I10) * 2) * 100</f>
        <v>3.2058132079504169</v>
      </c>
      <c r="N20">
        <f t="shared" si="0"/>
        <v>49.050000000000004</v>
      </c>
      <c r="O20">
        <f t="shared" si="1"/>
        <v>3.2058132079504171E-5</v>
      </c>
      <c r="Q20" t="s">
        <v>16</v>
      </c>
      <c r="S20" t="s">
        <v>17</v>
      </c>
    </row>
    <row r="21" spans="1:19" x14ac:dyDescent="0.3">
      <c r="A21">
        <v>35</v>
      </c>
      <c r="B21">
        <f xml:space="preserve">  1 / (AVERAGE(K8:K10) * 2) * 100</f>
        <v>4.4404973357015987</v>
      </c>
      <c r="N21">
        <f t="shared" si="0"/>
        <v>68.67</v>
      </c>
      <c r="O21">
        <f t="shared" si="1"/>
        <v>4.4404973357015983E-5</v>
      </c>
      <c r="Q21">
        <v>1.94</v>
      </c>
      <c r="S21">
        <v>1.88</v>
      </c>
    </row>
    <row r="22" spans="1:19" x14ac:dyDescent="0.3">
      <c r="A22">
        <v>45</v>
      </c>
      <c r="B22">
        <f xml:space="preserve"> 1 / (AVERAGE(M8:M10) * 2) * 100</f>
        <v>5.7317539166985094</v>
      </c>
      <c r="N22">
        <f t="shared" si="0"/>
        <v>88.29</v>
      </c>
      <c r="O22">
        <f t="shared" si="1"/>
        <v>5.73175391669851E-5</v>
      </c>
    </row>
    <row r="23" spans="1:19" x14ac:dyDescent="0.3">
      <c r="A23">
        <v>55</v>
      </c>
      <c r="B23">
        <f xml:space="preserve"> 1 / (AVERAGE(O8:O10) * 2) * 100</f>
        <v>7.0854983467170518</v>
      </c>
      <c r="N23">
        <f t="shared" si="0"/>
        <v>107.91000000000001</v>
      </c>
      <c r="O23">
        <f t="shared" si="1"/>
        <v>7.0854983467170517E-5</v>
      </c>
    </row>
    <row r="24" spans="1:19" x14ac:dyDescent="0.3">
      <c r="A24">
        <v>65</v>
      </c>
      <c r="B24">
        <f xml:space="preserve"> 1 / (AVERAGE(Q8:Q10) * 2) * 100</f>
        <v>8.1610446137105548</v>
      </c>
      <c r="N24">
        <f t="shared" si="0"/>
        <v>127.53</v>
      </c>
      <c r="O24">
        <f t="shared" si="1"/>
        <v>8.1610446137105557E-5</v>
      </c>
    </row>
    <row r="25" spans="1:19" x14ac:dyDescent="0.3">
      <c r="A25">
        <v>75</v>
      </c>
      <c r="B25">
        <f xml:space="preserve"> 1 / (AVERAGE(S8:S10) * 2) * 100</f>
        <v>9.2707045735475884</v>
      </c>
      <c r="N25">
        <f t="shared" si="0"/>
        <v>147.15</v>
      </c>
      <c r="O25">
        <f t="shared" si="1"/>
        <v>9.2707045735475891E-5</v>
      </c>
    </row>
    <row r="32" spans="1:19" x14ac:dyDescent="0.3">
      <c r="O32" t="s">
        <v>18</v>
      </c>
      <c r="Q32" t="s">
        <v>19</v>
      </c>
      <c r="R32" t="s">
        <v>20</v>
      </c>
    </row>
    <row r="33" spans="15:18" x14ac:dyDescent="0.3">
      <c r="O33">
        <f>1.95363 / 100000</f>
        <v>1.9536300000000001E-5</v>
      </c>
      <c r="Q33">
        <f xml:space="preserve"> O16 * 1.88 / (O33 * 1.94)</f>
        <v>0.31443816921325246</v>
      </c>
      <c r="R33">
        <f t="shared" ref="R33:R38" si="2">(3.95 / 5.3) * (3.95 / 5.3) * (3.95 / 5.3) * (3.95 / 5.3)</f>
        <v>0.30852112342707638</v>
      </c>
    </row>
    <row r="34" spans="15:18" x14ac:dyDescent="0.3">
      <c r="O34">
        <f xml:space="preserve"> 4.01714 / 100000</f>
        <v>4.0171400000000006E-5</v>
      </c>
      <c r="Q34">
        <f t="shared" ref="Q34:Q38" si="3" xml:space="preserve"> O17 * 1.88 / (O34 * 1.94)</f>
        <v>0.30476840567501196</v>
      </c>
      <c r="R34">
        <f t="shared" si="2"/>
        <v>0.30852112342707638</v>
      </c>
    </row>
    <row r="35" spans="15:18" x14ac:dyDescent="0.3">
      <c r="O35">
        <f xml:space="preserve"> 6.05083 / 100000</f>
        <v>6.0508300000000005E-5</v>
      </c>
      <c r="Q35">
        <f t="shared" si="3"/>
        <v>0.31448208987197362</v>
      </c>
      <c r="R35">
        <f t="shared" si="2"/>
        <v>0.30852112342707638</v>
      </c>
    </row>
    <row r="36" spans="15:18" x14ac:dyDescent="0.3">
      <c r="O36">
        <f>8.30105 / 100000</f>
        <v>8.3010500000000001E-5</v>
      </c>
      <c r="Q36">
        <f t="shared" si="3"/>
        <v>0.29806190832770696</v>
      </c>
      <c r="R36">
        <f t="shared" si="2"/>
        <v>0.30852112342707638</v>
      </c>
    </row>
    <row r="37" spans="15:18" x14ac:dyDescent="0.3">
      <c r="O37">
        <f>9.84252 / 100000</f>
        <v>9.8425200000000008E-5</v>
      </c>
      <c r="Q37">
        <f t="shared" si="3"/>
        <v>0.31563708743785712</v>
      </c>
      <c r="R37">
        <f t="shared" si="2"/>
        <v>0.30852112342707638</v>
      </c>
    </row>
    <row r="38" spans="15:18" x14ac:dyDescent="0.3">
      <c r="O38">
        <f xml:space="preserve"> 0.000117555</f>
        <v>1.17555E-4</v>
      </c>
      <c r="Q38">
        <f t="shared" si="3"/>
        <v>0.36605523938209245</v>
      </c>
      <c r="R38">
        <f t="shared" si="2"/>
        <v>0.30852112342707638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2022-04-27T06:22:02Z</dcterms:created>
  <dcterms:modified xsi:type="dcterms:W3CDTF">2022-05-17T09:08:56Z</dcterms:modified>
</cp:coreProperties>
</file>