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79AC3C5-C043-437C-A79B-CAD047621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" l="1" a="1"/>
  <c r="M29" i="1" s="1"/>
  <c r="J26" i="1"/>
  <c r="G13" i="1"/>
  <c r="G14" i="1"/>
  <c r="G15" i="1"/>
  <c r="G16" i="1"/>
  <c r="G12" i="1"/>
  <c r="G10" i="1"/>
  <c r="K3" i="1"/>
  <c r="K4" i="1"/>
  <c r="K5" i="1"/>
  <c r="K6" i="1"/>
  <c r="K7" i="1"/>
  <c r="K2" i="1"/>
  <c r="M2" i="1" s="1"/>
  <c r="L29" i="1" l="1"/>
  <c r="M30" i="1"/>
  <c r="L30" i="1"/>
  <c r="B9" i="1"/>
  <c r="E31" i="1" l="1"/>
  <c r="J3" i="1" s="1"/>
  <c r="E32" i="1"/>
  <c r="J4" i="1" s="1"/>
  <c r="E33" i="1"/>
  <c r="J5" i="1" s="1"/>
  <c r="E34" i="1"/>
  <c r="J6" i="1" s="1"/>
  <c r="E35" i="1"/>
  <c r="J7" i="1" s="1"/>
  <c r="E30" i="1"/>
  <c r="J2" i="1" s="1"/>
  <c r="E24" i="1"/>
  <c r="E25" i="1"/>
  <c r="E26" i="1"/>
  <c r="E27" i="1"/>
  <c r="E28" i="1"/>
  <c r="E23" i="1"/>
  <c r="E17" i="1"/>
  <c r="E18" i="1"/>
  <c r="E19" i="1"/>
  <c r="E20" i="1"/>
  <c r="E21" i="1"/>
  <c r="E16" i="1"/>
  <c r="E10" i="1"/>
  <c r="E11" i="1"/>
  <c r="E12" i="1"/>
  <c r="E13" i="1"/>
  <c r="E14" i="1"/>
  <c r="E9" i="1"/>
  <c r="E3" i="1"/>
  <c r="E4" i="1"/>
  <c r="H4" i="1" s="1"/>
  <c r="E5" i="1"/>
  <c r="E6" i="1"/>
  <c r="E7" i="1"/>
  <c r="E2" i="1"/>
  <c r="B30" i="1"/>
  <c r="B31" i="1"/>
  <c r="B32" i="1"/>
  <c r="B33" i="1"/>
  <c r="B34" i="1"/>
  <c r="B35" i="1"/>
  <c r="B28" i="1"/>
  <c r="B23" i="1"/>
  <c r="B24" i="1"/>
  <c r="B25" i="1"/>
  <c r="B26" i="1"/>
  <c r="B27" i="1"/>
  <c r="B20" i="1"/>
  <c r="B16" i="1"/>
  <c r="B17" i="1"/>
  <c r="B18" i="1"/>
  <c r="B19" i="1"/>
  <c r="B21" i="1"/>
  <c r="B14" i="1"/>
  <c r="B10" i="1"/>
  <c r="B11" i="1"/>
  <c r="B12" i="1"/>
  <c r="B13" i="1"/>
  <c r="B3" i="1"/>
  <c r="B4" i="1"/>
  <c r="B5" i="1"/>
  <c r="B6" i="1"/>
  <c r="B7" i="1"/>
  <c r="B2" i="1"/>
  <c r="H2" i="1" l="1"/>
  <c r="L2" i="1"/>
  <c r="O2" i="1" s="1"/>
  <c r="H3" i="1"/>
  <c r="H6" i="1"/>
  <c r="N2" i="1" s="1"/>
  <c r="H5" i="1"/>
  <c r="H26" i="1" l="1"/>
  <c r="H29" i="1"/>
  <c r="H27" i="1" l="1"/>
  <c r="H35" i="1"/>
  <c r="H31" i="1"/>
</calcChain>
</file>

<file path=xl/sharedStrings.xml><?xml version="1.0" encoding="utf-8"?>
<sst xmlns="http://schemas.openxmlformats.org/spreadsheetml/2006/main" count="14" uniqueCount="13">
  <si>
    <t>T, C</t>
  </si>
  <si>
    <t>T, K</t>
  </si>
  <si>
    <t>dP, атм</t>
  </si>
  <si>
    <t>dU, мкВ</t>
  </si>
  <si>
    <t>dT, K</t>
  </si>
  <si>
    <t>коэф</t>
  </si>
  <si>
    <t>dT2</t>
  </si>
  <si>
    <t>dP2</t>
  </si>
  <si>
    <t>срDT</t>
  </si>
  <si>
    <t>срdp</t>
  </si>
  <si>
    <t>мю2</t>
  </si>
  <si>
    <t>погр</t>
  </si>
  <si>
    <t>погр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</si>
</sst>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Лист1!$G$12:$G$16</c:f>
              <c:numCache>
                <c:formatCode>General</c:formatCode>
                <c:ptCount val="5"/>
                <c:pt idx="0">
                  <c:v>3.4129692832764505E-3</c:v>
                </c:pt>
                <c:pt idx="1">
                  <c:v>3.3003300330033004E-3</c:v>
                </c:pt>
                <c:pt idx="2">
                  <c:v>3.1948881789137379E-3</c:v>
                </c:pt>
                <c:pt idx="3">
                  <c:v>3.0959752321981426E-3</c:v>
                </c:pt>
                <c:pt idx="4">
                  <c:v>3.003003003003003E-3</c:v>
                </c:pt>
              </c:numCache>
            </c:numRef>
          </c:xVal>
          <c:yVal>
            <c:numRef>
              <c:f>Лист1!$H$2:$H$6</c:f>
              <c:numCache>
                <c:formatCode>General</c:formatCode>
                <c:ptCount val="5"/>
                <c:pt idx="0">
                  <c:v>1.1397004745120046E-5</c:v>
                </c:pt>
                <c:pt idx="1">
                  <c:v>9.0170401040419798E-6</c:v>
                </c:pt>
                <c:pt idx="2">
                  <c:v>9.2324503786565364E-6</c:v>
                </c:pt>
                <c:pt idx="3">
                  <c:v>9.2006616881553278E-6</c:v>
                </c:pt>
                <c:pt idx="4">
                  <c:v>9.1657067705587427E-6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B-422A-B884-831132CFD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305816"/>
        <c:axId val="437312376"/>
      </c:scatterChart>
      <c:valAx>
        <c:axId val="43730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12376"/>
        <c:crosses val="autoZero"/>
        <c:crossBetween val="midCat"/>
      </c:valAx>
      <c:valAx>
        <c:axId val="43731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05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8</xdr:row>
      <xdr:rowOff>3175</xdr:rowOff>
    </xdr:from>
    <xdr:to>
      <xdr:col>15</xdr:col>
      <xdr:colOff>104775</xdr:colOff>
      <xdr:row>22</xdr:row>
      <xdr:rowOff>168275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B10" zoomScaleNormal="100" workbookViewId="0">
      <selection activeCell="N35" sqref="N35"/>
    </sheetView>
  </sheetViews>
  <sheetFormatPr defaultRowHeight="14.4" x14ac:dyDescent="0.3"/>
  <cols>
    <col min="1" max="1" width="19.5546875" customWidth="1"/>
    <col min="2" max="2" width="19.44140625" customWidth="1"/>
    <col min="3" max="3" width="21.77734375" customWidth="1"/>
    <col min="8" max="8" width="12.44140625" bestFit="1" customWidth="1"/>
    <col min="10" max="10" width="12.44140625" bestFit="1" customWidth="1"/>
    <col min="12" max="12" width="9" bestFit="1" customWidth="1"/>
    <col min="13" max="13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>
        <v>20.100000000000001</v>
      </c>
      <c r="B2">
        <f>A2+273</f>
        <v>293.10000000000002</v>
      </c>
      <c r="C2">
        <v>4</v>
      </c>
      <c r="D2">
        <v>158</v>
      </c>
      <c r="E2">
        <f>D2/40.7</f>
        <v>3.882063882063882</v>
      </c>
      <c r="G2">
        <v>293</v>
      </c>
      <c r="H2">
        <f>SLOPE(E2:E7,C2:C7)/100000</f>
        <v>1.1397004745120046E-5</v>
      </c>
      <c r="J2">
        <f>E30*E30</f>
        <v>8.689794889989253</v>
      </c>
      <c r="K2">
        <f>C2*C2</f>
        <v>16</v>
      </c>
      <c r="L2">
        <f>AVERAGE(J2:J7)</f>
        <v>4.728739568389714</v>
      </c>
      <c r="M2">
        <f>AVERAGE(K2:K7)</f>
        <v>9.6783333333333346</v>
      </c>
      <c r="N2">
        <f>H6*H6</f>
        <v>8.4010180603866381E-11</v>
      </c>
      <c r="O2" t="e">
        <f>(1/SQRT(6))*SQRT(-1*((L2/M2)-N2))</f>
        <v>#NUM!</v>
      </c>
    </row>
    <row r="3" spans="1:15" x14ac:dyDescent="0.3">
      <c r="A3">
        <v>20.100000000000001</v>
      </c>
      <c r="B3">
        <f t="shared" ref="B3:B7" si="0">A3+273</f>
        <v>293.10000000000002</v>
      </c>
      <c r="C3">
        <v>3.5</v>
      </c>
      <c r="D3">
        <v>132</v>
      </c>
      <c r="E3">
        <f t="shared" ref="E3:E7" si="1">D3/40.7</f>
        <v>3.243243243243243</v>
      </c>
      <c r="G3">
        <v>303</v>
      </c>
      <c r="H3">
        <f t="shared" ref="H3:H6" si="2">SLOPE(E3:E8,C3:C8)/100000</f>
        <v>9.0170401040419798E-6</v>
      </c>
      <c r="J3">
        <f t="shared" ref="J3:J7" si="3">E31*E31</f>
        <v>6.3353232449442372</v>
      </c>
      <c r="K3">
        <f t="shared" ref="K3:K7" si="4">C3*C3</f>
        <v>12.25</v>
      </c>
    </row>
    <row r="4" spans="1:15" x14ac:dyDescent="0.3">
      <c r="A4">
        <v>20.11</v>
      </c>
      <c r="B4">
        <f t="shared" si="0"/>
        <v>293.11</v>
      </c>
      <c r="C4">
        <v>3.2</v>
      </c>
      <c r="D4">
        <v>115</v>
      </c>
      <c r="E4">
        <f t="shared" si="1"/>
        <v>2.8255528255528253</v>
      </c>
      <c r="G4">
        <v>313</v>
      </c>
      <c r="H4">
        <f t="shared" si="2"/>
        <v>9.2324503786565364E-6</v>
      </c>
      <c r="J4">
        <f t="shared" si="3"/>
        <v>5.0395668471470216</v>
      </c>
      <c r="K4">
        <f t="shared" si="4"/>
        <v>10.240000000000002</v>
      </c>
    </row>
    <row r="5" spans="1:15" x14ac:dyDescent="0.3">
      <c r="A5">
        <v>20.12</v>
      </c>
      <c r="B5">
        <f t="shared" si="0"/>
        <v>293.12</v>
      </c>
      <c r="C5">
        <v>2.9</v>
      </c>
      <c r="D5">
        <v>101</v>
      </c>
      <c r="E5">
        <f t="shared" si="1"/>
        <v>2.4815724815724813</v>
      </c>
      <c r="G5">
        <v>323</v>
      </c>
      <c r="H5">
        <f t="shared" si="2"/>
        <v>9.2006616881553278E-6</v>
      </c>
      <c r="J5">
        <f t="shared" si="3"/>
        <v>3.8029421897254747</v>
      </c>
      <c r="K5">
        <f t="shared" si="4"/>
        <v>8.41</v>
      </c>
    </row>
    <row r="6" spans="1:15" x14ac:dyDescent="0.3">
      <c r="A6">
        <v>20.13</v>
      </c>
      <c r="B6">
        <f t="shared" si="0"/>
        <v>293.13</v>
      </c>
      <c r="C6">
        <v>2.6</v>
      </c>
      <c r="D6">
        <v>90</v>
      </c>
      <c r="E6">
        <f t="shared" si="1"/>
        <v>2.2113022113022112</v>
      </c>
      <c r="G6">
        <v>333</v>
      </c>
      <c r="H6">
        <f t="shared" si="2"/>
        <v>9.1657067705587427E-6</v>
      </c>
      <c r="J6">
        <f t="shared" si="3"/>
        <v>2.8923133879402099</v>
      </c>
      <c r="K6">
        <f t="shared" si="4"/>
        <v>6.7600000000000007</v>
      </c>
    </row>
    <row r="7" spans="1:15" x14ac:dyDescent="0.3">
      <c r="A7">
        <v>20.14</v>
      </c>
      <c r="B7">
        <f t="shared" si="0"/>
        <v>293.14</v>
      </c>
      <c r="C7">
        <v>2.1</v>
      </c>
      <c r="D7">
        <v>70</v>
      </c>
      <c r="E7">
        <f t="shared" si="1"/>
        <v>1.7199017199017197</v>
      </c>
      <c r="J7">
        <f t="shared" si="3"/>
        <v>1.6124968505920885</v>
      </c>
      <c r="K7">
        <f t="shared" si="4"/>
        <v>4.41</v>
      </c>
    </row>
    <row r="8" spans="1:15" x14ac:dyDescent="0.3">
      <c r="C8">
        <v>0</v>
      </c>
      <c r="D8">
        <v>0</v>
      </c>
      <c r="E8">
        <v>0</v>
      </c>
    </row>
    <row r="9" spans="1:15" x14ac:dyDescent="0.3">
      <c r="A9">
        <v>30.05</v>
      </c>
      <c r="B9">
        <f>A9+273</f>
        <v>303.05</v>
      </c>
      <c r="C9">
        <v>4</v>
      </c>
      <c r="D9">
        <v>157</v>
      </c>
      <c r="E9">
        <f>D9/41.6</f>
        <v>3.7740384615384612</v>
      </c>
    </row>
    <row r="10" spans="1:15" x14ac:dyDescent="0.3">
      <c r="A10">
        <v>30.06</v>
      </c>
      <c r="B10">
        <f t="shared" ref="B10:B13" si="5">A10+273</f>
        <v>303.06</v>
      </c>
      <c r="C10">
        <v>3.5</v>
      </c>
      <c r="D10">
        <v>128</v>
      </c>
      <c r="E10">
        <f t="shared" ref="E10:E14" si="6">D10/41.6</f>
        <v>3.0769230769230766</v>
      </c>
      <c r="G10">
        <f>0.19/0.89</f>
        <v>0.21348314606741572</v>
      </c>
    </row>
    <row r="11" spans="1:15" x14ac:dyDescent="0.3">
      <c r="A11">
        <v>30.1</v>
      </c>
      <c r="B11">
        <f t="shared" si="5"/>
        <v>303.10000000000002</v>
      </c>
      <c r="C11">
        <v>3.2</v>
      </c>
      <c r="D11">
        <v>114</v>
      </c>
      <c r="E11">
        <f t="shared" si="6"/>
        <v>2.7403846153846154</v>
      </c>
    </row>
    <row r="12" spans="1:15" x14ac:dyDescent="0.3">
      <c r="A12">
        <v>30.08</v>
      </c>
      <c r="B12">
        <f t="shared" si="5"/>
        <v>303.08</v>
      </c>
      <c r="C12">
        <v>2.9</v>
      </c>
      <c r="D12">
        <v>98</v>
      </c>
      <c r="E12">
        <f t="shared" si="6"/>
        <v>2.3557692307692308</v>
      </c>
      <c r="G12">
        <f>1/G2</f>
        <v>3.4129692832764505E-3</v>
      </c>
    </row>
    <row r="13" spans="1:15" x14ac:dyDescent="0.3">
      <c r="A13">
        <v>30.08</v>
      </c>
      <c r="B13">
        <f t="shared" si="5"/>
        <v>303.08</v>
      </c>
      <c r="C13">
        <v>2.6</v>
      </c>
      <c r="D13">
        <v>86</v>
      </c>
      <c r="E13">
        <f t="shared" si="6"/>
        <v>2.0673076923076921</v>
      </c>
      <c r="G13">
        <f t="shared" ref="G13:G16" si="7">1/G3</f>
        <v>3.3003300330033004E-3</v>
      </c>
    </row>
    <row r="14" spans="1:15" x14ac:dyDescent="0.3">
      <c r="A14">
        <v>30.08</v>
      </c>
      <c r="B14">
        <f>A14+273</f>
        <v>303.08</v>
      </c>
      <c r="C14">
        <v>2.1</v>
      </c>
      <c r="D14">
        <v>62</v>
      </c>
      <c r="E14">
        <f t="shared" si="6"/>
        <v>1.4903846153846154</v>
      </c>
      <c r="G14">
        <f t="shared" si="7"/>
        <v>3.1948881789137379E-3</v>
      </c>
    </row>
    <row r="15" spans="1:15" x14ac:dyDescent="0.3">
      <c r="C15">
        <v>0</v>
      </c>
      <c r="E15">
        <v>0</v>
      </c>
      <c r="G15">
        <f t="shared" si="7"/>
        <v>3.0959752321981426E-3</v>
      </c>
    </row>
    <row r="16" spans="1:15" x14ac:dyDescent="0.3">
      <c r="A16">
        <v>40.08</v>
      </c>
      <c r="B16">
        <f t="shared" ref="B16:B35" si="8">A16+273</f>
        <v>313.08</v>
      </c>
      <c r="C16">
        <v>4</v>
      </c>
      <c r="D16">
        <v>136</v>
      </c>
      <c r="E16">
        <f>D16/42.5</f>
        <v>3.2</v>
      </c>
      <c r="G16">
        <f t="shared" si="7"/>
        <v>3.003003003003003E-3</v>
      </c>
    </row>
    <row r="17" spans="1:13" x14ac:dyDescent="0.3">
      <c r="A17">
        <v>40.07</v>
      </c>
      <c r="B17">
        <f t="shared" si="8"/>
        <v>313.07</v>
      </c>
      <c r="C17">
        <v>3.5</v>
      </c>
      <c r="D17">
        <v>113</v>
      </c>
      <c r="E17">
        <f t="shared" ref="E17:E21" si="9">D17/42.5</f>
        <v>2.6588235294117646</v>
      </c>
    </row>
    <row r="18" spans="1:13" x14ac:dyDescent="0.3">
      <c r="A18">
        <v>40.049999999999997</v>
      </c>
      <c r="B18">
        <f t="shared" si="8"/>
        <v>313.05</v>
      </c>
      <c r="C18">
        <v>3.2</v>
      </c>
      <c r="D18">
        <v>103</v>
      </c>
      <c r="E18">
        <f t="shared" si="9"/>
        <v>2.4235294117647057</v>
      </c>
    </row>
    <row r="19" spans="1:13" x14ac:dyDescent="0.3">
      <c r="A19">
        <v>40.049999999999997</v>
      </c>
      <c r="B19">
        <f t="shared" si="8"/>
        <v>313.05</v>
      </c>
      <c r="C19">
        <v>2.9</v>
      </c>
      <c r="D19">
        <v>91</v>
      </c>
      <c r="E19">
        <f t="shared" si="9"/>
        <v>2.1411764705882352</v>
      </c>
    </row>
    <row r="20" spans="1:13" x14ac:dyDescent="0.3">
      <c r="A20">
        <v>40.04</v>
      </c>
      <c r="B20">
        <f t="shared" si="8"/>
        <v>313.04000000000002</v>
      </c>
      <c r="C20">
        <v>2.6</v>
      </c>
      <c r="D20">
        <v>77</v>
      </c>
      <c r="E20">
        <f t="shared" si="9"/>
        <v>1.8117647058823529</v>
      </c>
    </row>
    <row r="21" spans="1:13" x14ac:dyDescent="0.3">
      <c r="A21">
        <v>40.03</v>
      </c>
      <c r="B21">
        <f t="shared" si="8"/>
        <v>313.02999999999997</v>
      </c>
      <c r="C21">
        <v>2.1</v>
      </c>
      <c r="D21">
        <v>59</v>
      </c>
      <c r="E21">
        <f t="shared" si="9"/>
        <v>1.388235294117647</v>
      </c>
    </row>
    <row r="22" spans="1:13" x14ac:dyDescent="0.3">
      <c r="C22">
        <v>0</v>
      </c>
      <c r="E22">
        <v>0</v>
      </c>
    </row>
    <row r="23" spans="1:13" x14ac:dyDescent="0.3">
      <c r="A23">
        <v>50.02</v>
      </c>
      <c r="B23">
        <f t="shared" si="8"/>
        <v>323.02</v>
      </c>
      <c r="C23">
        <v>4</v>
      </c>
      <c r="D23">
        <v>138</v>
      </c>
      <c r="E23">
        <f>D23/43.3</f>
        <v>3.1870669745958433</v>
      </c>
    </row>
    <row r="24" spans="1:13" x14ac:dyDescent="0.3">
      <c r="A24">
        <v>50.04</v>
      </c>
      <c r="B24">
        <f t="shared" si="8"/>
        <v>323.04000000000002</v>
      </c>
      <c r="C24">
        <v>3.5</v>
      </c>
      <c r="D24">
        <v>115</v>
      </c>
      <c r="E24">
        <f t="shared" ref="E24:E28" si="10">D24/43.3</f>
        <v>2.6558891454965359</v>
      </c>
    </row>
    <row r="25" spans="1:13" x14ac:dyDescent="0.3">
      <c r="A25">
        <v>50.05</v>
      </c>
      <c r="B25">
        <f t="shared" si="8"/>
        <v>323.05</v>
      </c>
      <c r="C25">
        <v>3.2</v>
      </c>
      <c r="D25">
        <v>105</v>
      </c>
      <c r="E25">
        <f t="shared" si="10"/>
        <v>2.424942263279446</v>
      </c>
    </row>
    <row r="26" spans="1:13" x14ac:dyDescent="0.3">
      <c r="A26">
        <v>50.06</v>
      </c>
      <c r="B26">
        <f t="shared" si="8"/>
        <v>323.06</v>
      </c>
      <c r="C26">
        <v>2.9</v>
      </c>
      <c r="D26">
        <v>93</v>
      </c>
      <c r="E26">
        <f t="shared" si="10"/>
        <v>2.1478060046189378</v>
      </c>
      <c r="H26">
        <f>SLOPE(H2:H6,G12:G16)</f>
        <v>4.3131999020073492E-3</v>
      </c>
      <c r="J26">
        <f>H2-H26*G12*1000000</f>
        <v>-14.720807381177336</v>
      </c>
    </row>
    <row r="27" spans="1:13" x14ac:dyDescent="0.3">
      <c r="A27">
        <v>50.05</v>
      </c>
      <c r="B27">
        <f t="shared" si="8"/>
        <v>323.05</v>
      </c>
      <c r="C27">
        <v>2.6</v>
      </c>
      <c r="D27">
        <v>79</v>
      </c>
      <c r="E27">
        <f t="shared" si="10"/>
        <v>1.8244803695150116</v>
      </c>
      <c r="H27">
        <f>1/H26</f>
        <v>231.84643019550364</v>
      </c>
    </row>
    <row r="28" spans="1:13" x14ac:dyDescent="0.3">
      <c r="A28">
        <v>50.06</v>
      </c>
      <c r="B28">
        <f t="shared" si="8"/>
        <v>323.06</v>
      </c>
      <c r="C28">
        <v>2.1</v>
      </c>
      <c r="D28">
        <v>64</v>
      </c>
      <c r="E28">
        <f t="shared" si="10"/>
        <v>1.4780600461893765</v>
      </c>
    </row>
    <row r="29" spans="1:13" x14ac:dyDescent="0.3">
      <c r="C29">
        <v>0</v>
      </c>
      <c r="E29">
        <v>0</v>
      </c>
      <c r="H29">
        <f>LINEST(H2:H6,G12:G16)</f>
        <v>4.3131999020073501E-3</v>
      </c>
      <c r="L29">
        <f t="array" ref="L29:M30" xml:space="preserve"> LINEST(H2:H6, G12:G16, TRUE, TRUE)</f>
        <v>4.3131999020073501E-3</v>
      </c>
      <c r="M29">
        <v>-4.205848394644186E-6</v>
      </c>
    </row>
    <row r="30" spans="1:13" x14ac:dyDescent="0.3">
      <c r="A30">
        <v>60</v>
      </c>
      <c r="B30">
        <f t="shared" si="8"/>
        <v>333</v>
      </c>
      <c r="C30">
        <v>4</v>
      </c>
      <c r="D30">
        <v>130</v>
      </c>
      <c r="E30">
        <f>D30/44.1</f>
        <v>2.947845804988662</v>
      </c>
      <c r="J30" t="s">
        <v>12</v>
      </c>
      <c r="L30">
        <v>2.5796782785363331E-3</v>
      </c>
      <c r="M30">
        <v>8.2671293798703602E-6</v>
      </c>
    </row>
    <row r="31" spans="1:13" x14ac:dyDescent="0.3">
      <c r="A31">
        <v>60.02</v>
      </c>
      <c r="B31">
        <f t="shared" si="8"/>
        <v>333.02</v>
      </c>
      <c r="C31">
        <v>3.5</v>
      </c>
      <c r="D31">
        <v>111</v>
      </c>
      <c r="E31">
        <f t="shared" ref="E31:E35" si="11">D31/44.1</f>
        <v>2.5170068027210886</v>
      </c>
      <c r="H31">
        <f>2*H26/8.31/J26*1000000</f>
        <v>-70.517503452153647</v>
      </c>
    </row>
    <row r="32" spans="1:13" x14ac:dyDescent="0.3">
      <c r="A32">
        <v>60.03</v>
      </c>
      <c r="B32">
        <f t="shared" si="8"/>
        <v>333.03</v>
      </c>
      <c r="C32">
        <v>3.2</v>
      </c>
      <c r="D32">
        <v>99</v>
      </c>
      <c r="E32">
        <f t="shared" si="11"/>
        <v>2.2448979591836733</v>
      </c>
    </row>
    <row r="33" spans="1:8" x14ac:dyDescent="0.3">
      <c r="A33">
        <v>60.03</v>
      </c>
      <c r="B33">
        <f t="shared" si="8"/>
        <v>333.03</v>
      </c>
      <c r="C33">
        <v>2.9</v>
      </c>
      <c r="D33">
        <v>86</v>
      </c>
      <c r="E33">
        <f t="shared" si="11"/>
        <v>1.9501133786848073</v>
      </c>
    </row>
    <row r="34" spans="1:8" x14ac:dyDescent="0.3">
      <c r="A34">
        <v>60.03</v>
      </c>
      <c r="B34">
        <f t="shared" si="8"/>
        <v>333.03</v>
      </c>
      <c r="C34">
        <v>2.6</v>
      </c>
      <c r="D34">
        <v>75</v>
      </c>
      <c r="E34">
        <f t="shared" si="11"/>
        <v>1.7006802721088434</v>
      </c>
    </row>
    <row r="35" spans="1:8" x14ac:dyDescent="0.3">
      <c r="A35">
        <v>60.03</v>
      </c>
      <c r="B35">
        <f t="shared" si="8"/>
        <v>333.03</v>
      </c>
      <c r="C35">
        <v>2.1</v>
      </c>
      <c r="D35">
        <v>56</v>
      </c>
      <c r="E35">
        <f t="shared" si="11"/>
        <v>1.2698412698412698</v>
      </c>
      <c r="H35">
        <f>H26*8.31*41/2</f>
        <v>0.73477516930646214</v>
      </c>
    </row>
    <row r="36" spans="1:8" x14ac:dyDescent="0.3">
      <c r="C36">
        <v>0</v>
      </c>
      <c r="E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2022-04-13T05:06:20Z</dcterms:modified>
</cp:coreProperties>
</file>