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P4" i="1"/>
  <c r="P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P3" i="1" s="1"/>
  <c r="P5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" i="1"/>
  <c r="H28" i="1"/>
  <c r="F25" i="1"/>
  <c r="H27" i="1"/>
  <c r="H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J21" i="1"/>
  <c r="L21" i="1"/>
  <c r="J20" i="1"/>
  <c r="L20" i="1"/>
  <c r="J19" i="1"/>
  <c r="L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21" i="1" l="1"/>
  <c r="B20" i="1"/>
  <c r="B19" i="1"/>
  <c r="B18" i="1"/>
  <c r="B12" i="1"/>
  <c r="B13" i="1"/>
  <c r="B14" i="1"/>
  <c r="B15" i="1"/>
  <c r="B16" i="1"/>
  <c r="B17" i="1"/>
  <c r="B11" i="1"/>
  <c r="B10" i="1"/>
  <c r="B9" i="1"/>
  <c r="B8" i="1"/>
  <c r="B7" i="1"/>
  <c r="B6" i="1"/>
  <c r="B5" i="1"/>
  <c r="B3" i="1"/>
  <c r="B4" i="1"/>
  <c r="B2" i="1"/>
</calcChain>
</file>

<file path=xl/sharedStrings.xml><?xml version="1.0" encoding="utf-8"?>
<sst xmlns="http://schemas.openxmlformats.org/spreadsheetml/2006/main" count="10" uniqueCount="10">
  <si>
    <t>t, C</t>
  </si>
  <si>
    <t>t, K</t>
  </si>
  <si>
    <t>dh, mm</t>
  </si>
  <si>
    <t>охлажд</t>
  </si>
  <si>
    <t xml:space="preserve">погр </t>
  </si>
  <si>
    <t>охлажд в К</t>
  </si>
  <si>
    <t>1/T</t>
  </si>
  <si>
    <t>лог</t>
  </si>
  <si>
    <t>лог охл</t>
  </si>
  <si>
    <t>нагрев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</si>
</sst>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ru-RU"/>
          </a:p>
        </c:rich>
      </c:tx>
      <c:layout>
        <c:manualLayout>
          <c:xMode val="edge"/>
          <c:yMode val="edge"/>
          <c:x val="0.46220736796207801"/>
          <c:y val="3.6805979957405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Нагревание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Лист1!$B$2:$B$21</c:f>
              <c:numCache>
                <c:formatCode>General</c:formatCode>
                <c:ptCount val="20"/>
                <c:pt idx="0">
                  <c:v>294</c:v>
                </c:pt>
                <c:pt idx="1">
                  <c:v>295</c:v>
                </c:pt>
                <c:pt idx="2">
                  <c:v>296</c:v>
                </c:pt>
                <c:pt idx="3">
                  <c:v>297</c:v>
                </c:pt>
                <c:pt idx="4">
                  <c:v>298</c:v>
                </c:pt>
                <c:pt idx="5">
                  <c:v>299</c:v>
                </c:pt>
                <c:pt idx="6">
                  <c:v>300</c:v>
                </c:pt>
                <c:pt idx="7">
                  <c:v>301</c:v>
                </c:pt>
                <c:pt idx="8">
                  <c:v>302</c:v>
                </c:pt>
                <c:pt idx="9">
                  <c:v>303</c:v>
                </c:pt>
                <c:pt idx="10">
                  <c:v>304</c:v>
                </c:pt>
                <c:pt idx="11">
                  <c:v>305</c:v>
                </c:pt>
                <c:pt idx="12">
                  <c:v>306</c:v>
                </c:pt>
                <c:pt idx="13">
                  <c:v>307</c:v>
                </c:pt>
                <c:pt idx="14">
                  <c:v>308</c:v>
                </c:pt>
                <c:pt idx="15">
                  <c:v>309</c:v>
                </c:pt>
                <c:pt idx="16">
                  <c:v>310</c:v>
                </c:pt>
                <c:pt idx="17">
                  <c:v>311</c:v>
                </c:pt>
                <c:pt idx="18">
                  <c:v>312</c:v>
                </c:pt>
                <c:pt idx="19">
                  <c:v>313</c:v>
                </c:pt>
              </c:numCache>
            </c:numRef>
          </c:xVal>
          <c:yVal>
            <c:numRef>
              <c:f>Лист1!$D$2:$D$21</c:f>
              <c:numCache>
                <c:formatCode>0.0</c:formatCode>
                <c:ptCount val="20"/>
                <c:pt idx="0">
                  <c:v>4799.5920000000006</c:v>
                </c:pt>
                <c:pt idx="1">
                  <c:v>5199.558</c:v>
                </c:pt>
                <c:pt idx="2">
                  <c:v>5599.5240000000003</c:v>
                </c:pt>
                <c:pt idx="3">
                  <c:v>5999.49</c:v>
                </c:pt>
                <c:pt idx="4">
                  <c:v>6666.1</c:v>
                </c:pt>
                <c:pt idx="5">
                  <c:v>6932.7440000000006</c:v>
                </c:pt>
                <c:pt idx="6">
                  <c:v>7466.0320000000002</c:v>
                </c:pt>
                <c:pt idx="7">
                  <c:v>7865.9980000000005</c:v>
                </c:pt>
                <c:pt idx="8">
                  <c:v>8399.2860000000001</c:v>
                </c:pt>
                <c:pt idx="9">
                  <c:v>8799.2520000000004</c:v>
                </c:pt>
                <c:pt idx="10">
                  <c:v>9465.862000000001</c:v>
                </c:pt>
                <c:pt idx="11">
                  <c:v>9999.15</c:v>
                </c:pt>
                <c:pt idx="12">
                  <c:v>10532.438</c:v>
                </c:pt>
                <c:pt idx="13">
                  <c:v>10932.404</c:v>
                </c:pt>
                <c:pt idx="14">
                  <c:v>11865.657999999999</c:v>
                </c:pt>
                <c:pt idx="15">
                  <c:v>12398.946</c:v>
                </c:pt>
                <c:pt idx="16">
                  <c:v>12932.234</c:v>
                </c:pt>
                <c:pt idx="17">
                  <c:v>13598.844000000001</c:v>
                </c:pt>
                <c:pt idx="18">
                  <c:v>14265.454</c:v>
                </c:pt>
                <c:pt idx="19">
                  <c:v>15065.386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EFB-AE9E-78FF6DB9AAB9}"/>
            </c:ext>
          </c:extLst>
        </c:ser>
        <c:ser>
          <c:idx val="1"/>
          <c:order val="1"/>
          <c:tx>
            <c:v>Охлаждение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(Лист1!$B$2:$B$18,Лист1!$B$21)</c:f>
              <c:numCache>
                <c:formatCode>General</c:formatCode>
                <c:ptCount val="18"/>
                <c:pt idx="0">
                  <c:v>294</c:v>
                </c:pt>
                <c:pt idx="1">
                  <c:v>295</c:v>
                </c:pt>
                <c:pt idx="2">
                  <c:v>296</c:v>
                </c:pt>
                <c:pt idx="3">
                  <c:v>297</c:v>
                </c:pt>
                <c:pt idx="4">
                  <c:v>298</c:v>
                </c:pt>
                <c:pt idx="5">
                  <c:v>299</c:v>
                </c:pt>
                <c:pt idx="6">
                  <c:v>300</c:v>
                </c:pt>
                <c:pt idx="7">
                  <c:v>301</c:v>
                </c:pt>
                <c:pt idx="8">
                  <c:v>302</c:v>
                </c:pt>
                <c:pt idx="9">
                  <c:v>303</c:v>
                </c:pt>
                <c:pt idx="10">
                  <c:v>304</c:v>
                </c:pt>
                <c:pt idx="11">
                  <c:v>305</c:v>
                </c:pt>
                <c:pt idx="12">
                  <c:v>306</c:v>
                </c:pt>
                <c:pt idx="13">
                  <c:v>307</c:v>
                </c:pt>
                <c:pt idx="14">
                  <c:v>308</c:v>
                </c:pt>
                <c:pt idx="15">
                  <c:v>309</c:v>
                </c:pt>
                <c:pt idx="16">
                  <c:v>310</c:v>
                </c:pt>
                <c:pt idx="17">
                  <c:v>313</c:v>
                </c:pt>
              </c:numCache>
            </c:numRef>
          </c:xVal>
          <c:yVal>
            <c:numRef>
              <c:f>(Лист1!$L$2:$L$18,Лист1!$L$21)</c:f>
              <c:numCache>
                <c:formatCode>0.0</c:formatCode>
                <c:ptCount val="18"/>
                <c:pt idx="0">
                  <c:v>5199.558</c:v>
                </c:pt>
                <c:pt idx="1">
                  <c:v>5466.2020000000002</c:v>
                </c:pt>
                <c:pt idx="2">
                  <c:v>5866.1679999999997</c:v>
                </c:pt>
                <c:pt idx="3">
                  <c:v>6132.8119999999999</c:v>
                </c:pt>
                <c:pt idx="4">
                  <c:v>6666.1</c:v>
                </c:pt>
                <c:pt idx="5">
                  <c:v>7066.0659999999998</c:v>
                </c:pt>
                <c:pt idx="6">
                  <c:v>7332.71</c:v>
                </c:pt>
                <c:pt idx="7">
                  <c:v>7865.9980000000005</c:v>
                </c:pt>
                <c:pt idx="8">
                  <c:v>8399.2860000000001</c:v>
                </c:pt>
                <c:pt idx="9">
                  <c:v>8799.2520000000004</c:v>
                </c:pt>
                <c:pt idx="10">
                  <c:v>9465.862000000001</c:v>
                </c:pt>
                <c:pt idx="11">
                  <c:v>9999.15</c:v>
                </c:pt>
                <c:pt idx="12">
                  <c:v>10665.76</c:v>
                </c:pt>
                <c:pt idx="13">
                  <c:v>10932.404</c:v>
                </c:pt>
                <c:pt idx="14">
                  <c:v>11998.98</c:v>
                </c:pt>
                <c:pt idx="15">
                  <c:v>12265.624</c:v>
                </c:pt>
                <c:pt idx="16">
                  <c:v>13065.556</c:v>
                </c:pt>
                <c:pt idx="17">
                  <c:v>15065.386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0-4FA7-B281-48AB8B1B1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0835864"/>
        <c:axId val="460838488"/>
      </c:scatterChart>
      <c:valAx>
        <c:axId val="46083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38488"/>
        <c:crosses val="autoZero"/>
        <c:crossBetween val="midCat"/>
      </c:valAx>
      <c:valAx>
        <c:axId val="4608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</a:t>
                </a:r>
                <a:r>
                  <a:rPr lang="ru-RU" baseline="0"/>
                  <a:t>Па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3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lnP(1/T)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Нагревание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Лист1!$G$2:$G$21</c:f>
              <c:numCache>
                <c:formatCode>General</c:formatCode>
                <c:ptCount val="20"/>
                <c:pt idx="0">
                  <c:v>3.4013605442176869E-3</c:v>
                </c:pt>
                <c:pt idx="1">
                  <c:v>3.3898305084745762E-3</c:v>
                </c:pt>
                <c:pt idx="2">
                  <c:v>3.3783783783783786E-3</c:v>
                </c:pt>
                <c:pt idx="3">
                  <c:v>3.3670033670033669E-3</c:v>
                </c:pt>
                <c:pt idx="4">
                  <c:v>3.3557046979865771E-3</c:v>
                </c:pt>
                <c:pt idx="5">
                  <c:v>3.3444816053511705E-3</c:v>
                </c:pt>
                <c:pt idx="6">
                  <c:v>3.3333333333333335E-3</c:v>
                </c:pt>
                <c:pt idx="7">
                  <c:v>3.3222591362126247E-3</c:v>
                </c:pt>
                <c:pt idx="8">
                  <c:v>3.3112582781456954E-3</c:v>
                </c:pt>
                <c:pt idx="9">
                  <c:v>3.3003300330033004E-3</c:v>
                </c:pt>
                <c:pt idx="10">
                  <c:v>3.2894736842105261E-3</c:v>
                </c:pt>
                <c:pt idx="11">
                  <c:v>3.2786885245901639E-3</c:v>
                </c:pt>
                <c:pt idx="12">
                  <c:v>3.2679738562091504E-3</c:v>
                </c:pt>
                <c:pt idx="13">
                  <c:v>3.2573289902280132E-3</c:v>
                </c:pt>
                <c:pt idx="14">
                  <c:v>3.246753246753247E-3</c:v>
                </c:pt>
                <c:pt idx="15">
                  <c:v>3.2362459546925568E-3</c:v>
                </c:pt>
                <c:pt idx="16">
                  <c:v>3.2258064516129032E-3</c:v>
                </c:pt>
                <c:pt idx="17">
                  <c:v>3.2154340836012861E-3</c:v>
                </c:pt>
                <c:pt idx="18">
                  <c:v>3.205128205128205E-3</c:v>
                </c:pt>
                <c:pt idx="19">
                  <c:v>3.1948881789137379E-3</c:v>
                </c:pt>
              </c:numCache>
            </c:numRef>
          </c:xVal>
          <c:yVal>
            <c:numRef>
              <c:f>Лист1!$H$2:$H$21</c:f>
              <c:numCache>
                <c:formatCode>General</c:formatCode>
                <c:ptCount val="20"/>
                <c:pt idx="0">
                  <c:v>8.4762861932832774</c:v>
                </c:pt>
                <c:pt idx="1">
                  <c:v>8.5563289009568138</c:v>
                </c:pt>
                <c:pt idx="2">
                  <c:v>8.6304368731105363</c:v>
                </c:pt>
                <c:pt idx="3">
                  <c:v>8.699429744597488</c:v>
                </c:pt>
                <c:pt idx="4">
                  <c:v>8.804790260255313</c:v>
                </c:pt>
                <c:pt idx="5">
                  <c:v>8.8440109734085954</c:v>
                </c:pt>
                <c:pt idx="6">
                  <c:v>8.9181189455623162</c:v>
                </c:pt>
                <c:pt idx="7">
                  <c:v>8.9703046987328872</c:v>
                </c:pt>
                <c:pt idx="8">
                  <c:v>9.0359019812187</c:v>
                </c:pt>
                <c:pt idx="9">
                  <c:v>9.0824219968535935</c:v>
                </c:pt>
                <c:pt idx="10">
                  <c:v>9.1554471318684829</c:v>
                </c:pt>
                <c:pt idx="11">
                  <c:v>9.2102553683634785</c:v>
                </c:pt>
                <c:pt idx="12">
                  <c:v>9.262215107294189</c:v>
                </c:pt>
                <c:pt idx="13">
                  <c:v>9.2994865020914208</c:v>
                </c:pt>
                <c:pt idx="14">
                  <c:v>9.381403624559308</c:v>
                </c:pt>
                <c:pt idx="15">
                  <c:v>9.4253667479804228</c:v>
                </c:pt>
                <c:pt idx="16">
                  <c:v>9.4674782333305512</c:v>
                </c:pt>
                <c:pt idx="17">
                  <c:v>9.5177400681114381</c:v>
                </c:pt>
                <c:pt idx="18">
                  <c:v>9.5655960892890732</c:v>
                </c:pt>
                <c:pt idx="19">
                  <c:v>9.6201550735395074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6-4D0A-A3A9-9A8068EB2AF0}"/>
            </c:ext>
          </c:extLst>
        </c:ser>
        <c:ser>
          <c:idx val="1"/>
          <c:order val="1"/>
          <c:tx>
            <c:v>Охлаждение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(Лист1!$G$2:$G$18,Лист1!$G$21)</c:f>
              <c:numCache>
                <c:formatCode>General</c:formatCode>
                <c:ptCount val="18"/>
                <c:pt idx="0">
                  <c:v>3.4013605442176869E-3</c:v>
                </c:pt>
                <c:pt idx="1">
                  <c:v>3.3898305084745762E-3</c:v>
                </c:pt>
                <c:pt idx="2">
                  <c:v>3.3783783783783786E-3</c:v>
                </c:pt>
                <c:pt idx="3">
                  <c:v>3.3670033670033669E-3</c:v>
                </c:pt>
                <c:pt idx="4">
                  <c:v>3.3557046979865771E-3</c:v>
                </c:pt>
                <c:pt idx="5">
                  <c:v>3.3444816053511705E-3</c:v>
                </c:pt>
                <c:pt idx="6">
                  <c:v>3.3333333333333335E-3</c:v>
                </c:pt>
                <c:pt idx="7">
                  <c:v>3.3222591362126247E-3</c:v>
                </c:pt>
                <c:pt idx="8">
                  <c:v>3.3112582781456954E-3</c:v>
                </c:pt>
                <c:pt idx="9">
                  <c:v>3.3003300330033004E-3</c:v>
                </c:pt>
                <c:pt idx="10">
                  <c:v>3.2894736842105261E-3</c:v>
                </c:pt>
                <c:pt idx="11">
                  <c:v>3.2786885245901639E-3</c:v>
                </c:pt>
                <c:pt idx="12">
                  <c:v>3.2679738562091504E-3</c:v>
                </c:pt>
                <c:pt idx="13">
                  <c:v>3.2573289902280132E-3</c:v>
                </c:pt>
                <c:pt idx="14">
                  <c:v>3.246753246753247E-3</c:v>
                </c:pt>
                <c:pt idx="15">
                  <c:v>3.2362459546925568E-3</c:v>
                </c:pt>
                <c:pt idx="16">
                  <c:v>3.2258064516129032E-3</c:v>
                </c:pt>
                <c:pt idx="17">
                  <c:v>3.1948881789137379E-3</c:v>
                </c:pt>
              </c:numCache>
            </c:numRef>
          </c:xVal>
          <c:yVal>
            <c:numRef>
              <c:f>(Лист1!$I$2:$I$18,Лист1!$I$21)</c:f>
              <c:numCache>
                <c:formatCode>General</c:formatCode>
                <c:ptCount val="18"/>
                <c:pt idx="0">
                  <c:v>8.5563289009568138</c:v>
                </c:pt>
                <c:pt idx="1">
                  <c:v>8.6063393215314754</c:v>
                </c:pt>
                <c:pt idx="2">
                  <c:v>8.676956888745428</c:v>
                </c:pt>
                <c:pt idx="3">
                  <c:v>8.7214086513162634</c:v>
                </c:pt>
                <c:pt idx="4">
                  <c:v>8.804790260255313</c:v>
                </c:pt>
                <c:pt idx="5">
                  <c:v>8.863059168379289</c:v>
                </c:pt>
                <c:pt idx="6">
                  <c:v>8.9001004400596386</c:v>
                </c:pt>
                <c:pt idx="7">
                  <c:v>8.9703046987328872</c:v>
                </c:pt>
                <c:pt idx="8">
                  <c:v>9.0359019812187</c:v>
                </c:pt>
                <c:pt idx="9">
                  <c:v>9.0824219968535935</c:v>
                </c:pt>
                <c:pt idx="10">
                  <c:v>9.1554471318684829</c:v>
                </c:pt>
                <c:pt idx="11">
                  <c:v>9.2102553683634785</c:v>
                </c:pt>
                <c:pt idx="12">
                  <c:v>9.2747938895010495</c:v>
                </c:pt>
                <c:pt idx="13">
                  <c:v>9.2994865020914208</c:v>
                </c:pt>
                <c:pt idx="14">
                  <c:v>9.3925769251574334</c:v>
                </c:pt>
                <c:pt idx="15">
                  <c:v>9.414555831876207</c:v>
                </c:pt>
                <c:pt idx="16">
                  <c:v>9.4777347334977389</c:v>
                </c:pt>
                <c:pt idx="17">
                  <c:v>9.6201550735395074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6-4D0A-A3A9-9A8068EB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85448"/>
        <c:axId val="480686760"/>
      </c:scatterChart>
      <c:valAx>
        <c:axId val="48068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1/T,</a:t>
                </a:r>
                <a:r>
                  <a:rPr lang="en-US" baseline="0"/>
                  <a:t> 1/K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86760"/>
        <c:crosses val="autoZero"/>
        <c:crossBetween val="midCat"/>
      </c:valAx>
      <c:valAx>
        <c:axId val="4806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8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776506</xdr:colOff>
      <xdr:row>24</xdr:row>
      <xdr:rowOff>79375</xdr:rowOff>
    </xdr:from>
    <xdr:to>
      <xdr:col>19</xdr:col>
      <xdr:colOff>298115</xdr:colOff>
      <xdr:row>39</xdr:row>
      <xdr:rowOff>61671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251353</xdr:colOff>
      <xdr:row>29</xdr:row>
      <xdr:rowOff>107419</xdr:rowOff>
    </xdr:from>
    <xdr:to>
      <xdr:col>15</xdr:col>
      <xdr:colOff>366447</xdr:colOff>
      <xdr:row>44</xdr:row>
      <xdr:rowOff>112181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A16" zoomScale="96" zoomScaleNormal="96" workbookViewId="0">
      <selection activeCell="J26" sqref="J26"/>
    </sheetView>
  </sheetViews>
  <sheetFormatPr defaultRowHeight="14.5" x14ac:dyDescent="0.35"/>
  <cols>
    <col min="12" max="12" width="11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E1" t="s">
        <v>4</v>
      </c>
      <c r="G1" t="s">
        <v>6</v>
      </c>
      <c r="H1" t="s">
        <v>7</v>
      </c>
      <c r="I1" t="s">
        <v>8</v>
      </c>
      <c r="J1" t="s">
        <v>5</v>
      </c>
      <c r="K1" t="s">
        <v>3</v>
      </c>
    </row>
    <row r="2" spans="1:16" x14ac:dyDescent="0.35">
      <c r="A2">
        <v>21</v>
      </c>
      <c r="B2">
        <f>A2+273</f>
        <v>294</v>
      </c>
      <c r="C2">
        <v>36</v>
      </c>
      <c r="D2" s="1">
        <f>C2*133.322</f>
        <v>4799.5920000000006</v>
      </c>
      <c r="E2" s="1">
        <f>0.1*133.322</f>
        <v>13.3322</v>
      </c>
      <c r="F2" s="2">
        <f>0.1/A2*100</f>
        <v>0.47619047619047622</v>
      </c>
      <c r="G2">
        <f>1/B2</f>
        <v>3.4013605442176869E-3</v>
      </c>
      <c r="H2">
        <f>LN(D2)</f>
        <v>8.4762861932832774</v>
      </c>
      <c r="I2">
        <f>LN(L2)</f>
        <v>8.5563289009568138</v>
      </c>
      <c r="J2">
        <f>K2+273</f>
        <v>312</v>
      </c>
      <c r="K2">
        <v>39</v>
      </c>
      <c r="L2" s="1">
        <f>K2*133.322</f>
        <v>5199.558</v>
      </c>
      <c r="M2" s="2">
        <f>(0.1+F2)*533.689</f>
        <v>307.50651904761907</v>
      </c>
      <c r="N2">
        <f>8.31*B2*B2/D2</f>
        <v>149.65504567888271</v>
      </c>
    </row>
    <row r="3" spans="1:16" x14ac:dyDescent="0.35">
      <c r="A3">
        <v>22</v>
      </c>
      <c r="B3">
        <f t="shared" ref="B3:B21" si="0">A3+273</f>
        <v>295</v>
      </c>
      <c r="C3">
        <v>39</v>
      </c>
      <c r="D3" s="1">
        <f>C3*133.322</f>
        <v>5199.558</v>
      </c>
      <c r="E3" s="1">
        <f t="shared" ref="E3:E21" si="1">0.1*133.322</f>
        <v>13.3322</v>
      </c>
      <c r="F3" s="2">
        <f t="shared" ref="F3:F21" si="2">0.1/A3*100</f>
        <v>0.45454545454545459</v>
      </c>
      <c r="G3">
        <f t="shared" ref="G3:G38" si="3">1/B3</f>
        <v>3.3898305084745762E-3</v>
      </c>
      <c r="H3">
        <f t="shared" ref="H3:H21" si="4">LN(D3)</f>
        <v>8.5563289009568138</v>
      </c>
      <c r="I3">
        <f t="shared" ref="I3:I21" si="5">LN(L3)</f>
        <v>8.6063393215314754</v>
      </c>
      <c r="J3">
        <f t="shared" ref="J3:J21" si="6">K3+273</f>
        <v>314</v>
      </c>
      <c r="K3">
        <v>41</v>
      </c>
      <c r="L3" s="1">
        <f t="shared" ref="L3:L21" si="7">K3*133.322</f>
        <v>5466.2020000000002</v>
      </c>
      <c r="M3" s="2">
        <f t="shared" ref="M3:M21" si="8">(0.1+F3)*533.689</f>
        <v>295.95480909090907</v>
      </c>
      <c r="N3">
        <f t="shared" ref="N3:N21" si="9">8.31*B3*B3/D3</f>
        <v>139.08446641041414</v>
      </c>
      <c r="P3" s="2">
        <f>AVERAGE(M2:M21)</f>
        <v>235.03753801278057</v>
      </c>
    </row>
    <row r="4" spans="1:16" x14ac:dyDescent="0.35">
      <c r="A4">
        <v>23</v>
      </c>
      <c r="B4">
        <f t="shared" si="0"/>
        <v>296</v>
      </c>
      <c r="C4">
        <v>42</v>
      </c>
      <c r="D4" s="1">
        <f t="shared" ref="D4:D21" si="10">C4*133.322</f>
        <v>5599.5240000000003</v>
      </c>
      <c r="E4" s="1">
        <f t="shared" si="1"/>
        <v>13.3322</v>
      </c>
      <c r="F4" s="2">
        <f t="shared" si="2"/>
        <v>0.43478260869565216</v>
      </c>
      <c r="G4">
        <f t="shared" si="3"/>
        <v>3.3783783783783786E-3</v>
      </c>
      <c r="H4">
        <f t="shared" si="4"/>
        <v>8.6304368731105363</v>
      </c>
      <c r="I4">
        <f t="shared" si="5"/>
        <v>8.676956888745428</v>
      </c>
      <c r="J4">
        <f t="shared" si="6"/>
        <v>317</v>
      </c>
      <c r="K4">
        <v>44</v>
      </c>
      <c r="L4" s="1">
        <f t="shared" si="7"/>
        <v>5866.1679999999997</v>
      </c>
      <c r="M4" s="2">
        <f t="shared" si="8"/>
        <v>285.40759565217388</v>
      </c>
      <c r="N4">
        <f t="shared" si="9"/>
        <v>130.02693800401607</v>
      </c>
      <c r="P4">
        <f>SQRT(1/20*P5)</f>
        <v>35.921211900873011</v>
      </c>
    </row>
    <row r="5" spans="1:16" x14ac:dyDescent="0.35">
      <c r="A5">
        <v>24</v>
      </c>
      <c r="B5">
        <f t="shared" si="0"/>
        <v>297</v>
      </c>
      <c r="C5">
        <v>45</v>
      </c>
      <c r="D5" s="1">
        <f t="shared" si="10"/>
        <v>5999.49</v>
      </c>
      <c r="E5" s="1">
        <f t="shared" si="1"/>
        <v>13.3322</v>
      </c>
      <c r="F5" s="2">
        <f t="shared" si="2"/>
        <v>0.41666666666666669</v>
      </c>
      <c r="G5">
        <f t="shared" si="3"/>
        <v>3.3670033670033669E-3</v>
      </c>
      <c r="H5">
        <f t="shared" si="4"/>
        <v>8.699429744597488</v>
      </c>
      <c r="I5">
        <f t="shared" si="5"/>
        <v>8.7214086513162634</v>
      </c>
      <c r="J5">
        <f t="shared" si="6"/>
        <v>319</v>
      </c>
      <c r="K5">
        <v>46</v>
      </c>
      <c r="L5" s="1">
        <f t="shared" si="7"/>
        <v>6132.8119999999999</v>
      </c>
      <c r="M5" s="2">
        <f t="shared" si="8"/>
        <v>275.7393166666667</v>
      </c>
      <c r="N5">
        <f t="shared" si="9"/>
        <v>122.17985028727443</v>
      </c>
      <c r="P5">
        <f>(M2-P3)^2+(M3-P3)^2+(M4-P3)^2+(M5-P3)^2+(M6-P3)^2+(M7-P3)^2+(M8-P3)^2+(M9-P3)^2+(M10-P3)^2+(M11-P3)^2+(M12-P3)^2+(M13-P3)^2+(M14-P3)^2+(M15-P3)^2+(M16-P3)^2+(M17-P3)^2+(M18-P3)^2+(M19-P3)^2+(M20-P3)^2+(M21-P3)^2</f>
        <v>25806.669288548412</v>
      </c>
    </row>
    <row r="6" spans="1:16" x14ac:dyDescent="0.35">
      <c r="A6">
        <v>25</v>
      </c>
      <c r="B6">
        <f t="shared" si="0"/>
        <v>298</v>
      </c>
      <c r="C6">
        <v>50</v>
      </c>
      <c r="D6" s="1">
        <f t="shared" si="10"/>
        <v>6666.1</v>
      </c>
      <c r="E6" s="1">
        <f t="shared" si="1"/>
        <v>13.3322</v>
      </c>
      <c r="F6" s="2">
        <f t="shared" si="2"/>
        <v>0.4</v>
      </c>
      <c r="G6">
        <f t="shared" si="3"/>
        <v>3.3557046979865771E-3</v>
      </c>
      <c r="H6">
        <f t="shared" si="4"/>
        <v>8.804790260255313</v>
      </c>
      <c r="I6">
        <f t="shared" si="5"/>
        <v>8.804790260255313</v>
      </c>
      <c r="J6">
        <f t="shared" si="6"/>
        <v>323</v>
      </c>
      <c r="K6">
        <v>50</v>
      </c>
      <c r="L6" s="1">
        <f t="shared" si="7"/>
        <v>6666.1</v>
      </c>
      <c r="M6" s="2">
        <f t="shared" si="8"/>
        <v>266.84449999999998</v>
      </c>
      <c r="N6">
        <f t="shared" si="9"/>
        <v>110.70359580564347</v>
      </c>
    </row>
    <row r="7" spans="1:16" x14ac:dyDescent="0.35">
      <c r="A7">
        <v>26</v>
      </c>
      <c r="B7">
        <f t="shared" si="0"/>
        <v>299</v>
      </c>
      <c r="C7">
        <v>52</v>
      </c>
      <c r="D7" s="1">
        <f t="shared" si="10"/>
        <v>6932.7440000000006</v>
      </c>
      <c r="E7" s="1">
        <f t="shared" si="1"/>
        <v>13.3322</v>
      </c>
      <c r="F7" s="2">
        <f t="shared" si="2"/>
        <v>0.38461538461538464</v>
      </c>
      <c r="G7">
        <f t="shared" si="3"/>
        <v>3.3444816053511705E-3</v>
      </c>
      <c r="H7">
        <f t="shared" si="4"/>
        <v>8.8440109734085954</v>
      </c>
      <c r="I7">
        <f t="shared" si="5"/>
        <v>8.863059168379289</v>
      </c>
      <c r="J7">
        <f t="shared" si="6"/>
        <v>326</v>
      </c>
      <c r="K7">
        <v>53</v>
      </c>
      <c r="L7" s="1">
        <f t="shared" si="7"/>
        <v>7066.0659999999998</v>
      </c>
      <c r="M7" s="2">
        <f t="shared" si="8"/>
        <v>258.63390000000004</v>
      </c>
      <c r="N7">
        <f t="shared" si="9"/>
        <v>107.16136496602211</v>
      </c>
    </row>
    <row r="8" spans="1:16" x14ac:dyDescent="0.35">
      <c r="A8">
        <v>27</v>
      </c>
      <c r="B8">
        <f t="shared" si="0"/>
        <v>300</v>
      </c>
      <c r="C8">
        <v>56</v>
      </c>
      <c r="D8" s="1">
        <f t="shared" si="10"/>
        <v>7466.0320000000002</v>
      </c>
      <c r="E8" s="1">
        <f t="shared" si="1"/>
        <v>13.3322</v>
      </c>
      <c r="F8" s="2">
        <f t="shared" si="2"/>
        <v>0.37037037037037041</v>
      </c>
      <c r="G8">
        <f t="shared" si="3"/>
        <v>3.3333333333333335E-3</v>
      </c>
      <c r="H8">
        <f t="shared" si="4"/>
        <v>8.9181189455623162</v>
      </c>
      <c r="I8">
        <f t="shared" si="5"/>
        <v>8.9001004400596386</v>
      </c>
      <c r="J8">
        <f t="shared" si="6"/>
        <v>328</v>
      </c>
      <c r="K8">
        <v>55</v>
      </c>
      <c r="L8" s="1">
        <f t="shared" si="7"/>
        <v>7332.71</v>
      </c>
      <c r="M8" s="2">
        <f t="shared" si="8"/>
        <v>251.0314925925926</v>
      </c>
      <c r="N8">
        <f t="shared" si="9"/>
        <v>100.17369333536207</v>
      </c>
    </row>
    <row r="9" spans="1:16" x14ac:dyDescent="0.35">
      <c r="A9">
        <v>28</v>
      </c>
      <c r="B9">
        <f t="shared" si="0"/>
        <v>301</v>
      </c>
      <c r="C9">
        <v>59</v>
      </c>
      <c r="D9" s="1">
        <f t="shared" si="10"/>
        <v>7865.9980000000005</v>
      </c>
      <c r="E9" s="1">
        <f t="shared" si="1"/>
        <v>13.3322</v>
      </c>
      <c r="F9" s="2">
        <f t="shared" si="2"/>
        <v>0.35714285714285715</v>
      </c>
      <c r="G9">
        <f t="shared" si="3"/>
        <v>3.3222591362126247E-3</v>
      </c>
      <c r="H9">
        <f t="shared" si="4"/>
        <v>8.9703046987328872</v>
      </c>
      <c r="I9">
        <f t="shared" si="5"/>
        <v>8.9703046987328872</v>
      </c>
      <c r="J9">
        <f t="shared" si="6"/>
        <v>332</v>
      </c>
      <c r="K9">
        <v>59</v>
      </c>
      <c r="L9" s="1">
        <f t="shared" si="7"/>
        <v>7865.9980000000005</v>
      </c>
      <c r="M9" s="2">
        <f t="shared" si="8"/>
        <v>243.9721142857143</v>
      </c>
      <c r="N9">
        <f t="shared" si="9"/>
        <v>95.715039591924622</v>
      </c>
    </row>
    <row r="10" spans="1:16" x14ac:dyDescent="0.35">
      <c r="A10">
        <v>29</v>
      </c>
      <c r="B10">
        <f t="shared" si="0"/>
        <v>302</v>
      </c>
      <c r="C10">
        <v>63</v>
      </c>
      <c r="D10" s="1">
        <f t="shared" si="10"/>
        <v>8399.2860000000001</v>
      </c>
      <c r="E10" s="1">
        <f t="shared" si="1"/>
        <v>13.3322</v>
      </c>
      <c r="F10" s="2">
        <f t="shared" si="2"/>
        <v>0.34482758620689657</v>
      </c>
      <c r="G10">
        <f t="shared" si="3"/>
        <v>3.3112582781456954E-3</v>
      </c>
      <c r="H10">
        <f t="shared" si="4"/>
        <v>9.0359019812187</v>
      </c>
      <c r="I10">
        <f t="shared" si="5"/>
        <v>9.0359019812187</v>
      </c>
      <c r="J10">
        <f t="shared" si="6"/>
        <v>336</v>
      </c>
      <c r="K10">
        <v>63</v>
      </c>
      <c r="L10" s="1">
        <f t="shared" si="7"/>
        <v>8399.2860000000001</v>
      </c>
      <c r="M10" s="2">
        <f t="shared" si="8"/>
        <v>237.39958965517241</v>
      </c>
      <c r="N10">
        <f t="shared" si="9"/>
        <v>90.23448421687273</v>
      </c>
    </row>
    <row r="11" spans="1:16" x14ac:dyDescent="0.35">
      <c r="A11">
        <v>30</v>
      </c>
      <c r="B11">
        <f t="shared" si="0"/>
        <v>303</v>
      </c>
      <c r="C11">
        <v>66</v>
      </c>
      <c r="D11" s="1">
        <f t="shared" si="10"/>
        <v>8799.2520000000004</v>
      </c>
      <c r="E11" s="1">
        <f t="shared" si="1"/>
        <v>13.3322</v>
      </c>
      <c r="F11" s="2">
        <f t="shared" si="2"/>
        <v>0.33333333333333337</v>
      </c>
      <c r="G11">
        <f t="shared" si="3"/>
        <v>3.3003300330033004E-3</v>
      </c>
      <c r="H11">
        <f t="shared" si="4"/>
        <v>9.0824219968535935</v>
      </c>
      <c r="I11">
        <f t="shared" si="5"/>
        <v>9.0824219968535935</v>
      </c>
      <c r="J11">
        <f t="shared" si="6"/>
        <v>339</v>
      </c>
      <c r="K11">
        <v>66</v>
      </c>
      <c r="L11" s="1">
        <f t="shared" si="7"/>
        <v>8799.2520000000004</v>
      </c>
      <c r="M11" s="2">
        <f t="shared" si="8"/>
        <v>231.26523333333333</v>
      </c>
      <c r="N11">
        <f t="shared" si="9"/>
        <v>86.704277818159994</v>
      </c>
    </row>
    <row r="12" spans="1:16" x14ac:dyDescent="0.35">
      <c r="A12">
        <v>31</v>
      </c>
      <c r="B12">
        <f t="shared" si="0"/>
        <v>304</v>
      </c>
      <c r="C12">
        <v>71</v>
      </c>
      <c r="D12" s="1">
        <f t="shared" si="10"/>
        <v>9465.862000000001</v>
      </c>
      <c r="E12" s="1">
        <f t="shared" si="1"/>
        <v>13.3322</v>
      </c>
      <c r="F12" s="2">
        <f t="shared" si="2"/>
        <v>0.32258064516129031</v>
      </c>
      <c r="G12">
        <f t="shared" si="3"/>
        <v>3.2894736842105261E-3</v>
      </c>
      <c r="H12">
        <f t="shared" si="4"/>
        <v>9.1554471318684829</v>
      </c>
      <c r="I12">
        <f t="shared" si="5"/>
        <v>9.1554471318684829</v>
      </c>
      <c r="J12">
        <f t="shared" si="6"/>
        <v>344</v>
      </c>
      <c r="K12">
        <v>71</v>
      </c>
      <c r="L12" s="1">
        <f t="shared" si="7"/>
        <v>9465.862000000001</v>
      </c>
      <c r="M12" s="2">
        <f t="shared" si="8"/>
        <v>225.52664193548387</v>
      </c>
      <c r="N12">
        <f t="shared" si="9"/>
        <v>81.131222914511113</v>
      </c>
    </row>
    <row r="13" spans="1:16" x14ac:dyDescent="0.35">
      <c r="A13">
        <v>32</v>
      </c>
      <c r="B13">
        <f t="shared" si="0"/>
        <v>305</v>
      </c>
      <c r="C13">
        <v>75</v>
      </c>
      <c r="D13" s="1">
        <f t="shared" si="10"/>
        <v>9999.15</v>
      </c>
      <c r="E13" s="1">
        <f t="shared" si="1"/>
        <v>13.3322</v>
      </c>
      <c r="F13" s="2">
        <f t="shared" si="2"/>
        <v>0.3125</v>
      </c>
      <c r="G13">
        <f t="shared" si="3"/>
        <v>3.2786885245901639E-3</v>
      </c>
      <c r="H13">
        <f t="shared" si="4"/>
        <v>9.2102553683634785</v>
      </c>
      <c r="I13">
        <f t="shared" si="5"/>
        <v>9.2102553683634785</v>
      </c>
      <c r="J13">
        <f t="shared" si="6"/>
        <v>348</v>
      </c>
      <c r="K13">
        <v>75</v>
      </c>
      <c r="L13" s="1">
        <f t="shared" si="7"/>
        <v>9999.15</v>
      </c>
      <c r="M13" s="2">
        <f t="shared" si="8"/>
        <v>220.14671249999998</v>
      </c>
      <c r="N13">
        <f t="shared" si="9"/>
        <v>77.310346379442251</v>
      </c>
    </row>
    <row r="14" spans="1:16" x14ac:dyDescent="0.35">
      <c r="A14">
        <v>33</v>
      </c>
      <c r="B14">
        <f t="shared" si="0"/>
        <v>306</v>
      </c>
      <c r="C14">
        <v>79</v>
      </c>
      <c r="D14" s="1">
        <f t="shared" si="10"/>
        <v>10532.438</v>
      </c>
      <c r="E14" s="1">
        <f t="shared" si="1"/>
        <v>13.3322</v>
      </c>
      <c r="F14" s="2">
        <f t="shared" si="2"/>
        <v>0.30303030303030304</v>
      </c>
      <c r="G14">
        <f t="shared" si="3"/>
        <v>3.2679738562091504E-3</v>
      </c>
      <c r="H14">
        <f t="shared" si="4"/>
        <v>9.262215107294189</v>
      </c>
      <c r="I14">
        <f t="shared" si="5"/>
        <v>9.2747938895010495</v>
      </c>
      <c r="J14">
        <f t="shared" si="6"/>
        <v>353</v>
      </c>
      <c r="K14">
        <v>80</v>
      </c>
      <c r="L14" s="1">
        <f t="shared" si="7"/>
        <v>10665.76</v>
      </c>
      <c r="M14" s="2">
        <f t="shared" si="8"/>
        <v>215.09283939393941</v>
      </c>
      <c r="N14">
        <f t="shared" si="9"/>
        <v>73.877972032686074</v>
      </c>
    </row>
    <row r="15" spans="1:16" x14ac:dyDescent="0.35">
      <c r="A15">
        <v>34</v>
      </c>
      <c r="B15">
        <f t="shared" si="0"/>
        <v>307</v>
      </c>
      <c r="C15">
        <v>82</v>
      </c>
      <c r="D15" s="1">
        <f t="shared" si="10"/>
        <v>10932.404</v>
      </c>
      <c r="E15" s="1">
        <f t="shared" si="1"/>
        <v>13.3322</v>
      </c>
      <c r="F15" s="2">
        <f t="shared" si="2"/>
        <v>0.29411764705882354</v>
      </c>
      <c r="G15">
        <f t="shared" si="3"/>
        <v>3.2573289902280132E-3</v>
      </c>
      <c r="H15">
        <f t="shared" si="4"/>
        <v>9.2994865020914208</v>
      </c>
      <c r="I15">
        <f t="shared" si="5"/>
        <v>9.2994865020914208</v>
      </c>
      <c r="J15">
        <f t="shared" si="6"/>
        <v>355</v>
      </c>
      <c r="K15">
        <v>82</v>
      </c>
      <c r="L15" s="1">
        <f t="shared" si="7"/>
        <v>10932.404</v>
      </c>
      <c r="M15" s="2">
        <f t="shared" si="8"/>
        <v>210.33625294117647</v>
      </c>
      <c r="N15">
        <f t="shared" si="9"/>
        <v>71.641076381736355</v>
      </c>
    </row>
    <row r="16" spans="1:16" x14ac:dyDescent="0.35">
      <c r="A16">
        <v>35</v>
      </c>
      <c r="B16">
        <f t="shared" si="0"/>
        <v>308</v>
      </c>
      <c r="C16">
        <v>89</v>
      </c>
      <c r="D16" s="1">
        <f t="shared" si="10"/>
        <v>11865.657999999999</v>
      </c>
      <c r="E16" s="1">
        <f t="shared" si="1"/>
        <v>13.3322</v>
      </c>
      <c r="F16" s="2">
        <f t="shared" si="2"/>
        <v>0.2857142857142857</v>
      </c>
      <c r="G16">
        <f t="shared" si="3"/>
        <v>3.246753246753247E-3</v>
      </c>
      <c r="H16">
        <f t="shared" si="4"/>
        <v>9.381403624559308</v>
      </c>
      <c r="I16">
        <f t="shared" si="5"/>
        <v>9.3925769251574334</v>
      </c>
      <c r="J16">
        <f t="shared" si="6"/>
        <v>363</v>
      </c>
      <c r="K16">
        <v>90</v>
      </c>
      <c r="L16" s="1">
        <f t="shared" si="7"/>
        <v>11998.98</v>
      </c>
      <c r="M16" s="2">
        <f t="shared" si="8"/>
        <v>205.85147142857139</v>
      </c>
      <c r="N16">
        <f t="shared" si="9"/>
        <v>66.437094344030484</v>
      </c>
    </row>
    <row r="17" spans="1:16" x14ac:dyDescent="0.35">
      <c r="A17">
        <v>36</v>
      </c>
      <c r="B17">
        <f t="shared" si="0"/>
        <v>309</v>
      </c>
      <c r="C17">
        <v>93</v>
      </c>
      <c r="D17" s="1">
        <f t="shared" si="10"/>
        <v>12398.946</v>
      </c>
      <c r="E17" s="1">
        <f t="shared" si="1"/>
        <v>13.3322</v>
      </c>
      <c r="F17" s="2">
        <f t="shared" si="2"/>
        <v>0.27777777777777779</v>
      </c>
      <c r="G17">
        <f t="shared" si="3"/>
        <v>3.2362459546925568E-3</v>
      </c>
      <c r="H17">
        <f t="shared" si="4"/>
        <v>9.4253667479804228</v>
      </c>
      <c r="I17">
        <f t="shared" si="5"/>
        <v>9.414555831876207</v>
      </c>
      <c r="J17">
        <f t="shared" si="6"/>
        <v>365</v>
      </c>
      <c r="K17">
        <v>92</v>
      </c>
      <c r="L17" s="1">
        <f t="shared" si="7"/>
        <v>12265.624</v>
      </c>
      <c r="M17" s="2">
        <f t="shared" si="8"/>
        <v>201.61584444444443</v>
      </c>
      <c r="N17">
        <f t="shared" si="9"/>
        <v>63.993109575604251</v>
      </c>
    </row>
    <row r="18" spans="1:16" x14ac:dyDescent="0.35">
      <c r="A18">
        <v>37</v>
      </c>
      <c r="B18">
        <f t="shared" si="0"/>
        <v>310</v>
      </c>
      <c r="C18">
        <v>97</v>
      </c>
      <c r="D18" s="1">
        <f t="shared" si="10"/>
        <v>12932.234</v>
      </c>
      <c r="E18" s="1">
        <f t="shared" si="1"/>
        <v>13.3322</v>
      </c>
      <c r="F18" s="2">
        <f t="shared" si="2"/>
        <v>0.27027027027027029</v>
      </c>
      <c r="G18">
        <f t="shared" si="3"/>
        <v>3.2258064516129032E-3</v>
      </c>
      <c r="H18">
        <f t="shared" si="4"/>
        <v>9.4674782333305512</v>
      </c>
      <c r="I18">
        <f t="shared" si="5"/>
        <v>9.4777347334977389</v>
      </c>
      <c r="J18">
        <f t="shared" si="6"/>
        <v>371</v>
      </c>
      <c r="K18">
        <v>98</v>
      </c>
      <c r="L18" s="1">
        <f t="shared" si="7"/>
        <v>13065.556</v>
      </c>
      <c r="M18" s="2">
        <f t="shared" si="8"/>
        <v>197.60917027027025</v>
      </c>
      <c r="N18">
        <f t="shared" si="9"/>
        <v>61.751975722060095</v>
      </c>
    </row>
    <row r="19" spans="1:16" x14ac:dyDescent="0.35">
      <c r="A19">
        <v>38</v>
      </c>
      <c r="B19">
        <f t="shared" si="0"/>
        <v>311</v>
      </c>
      <c r="C19">
        <v>102</v>
      </c>
      <c r="D19" s="1">
        <f t="shared" si="10"/>
        <v>13598.844000000001</v>
      </c>
      <c r="E19" s="1">
        <f t="shared" si="1"/>
        <v>13.3322</v>
      </c>
      <c r="F19" s="2">
        <f t="shared" si="2"/>
        <v>0.26315789473684209</v>
      </c>
      <c r="G19">
        <f t="shared" si="3"/>
        <v>3.2154340836012861E-3</v>
      </c>
      <c r="H19">
        <f t="shared" si="4"/>
        <v>9.5177400681114381</v>
      </c>
      <c r="J19">
        <f t="shared" si="6"/>
        <v>273</v>
      </c>
      <c r="L19" s="1">
        <f t="shared" si="7"/>
        <v>0</v>
      </c>
      <c r="M19" s="2">
        <f t="shared" si="8"/>
        <v>193.81337368421052</v>
      </c>
      <c r="N19">
        <f t="shared" si="9"/>
        <v>59.104399609260909</v>
      </c>
    </row>
    <row r="20" spans="1:16" x14ac:dyDescent="0.35">
      <c r="A20">
        <v>39</v>
      </c>
      <c r="B20">
        <f t="shared" si="0"/>
        <v>312</v>
      </c>
      <c r="C20">
        <v>107</v>
      </c>
      <c r="D20" s="1">
        <f t="shared" si="10"/>
        <v>14265.454</v>
      </c>
      <c r="E20" s="1">
        <f t="shared" si="1"/>
        <v>13.3322</v>
      </c>
      <c r="F20" s="2">
        <f t="shared" si="2"/>
        <v>0.25641025641025639</v>
      </c>
      <c r="G20">
        <f t="shared" si="3"/>
        <v>3.205128205128205E-3</v>
      </c>
      <c r="H20">
        <f t="shared" si="4"/>
        <v>9.5655960892890732</v>
      </c>
      <c r="J20">
        <f t="shared" si="6"/>
        <v>273</v>
      </c>
      <c r="L20" s="1">
        <f t="shared" si="7"/>
        <v>0</v>
      </c>
      <c r="M20" s="2">
        <f t="shared" si="8"/>
        <v>190.2122333333333</v>
      </c>
      <c r="N20">
        <f t="shared" si="9"/>
        <v>56.705425568649979</v>
      </c>
      <c r="P20">
        <f>AVERAGE(N2:N21)*F25</f>
        <v>47968.782196792999</v>
      </c>
    </row>
    <row r="21" spans="1:16" x14ac:dyDescent="0.35">
      <c r="A21">
        <v>40</v>
      </c>
      <c r="B21">
        <f t="shared" si="0"/>
        <v>313</v>
      </c>
      <c r="C21">
        <v>113</v>
      </c>
      <c r="D21" s="1">
        <f t="shared" si="10"/>
        <v>15065.386</v>
      </c>
      <c r="E21" s="1">
        <f t="shared" si="1"/>
        <v>13.3322</v>
      </c>
      <c r="F21" s="2">
        <f t="shared" si="2"/>
        <v>0.25</v>
      </c>
      <c r="G21">
        <f t="shared" si="3"/>
        <v>3.1948881789137379E-3</v>
      </c>
      <c r="H21">
        <f t="shared" si="4"/>
        <v>9.6201550735395074</v>
      </c>
      <c r="I21">
        <f t="shared" si="5"/>
        <v>9.6201550735395074</v>
      </c>
      <c r="J21">
        <f t="shared" si="6"/>
        <v>386</v>
      </c>
      <c r="K21">
        <v>113</v>
      </c>
      <c r="L21" s="1">
        <f t="shared" si="7"/>
        <v>15065.386</v>
      </c>
      <c r="M21" s="2">
        <f t="shared" si="8"/>
        <v>186.79114999999999</v>
      </c>
      <c r="N21">
        <f t="shared" si="9"/>
        <v>54.039265240200287</v>
      </c>
    </row>
    <row r="25" spans="1:16" x14ac:dyDescent="0.35">
      <c r="F25">
        <f>SLOPE(D2:D21,B2:B21)</f>
        <v>533.68896842105266</v>
      </c>
      <c r="H25" t="s">
        <v>9</v>
      </c>
      <c r="J25">
        <f>P4/F25*P20</f>
        <v>3228.6535639207609</v>
      </c>
    </row>
    <row r="26" spans="1:16" x14ac:dyDescent="0.35">
      <c r="H26">
        <f>SLOPE(H2:H21,G2:G21)</f>
        <v>-5443.4625140162325</v>
      </c>
    </row>
    <row r="27" spans="1:16" x14ac:dyDescent="0.35">
      <c r="H27">
        <f>SLOPE(I2:I18,G2:G18)</f>
        <v>-5308.6784926902546</v>
      </c>
    </row>
    <row r="28" spans="1:16" x14ac:dyDescent="0.35">
      <c r="H28">
        <f>AVERAGE(H27,H26)</f>
        <v>-5376.0705033532431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2022-03-02T21:21:17Z</dcterms:modified>
</cp:coreProperties>
</file>