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ol9xa\Desktop\лабы\5.5.1\"/>
    </mc:Choice>
  </mc:AlternateContent>
  <xr:revisionPtr revIDLastSave="0" documentId="8_{B165D793-DDEA-4EDD-BC7B-D98AC4F3145A}" xr6:coauthVersionLast="47" xr6:coauthVersionMax="47" xr10:uidLastSave="{00000000-0000-0000-0000-000000000000}"/>
  <bookViews>
    <workbookView xWindow="-120" yWindow="-120" windowWidth="29040" windowHeight="15840" xr2:uid="{236EE872-6577-4A5D-864E-80CF3BAB963B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  <c r="R24" i="1"/>
  <c r="R25" i="1"/>
  <c r="R26" i="1"/>
  <c r="R27" i="1"/>
  <c r="R28" i="1"/>
  <c r="R22" i="1"/>
  <c r="O23" i="1"/>
  <c r="O24" i="1"/>
  <c r="O25" i="1"/>
  <c r="O26" i="1"/>
  <c r="O27" i="1"/>
  <c r="O28" i="1"/>
  <c r="O22" i="1"/>
  <c r="L23" i="1"/>
  <c r="L24" i="1"/>
  <c r="L25" i="1"/>
  <c r="L26" i="1"/>
  <c r="L27" i="1"/>
  <c r="L28" i="1"/>
  <c r="L22" i="1"/>
  <c r="I23" i="1"/>
  <c r="I24" i="1"/>
  <c r="I25" i="1"/>
  <c r="I26" i="1"/>
  <c r="I27" i="1"/>
  <c r="I28" i="1"/>
  <c r="I22" i="1"/>
  <c r="A26" i="1"/>
  <c r="A25" i="1"/>
  <c r="A24" i="1"/>
  <c r="A23" i="1"/>
  <c r="A22" i="1"/>
  <c r="D23" i="1"/>
  <c r="D24" i="1"/>
  <c r="D25" i="1"/>
  <c r="D26" i="1"/>
  <c r="D22" i="1"/>
  <c r="K18" i="1"/>
  <c r="G18" i="1"/>
  <c r="C16" i="1"/>
  <c r="N16" i="1"/>
  <c r="N15" i="1"/>
  <c r="N14" i="1"/>
  <c r="N13" i="1"/>
  <c r="N12" i="1"/>
  <c r="N11" i="1"/>
  <c r="N10" i="1"/>
</calcChain>
</file>

<file path=xl/sharedStrings.xml><?xml version="1.0" encoding="utf-8"?>
<sst xmlns="http://schemas.openxmlformats.org/spreadsheetml/2006/main" count="44" uniqueCount="26">
  <si>
    <t>уровень фона</t>
  </si>
  <si>
    <t>время, мин</t>
  </si>
  <si>
    <t>показания</t>
  </si>
  <si>
    <t>толщина образцов</t>
  </si>
  <si>
    <t>материал</t>
  </si>
  <si>
    <t>аллюминий</t>
  </si>
  <si>
    <t>свинец</t>
  </si>
  <si>
    <t>11 мм</t>
  </si>
  <si>
    <t>4.68 мм</t>
  </si>
  <si>
    <t>19.66 мм</t>
  </si>
  <si>
    <t>пробка</t>
  </si>
  <si>
    <t>19.24 мм</t>
  </si>
  <si>
    <t>число образцов</t>
  </si>
  <si>
    <t>время</t>
  </si>
  <si>
    <t>50, сек</t>
  </si>
  <si>
    <t>железо</t>
  </si>
  <si>
    <t>40, сек</t>
  </si>
  <si>
    <t>30, сек</t>
  </si>
  <si>
    <t>20, сек</t>
  </si>
  <si>
    <t>10, сек</t>
  </si>
  <si>
    <t>70, сек</t>
  </si>
  <si>
    <t>60, сек</t>
  </si>
  <si>
    <t>ln (N-Nфона)/(N1 - Nфона)</t>
  </si>
  <si>
    <t>N1 - Nфона</t>
  </si>
  <si>
    <t>delta L</t>
  </si>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</sst>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Аллюминий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Лист1!$D$22:$D$26</c:f>
              <c:numCache>
                <c:formatCode>General</c:formatCode>
                <c:ptCount val="5"/>
                <c:pt idx="0">
                  <c:v>78.64</c:v>
                </c:pt>
                <c:pt idx="1">
                  <c:v>58.980000000000004</c:v>
                </c:pt>
                <c:pt idx="2">
                  <c:v>39.32</c:v>
                </c:pt>
                <c:pt idx="3">
                  <c:v>19.66</c:v>
                </c:pt>
                <c:pt idx="4">
                  <c:v>0</c:v>
                </c:pt>
              </c:numCache>
            </c:numRef>
          </c:xVal>
          <c:yVal>
            <c:numRef>
              <c:f>Лист1!$A$22:$A$26</c:f>
              <c:numCache>
                <c:formatCode>General</c:formatCode>
                <c:ptCount val="5"/>
                <c:pt idx="0">
                  <c:v>-1.6334879797890633</c:v>
                </c:pt>
                <c:pt idx="1">
                  <c:v>-1.2220961086021416</c:v>
                </c:pt>
                <c:pt idx="2">
                  <c:v>-0.79993368179340774</c:v>
                </c:pt>
                <c:pt idx="3">
                  <c:v>-0.4003171947450439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8-4F82-B96E-30FF3909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456224"/>
        <c:axId val="1650154528"/>
      </c:scatterChart>
      <c:valAx>
        <c:axId val="16984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  <a:tailEnd type="triangle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0154528"/>
        <c:crosses val="autoZero"/>
        <c:crossBetween val="midCat"/>
      </c:valAx>
      <c:valAx>
        <c:axId val="16501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ln(N/N0)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4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Железо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Лист1!$L$22:$L$28</c:f>
              <c:numCache>
                <c:formatCode>General</c:formatCode>
                <c:ptCount val="7"/>
                <c:pt idx="0">
                  <c:v>66</c:v>
                </c:pt>
                <c:pt idx="1">
                  <c:v>55</c:v>
                </c:pt>
                <c:pt idx="2">
                  <c:v>44</c:v>
                </c:pt>
                <c:pt idx="3">
                  <c:v>33</c:v>
                </c:pt>
                <c:pt idx="4">
                  <c:v>22</c:v>
                </c:pt>
                <c:pt idx="5">
                  <c:v>11</c:v>
                </c:pt>
                <c:pt idx="6">
                  <c:v>0</c:v>
                </c:pt>
              </c:numCache>
            </c:numRef>
          </c:xVal>
          <c:yVal>
            <c:numRef>
              <c:f>Лист1!$I$22:$I$28</c:f>
              <c:numCache>
                <c:formatCode>General</c:formatCode>
                <c:ptCount val="7"/>
                <c:pt idx="0">
                  <c:v>-3.3748456184258764</c:v>
                </c:pt>
                <c:pt idx="1">
                  <c:v>-3.0114497717796844</c:v>
                </c:pt>
                <c:pt idx="2">
                  <c:v>-2.2831231925550028</c:v>
                </c:pt>
                <c:pt idx="3">
                  <c:v>-1.725764949912254</c:v>
                </c:pt>
                <c:pt idx="4">
                  <c:v>-1.1407450186431729</c:v>
                </c:pt>
                <c:pt idx="5">
                  <c:v>-0.57054050890503816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4F7A-92C0-B520333A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47344"/>
        <c:axId val="1772711872"/>
      </c:scatterChart>
      <c:valAx>
        <c:axId val="17715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711872"/>
        <c:crosses val="autoZero"/>
        <c:crossBetween val="midCat"/>
      </c:valAx>
      <c:valAx>
        <c:axId val="17727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ln(N/N0)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5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Свинец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Лист1!$R$22:$R$28</c:f>
              <c:numCache>
                <c:formatCode>General</c:formatCode>
                <c:ptCount val="7"/>
                <c:pt idx="0">
                  <c:v>28.08</c:v>
                </c:pt>
                <c:pt idx="1">
                  <c:v>23.4</c:v>
                </c:pt>
                <c:pt idx="2">
                  <c:v>18.72</c:v>
                </c:pt>
                <c:pt idx="3">
                  <c:v>14.04</c:v>
                </c:pt>
                <c:pt idx="4">
                  <c:v>9.36</c:v>
                </c:pt>
                <c:pt idx="5">
                  <c:v>4.68</c:v>
                </c:pt>
                <c:pt idx="6">
                  <c:v>0</c:v>
                </c:pt>
              </c:numCache>
            </c:numRef>
          </c:xVal>
          <c:yVal>
            <c:numRef>
              <c:f>Лист1!$O$22:$O$28</c:f>
              <c:numCache>
                <c:formatCode>General</c:formatCode>
                <c:ptCount val="7"/>
                <c:pt idx="0">
                  <c:v>-3.2734814995566262</c:v>
                </c:pt>
                <c:pt idx="1">
                  <c:v>-2.794228819291579</c:v>
                </c:pt>
                <c:pt idx="2">
                  <c:v>-2.2616887419501834</c:v>
                </c:pt>
                <c:pt idx="3">
                  <c:v>-1.6957444382378013</c:v>
                </c:pt>
                <c:pt idx="4">
                  <c:v>-1.1164585799910831</c:v>
                </c:pt>
                <c:pt idx="5">
                  <c:v>-0.55356811397746497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5-461D-94BA-1D93D8F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52144"/>
        <c:axId val="1772703232"/>
      </c:scatterChart>
      <c:valAx>
        <c:axId val="16480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703232"/>
        <c:crosses val="autoZero"/>
        <c:crossBetween val="midCat"/>
      </c:valAx>
      <c:valAx>
        <c:axId val="17727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ln(N/N0)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80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34290</xdr:rowOff>
    </xdr:from>
    <xdr:to>
      <xdr:col>7</xdr:col>
      <xdr:colOff>304800</xdr:colOff>
      <xdr:row>43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E23501-8695-F7A2-7683-1CE374F4A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43</xdr:row>
      <xdr:rowOff>41910</xdr:rowOff>
    </xdr:from>
    <xdr:to>
      <xdr:col>11</xdr:col>
      <xdr:colOff>22860</xdr:colOff>
      <xdr:row>58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D89580-39E9-E367-8253-305965780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289833</xdr:colOff>
      <xdr:row>28</xdr:row>
      <xdr:rowOff>62592</xdr:rowOff>
    </xdr:from>
    <xdr:to>
      <xdr:col>14</xdr:col>
      <xdr:colOff>594633</xdr:colOff>
      <xdr:row>43</xdr:row>
      <xdr:rowOff>24492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360895-FBD5-439C-5446-1C85D29F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0.08534</cdr:x>
      <cdr:y>0.09947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E7386641-D621-E591-E1B8-1A18E27AED8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390178" cy="2804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3C17-DA2C-4CBD-8835-28BD3D11BF3F}">
  <dimension ref="A1:R28"/>
  <sheetViews>
    <sheetView tabSelected="1" topLeftCell="A10" zoomScale="85" zoomScaleNormal="85" workbookViewId="0">
      <selection activeCell="R56" sqref="R56"/>
    </sheetView>
  </sheetViews>
  <sheetFormatPr defaultRowHeight="14.4" x14ac:dyDescent="0.3"/>
  <sheetData>
    <row r="1" spans="1:14" x14ac:dyDescent="0.3">
      <c r="A1" t="s">
        <v>0</v>
      </c>
      <c r="D1" t="s">
        <v>4</v>
      </c>
      <c r="E1" t="s">
        <v>3</v>
      </c>
    </row>
    <row r="2" spans="1:14" x14ac:dyDescent="0.3">
      <c r="A2" t="s">
        <v>1</v>
      </c>
      <c r="B2" t="s">
        <v>2</v>
      </c>
      <c r="D2" t="s">
        <v>5</v>
      </c>
      <c r="E2" t="s">
        <v>9</v>
      </c>
    </row>
    <row r="3" spans="1:14" x14ac:dyDescent="0.3">
      <c r="A3">
        <v>3</v>
      </c>
      <c r="B3">
        <v>4421</v>
      </c>
      <c r="D3" t="s">
        <v>15</v>
      </c>
      <c r="E3" t="s">
        <v>7</v>
      </c>
    </row>
    <row r="4" spans="1:14" x14ac:dyDescent="0.3">
      <c r="A4">
        <v>3</v>
      </c>
      <c r="B4">
        <v>4404</v>
      </c>
      <c r="D4" t="s">
        <v>6</v>
      </c>
      <c r="E4" s="1" t="s">
        <v>8</v>
      </c>
    </row>
    <row r="5" spans="1:14" x14ac:dyDescent="0.3">
      <c r="A5">
        <v>3</v>
      </c>
      <c r="B5">
        <v>4467</v>
      </c>
      <c r="D5" t="s">
        <v>10</v>
      </c>
      <c r="E5" t="s">
        <v>11</v>
      </c>
    </row>
    <row r="7" spans="1:14" x14ac:dyDescent="0.3">
      <c r="A7" t="s">
        <v>5</v>
      </c>
      <c r="E7" t="s">
        <v>15</v>
      </c>
      <c r="I7" t="s">
        <v>6</v>
      </c>
      <c r="M7" t="s">
        <v>0</v>
      </c>
    </row>
    <row r="9" spans="1:14" x14ac:dyDescent="0.3">
      <c r="A9" t="s">
        <v>12</v>
      </c>
      <c r="B9" t="s">
        <v>25</v>
      </c>
      <c r="C9" t="s">
        <v>2</v>
      </c>
      <c r="E9" t="s">
        <v>12</v>
      </c>
      <c r="F9" t="s">
        <v>25</v>
      </c>
      <c r="G9" t="s">
        <v>2</v>
      </c>
      <c r="I9" t="s">
        <v>12</v>
      </c>
      <c r="J9" t="s">
        <v>13</v>
      </c>
      <c r="K9" t="s">
        <v>2</v>
      </c>
      <c r="M9" t="s">
        <v>13</v>
      </c>
      <c r="N9" t="s">
        <v>2</v>
      </c>
    </row>
    <row r="10" spans="1:14" x14ac:dyDescent="0.3">
      <c r="A10">
        <v>5</v>
      </c>
      <c r="B10">
        <v>50</v>
      </c>
      <c r="C10">
        <v>39699</v>
      </c>
      <c r="E10">
        <v>7</v>
      </c>
      <c r="F10">
        <v>70</v>
      </c>
      <c r="G10">
        <v>9722</v>
      </c>
      <c r="I10">
        <v>7</v>
      </c>
      <c r="J10">
        <v>70</v>
      </c>
      <c r="K10">
        <v>10506</v>
      </c>
      <c r="M10" t="s">
        <v>20</v>
      </c>
      <c r="N10" s="2">
        <f>B3 / 180 * 70</f>
        <v>1719.2777777777776</v>
      </c>
    </row>
    <row r="11" spans="1:14" x14ac:dyDescent="0.3">
      <c r="A11">
        <v>4</v>
      </c>
      <c r="B11">
        <v>40</v>
      </c>
      <c r="C11">
        <v>47422</v>
      </c>
      <c r="E11">
        <v>6</v>
      </c>
      <c r="F11">
        <v>60</v>
      </c>
      <c r="G11">
        <v>11339</v>
      </c>
      <c r="I11">
        <v>6</v>
      </c>
      <c r="J11">
        <v>60</v>
      </c>
      <c r="K11">
        <v>13636</v>
      </c>
      <c r="M11" t="s">
        <v>21</v>
      </c>
      <c r="N11" s="2">
        <f>B3 / 180 * 60</f>
        <v>1473.6666666666665</v>
      </c>
    </row>
    <row r="12" spans="1:14" x14ac:dyDescent="0.3">
      <c r="A12">
        <v>3</v>
      </c>
      <c r="B12">
        <v>30</v>
      </c>
      <c r="C12">
        <v>53861</v>
      </c>
      <c r="E12">
        <v>5</v>
      </c>
      <c r="F12">
        <v>50</v>
      </c>
      <c r="G12">
        <v>18259</v>
      </c>
      <c r="I12">
        <v>5</v>
      </c>
      <c r="J12">
        <v>50</v>
      </c>
      <c r="K12">
        <v>18491</v>
      </c>
      <c r="M12" t="s">
        <v>14</v>
      </c>
      <c r="N12" s="2">
        <f>$B$3 / 180 * 50</f>
        <v>1228.0555555555554</v>
      </c>
    </row>
    <row r="13" spans="1:14" x14ac:dyDescent="0.3">
      <c r="A13">
        <v>2</v>
      </c>
      <c r="B13">
        <v>15</v>
      </c>
      <c r="C13">
        <v>40102</v>
      </c>
      <c r="E13">
        <v>4</v>
      </c>
      <c r="F13">
        <v>40</v>
      </c>
      <c r="G13">
        <v>24772</v>
      </c>
      <c r="I13">
        <v>4</v>
      </c>
      <c r="J13">
        <v>40</v>
      </c>
      <c r="K13">
        <v>25304</v>
      </c>
      <c r="M13" t="s">
        <v>16</v>
      </c>
      <c r="N13" s="2">
        <f>B3 / 180 * 40</f>
        <v>982.44444444444434</v>
      </c>
    </row>
    <row r="14" spans="1:14" x14ac:dyDescent="0.3">
      <c r="A14">
        <v>1</v>
      </c>
      <c r="B14">
        <v>10</v>
      </c>
      <c r="C14">
        <v>39653</v>
      </c>
      <c r="E14">
        <v>3</v>
      </c>
      <c r="F14">
        <v>30</v>
      </c>
      <c r="G14">
        <v>32764</v>
      </c>
      <c r="I14">
        <v>3</v>
      </c>
      <c r="J14">
        <v>30</v>
      </c>
      <c r="K14">
        <v>33293</v>
      </c>
      <c r="M14" t="s">
        <v>17</v>
      </c>
      <c r="N14" s="2">
        <f>B3 / 180 * 30</f>
        <v>736.83333333333326</v>
      </c>
    </row>
    <row r="15" spans="1:14" x14ac:dyDescent="0.3">
      <c r="E15">
        <v>2</v>
      </c>
      <c r="F15">
        <v>20</v>
      </c>
      <c r="G15">
        <v>38254</v>
      </c>
      <c r="I15">
        <v>2</v>
      </c>
      <c r="J15">
        <v>20</v>
      </c>
      <c r="K15">
        <v>38598</v>
      </c>
      <c r="M15" t="s">
        <v>18</v>
      </c>
      <c r="N15" s="2">
        <f>$B$3 / 180 * 20</f>
        <v>491.22222222222217</v>
      </c>
    </row>
    <row r="16" spans="1:14" x14ac:dyDescent="0.3">
      <c r="A16" t="s">
        <v>23</v>
      </c>
      <c r="C16" s="2">
        <f>C14 - N16</f>
        <v>39407.388888888891</v>
      </c>
      <c r="E16">
        <v>1</v>
      </c>
      <c r="F16">
        <v>10</v>
      </c>
      <c r="G16">
        <v>33651</v>
      </c>
      <c r="I16">
        <v>1</v>
      </c>
      <c r="J16">
        <v>10</v>
      </c>
      <c r="K16">
        <v>33388</v>
      </c>
      <c r="M16" t="s">
        <v>19</v>
      </c>
      <c r="N16" s="2">
        <f>B3 / 180 * 10</f>
        <v>245.61111111111109</v>
      </c>
    </row>
    <row r="18" spans="1:18" x14ac:dyDescent="0.3">
      <c r="E18" t="s">
        <v>23</v>
      </c>
      <c r="G18" s="2">
        <f>G16 - N16</f>
        <v>33405.388888888891</v>
      </c>
      <c r="I18" t="s">
        <v>23</v>
      </c>
      <c r="K18" s="2">
        <f xml:space="preserve"> K16 - N16</f>
        <v>33142.388888888891</v>
      </c>
    </row>
    <row r="21" spans="1:18" x14ac:dyDescent="0.3">
      <c r="A21" t="s">
        <v>22</v>
      </c>
      <c r="D21" t="s">
        <v>24</v>
      </c>
      <c r="I21" t="s">
        <v>22</v>
      </c>
      <c r="L21" t="s">
        <v>24</v>
      </c>
      <c r="O21" t="s">
        <v>22</v>
      </c>
      <c r="R21" t="s">
        <v>24</v>
      </c>
    </row>
    <row r="22" spans="1:18" x14ac:dyDescent="0.3">
      <c r="A22">
        <f xml:space="preserve"> LN((C10 - N12) / 5 / ($C$16))</f>
        <v>-1.6334879797890633</v>
      </c>
      <c r="D22">
        <f xml:space="preserve"> (A10 -  1) * 19.66</f>
        <v>78.64</v>
      </c>
      <c r="I22">
        <f xml:space="preserve"> LN((G10 - N10) / (F10 / 10) / $G$18)</f>
        <v>-3.3748456184258764</v>
      </c>
      <c r="L22">
        <f xml:space="preserve"> (E10 - 1) * 11</f>
        <v>66</v>
      </c>
      <c r="O22">
        <f>LN((K10-N10)/(J10/10) /$K$18)</f>
        <v>-3.2734814995566262</v>
      </c>
      <c r="R22">
        <f xml:space="preserve"> (I10 - 1) * 4.68</f>
        <v>28.08</v>
      </c>
    </row>
    <row r="23" spans="1:18" x14ac:dyDescent="0.3">
      <c r="A23">
        <f xml:space="preserve"> LN((C11 - N13)  /  4 / ($C$16))</f>
        <v>-1.2220961086021416</v>
      </c>
      <c r="D23">
        <f xml:space="preserve"> (A11 -  1) * 19.66</f>
        <v>58.980000000000004</v>
      </c>
      <c r="I23">
        <f t="shared" ref="I23:I28" si="0" xml:space="preserve"> LN((G11 - N11) / (F11 / 10) / $G$18)</f>
        <v>-3.0114497717796844</v>
      </c>
      <c r="L23">
        <f t="shared" ref="L23:L28" si="1" xml:space="preserve"> (E11 - 1) * 11</f>
        <v>55</v>
      </c>
      <c r="O23">
        <f t="shared" ref="O23:O28" si="2">LN((K11-N11)/(J11/10) /$K$18)</f>
        <v>-2.794228819291579</v>
      </c>
      <c r="R23">
        <f t="shared" ref="R23:R28" si="3" xml:space="preserve"> (I11 - 1) * 4.68</f>
        <v>23.4</v>
      </c>
    </row>
    <row r="24" spans="1:18" x14ac:dyDescent="0.3">
      <c r="A24">
        <f xml:space="preserve"> LN((C12 - N14)  / 3 / ($C$16))</f>
        <v>-0.79993368179340774</v>
      </c>
      <c r="D24">
        <f xml:space="preserve"> (A12 -  1) * 19.66</f>
        <v>39.32</v>
      </c>
      <c r="I24">
        <f t="shared" si="0"/>
        <v>-2.2831231925550028</v>
      </c>
      <c r="L24">
        <f t="shared" si="1"/>
        <v>44</v>
      </c>
      <c r="O24">
        <f t="shared" si="2"/>
        <v>-2.2616887419501834</v>
      </c>
      <c r="R24">
        <f t="shared" si="3"/>
        <v>18.72</v>
      </c>
    </row>
    <row r="25" spans="1:18" x14ac:dyDescent="0.3">
      <c r="A25">
        <f xml:space="preserve"> LN((C13 - N15) / 1.5 / ($C$16))</f>
        <v>-0.4003171947450439</v>
      </c>
      <c r="D25">
        <f xml:space="preserve"> (A13 -  1) * 19.66</f>
        <v>19.66</v>
      </c>
      <c r="I25">
        <f t="shared" si="0"/>
        <v>-1.725764949912254</v>
      </c>
      <c r="L25">
        <f t="shared" si="1"/>
        <v>33</v>
      </c>
      <c r="O25">
        <f t="shared" si="2"/>
        <v>-1.6957444382378013</v>
      </c>
      <c r="R25">
        <f t="shared" si="3"/>
        <v>14.04</v>
      </c>
    </row>
    <row r="26" spans="1:18" x14ac:dyDescent="0.3">
      <c r="A26">
        <f xml:space="preserve"> LN((C14 - N16) / ($C$16))</f>
        <v>0</v>
      </c>
      <c r="D26">
        <f xml:space="preserve"> (A14 -  1) * 19.66</f>
        <v>0</v>
      </c>
      <c r="I26">
        <f t="shared" si="0"/>
        <v>-1.1407450186431729</v>
      </c>
      <c r="L26">
        <f t="shared" si="1"/>
        <v>22</v>
      </c>
      <c r="O26">
        <f t="shared" si="2"/>
        <v>-1.1164585799910831</v>
      </c>
      <c r="R26">
        <f t="shared" si="3"/>
        <v>9.36</v>
      </c>
    </row>
    <row r="27" spans="1:18" x14ac:dyDescent="0.3">
      <c r="I27">
        <f t="shared" si="0"/>
        <v>-0.57054050890503816</v>
      </c>
      <c r="L27">
        <f t="shared" si="1"/>
        <v>11</v>
      </c>
      <c r="O27">
        <f t="shared" si="2"/>
        <v>-0.55356811397746497</v>
      </c>
      <c r="R27">
        <f t="shared" si="3"/>
        <v>4.68</v>
      </c>
    </row>
    <row r="28" spans="1:18" x14ac:dyDescent="0.3">
      <c r="I28">
        <f t="shared" si="0"/>
        <v>0</v>
      </c>
      <c r="L28">
        <f t="shared" si="1"/>
        <v>0</v>
      </c>
      <c r="O28">
        <f t="shared" si="2"/>
        <v>0</v>
      </c>
      <c r="R28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Кисло водск</dc:creator>
  <cp:lastModifiedBy>Кисло водск</cp:lastModifiedBy>
  <dcterms:created xsi:type="dcterms:W3CDTF">2023-09-18T08:55:22Z</dcterms:created>
  <dcterms:modified xsi:type="dcterms:W3CDTF">2023-09-24T19:49:13Z</dcterms:modified>
</cp:coreProperties>
</file>