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3.xml" ContentType="application/vnd.ms-excel.slicer+xml"/>
  <Override PartName="/xl/comments3.xml" ContentType="application/vnd.openxmlformats-officedocument.spreadsheetml.comments+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slicers/slicer4.xml" ContentType="application/vnd.ms-excel.slicer+xml"/>
  <Override PartName="/xl/comments4.xml" ContentType="application/vnd.openxmlformats-officedocument.spreadsheetml.comments+xml"/>
  <Override PartName="/xl/drawings/drawing5.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slicers/slicer5.xml" ContentType="application/vnd.ms-excel.slicer+xml"/>
  <Override PartName="/xl/comments5.xml" ContentType="application/vnd.openxmlformats-officedocument.spreadsheetml.comments+xml"/>
  <Override PartName="/xl/drawings/drawing6.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slicers/slicer7.xml" ContentType="application/vnd.ms-excel.slicer+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James\Dropbox (Sparta Lab)\CeA &amp; BNST CRF Team Folder\CeA CRF binge drinking\CeA CRF DID Paper\UPDATED LICK TYPE FILES\Bursting\"/>
    </mc:Choice>
  </mc:AlternateContent>
  <bookViews>
    <workbookView xWindow="0" yWindow="0" windowWidth="28800" windowHeight="12000" activeTab="1"/>
  </bookViews>
  <sheets>
    <sheet name="FIG2_ShortUnitDetails" sheetId="16" r:id="rId1"/>
    <sheet name="BURST CLASS-Full Sess_30percCut" sheetId="4" r:id="rId2"/>
    <sheet name="BURST SUMM_Full Sess_ChangePop" sheetId="12" r:id="rId3"/>
    <sheet name="BURST CLASS-Full Sess_20percCut" sheetId="9" state="hidden" r:id="rId4"/>
    <sheet name="BURST CLASS-Full Sess_30per_Hr1" sheetId="10" r:id="rId5"/>
    <sheet name="BURST CLASS-Full Sess_30per_Hr4" sheetId="11" r:id="rId6"/>
    <sheet name="Sheet1" sheetId="13" r:id="rId7"/>
    <sheet name="OLD_BURST CLASS-Hour 1" sheetId="5" state="hidden" r:id="rId8"/>
    <sheet name="OLD_BURST CLASS-Hour 4" sheetId="6" state="hidden" r:id="rId9"/>
    <sheet name="OLD_BURST CLASS-Hour 2" sheetId="7" state="hidden" r:id="rId10"/>
    <sheet name="OLD_BURST CLASS-Hour 3" sheetId="8" state="hidden" r:id="rId11"/>
  </sheets>
  <definedNames>
    <definedName name="_xlnm._FilterDatabase" localSheetId="3" hidden="1">'BURST CLASS-Full Sess_20percCut'!$I$26:$K$26</definedName>
    <definedName name="_xlnm._FilterDatabase" localSheetId="4" hidden="1">'BURST CLASS-Full Sess_30per_Hr1'!#REF!</definedName>
    <definedName name="_xlnm._FilterDatabase" localSheetId="5" hidden="1">'BURST CLASS-Full Sess_30per_Hr4'!$I$32:$K$32</definedName>
    <definedName name="_xlnm._FilterDatabase" localSheetId="1" hidden="1">'BURST CLASS-Full Sess_30percCut'!$I$35:$K$35</definedName>
    <definedName name="_xlnm._FilterDatabase" localSheetId="7" hidden="1">'OLD_BURST CLASS-Hour 1'!$H$25:$J$25</definedName>
    <definedName name="_xlnm._FilterDatabase" localSheetId="9" hidden="1">'OLD_BURST CLASS-Hour 2'!$H$25:$J$25</definedName>
    <definedName name="_xlnm._FilterDatabase" localSheetId="10" hidden="1">'OLD_BURST CLASS-Hour 3'!$H$25:$J$25</definedName>
    <definedName name="_xlnm._FilterDatabase" localSheetId="8" hidden="1">'OLD_BURST CLASS-Hour 4'!$H$25:$J$25</definedName>
    <definedName name="BurstType" localSheetId="3">'BURST CLASS-Full Sess_20percCut'!#REF!</definedName>
    <definedName name="BurstType" localSheetId="4">'BURST CLASS-Full Sess_30per_Hr1'!#REF!</definedName>
    <definedName name="BurstType" localSheetId="5">'BURST CLASS-Full Sess_30per_Hr4'!#REF!</definedName>
    <definedName name="BurstType" localSheetId="1">'BURST CLASS-Full Sess_30percCut'!#REF!</definedName>
    <definedName name="BurstType" localSheetId="7">'OLD_BURST CLASS-Hour 1'!#REF!</definedName>
    <definedName name="BurstType" localSheetId="9">'OLD_BURST CLASS-Hour 2'!#REF!</definedName>
    <definedName name="BurstType" localSheetId="10">'OLD_BURST CLASS-Hour 3'!#REF!</definedName>
    <definedName name="BurstType" localSheetId="8">'OLD_BURST CLASS-Hour 4'!#REF!</definedName>
    <definedName name="Drink" localSheetId="3">'BURST CLASS-Full Sess_20percCut'!$N$17:$N$128</definedName>
    <definedName name="Drink" localSheetId="4">'BURST CLASS-Full Sess_30per_Hr1'!$N$17:$N$133</definedName>
    <definedName name="Drink" localSheetId="5">'BURST CLASS-Full Sess_30per_Hr4'!$N$17:$N$134</definedName>
    <definedName name="Drink" localSheetId="1">'BURST CLASS-Full Sess_30percCut'!$N$17:$N$137</definedName>
    <definedName name="Drink" localSheetId="7">'OLD_BURST CLASS-Hour 1'!$M$21:$M$127</definedName>
    <definedName name="Drink" localSheetId="9">'OLD_BURST CLASS-Hour 2'!$M$21:$M$127</definedName>
    <definedName name="Drink" localSheetId="10">'OLD_BURST CLASS-Hour 3'!$M$21:$M$127</definedName>
    <definedName name="Drink" localSheetId="8">'OLD_BURST CLASS-Hour 4'!$M$21:$M$127</definedName>
    <definedName name="DrinkResponse" localSheetId="3">'BURST CLASS-Full Sess_20percCut'!$P$17:$P$128</definedName>
    <definedName name="DrinkResponse" localSheetId="4">'BURST CLASS-Full Sess_30per_Hr1'!$P$17:$P$133</definedName>
    <definedName name="DrinkResponse" localSheetId="5">'BURST CLASS-Full Sess_30per_Hr4'!$P$17:$P$134</definedName>
    <definedName name="DrinkResponse" localSheetId="1">'BURST CLASS-Full Sess_30percCut'!$P$17:$P$137</definedName>
    <definedName name="DrinkResponse" localSheetId="7">'OLD_BURST CLASS-Hour 1'!$O$21:$O$127</definedName>
    <definedName name="DrinkResponse" localSheetId="9">'OLD_BURST CLASS-Hour 2'!$O$21:$O$127</definedName>
    <definedName name="DrinkResponse" localSheetId="10">'OLD_BURST CLASS-Hour 3'!$O$21:$O$127</definedName>
    <definedName name="DrinkResponse" localSheetId="8">'OLD_BURST CLASS-Hour 4'!$O$21:$O$127</definedName>
    <definedName name="LightResponse" localSheetId="3">'BURST CLASS-Full Sess_20percCut'!$O$17:$O$128</definedName>
    <definedName name="LightResponse" localSheetId="4">'BURST CLASS-Full Sess_30per_Hr1'!$O$17:$O$133</definedName>
    <definedName name="LightResponse" localSheetId="5">'BURST CLASS-Full Sess_30per_Hr4'!$O$17:$O$134</definedName>
    <definedName name="LightResponse" localSheetId="1">'BURST CLASS-Full Sess_30percCut'!$O$17:$O$137</definedName>
    <definedName name="LightResponse" localSheetId="7">'OLD_BURST CLASS-Hour 1'!$N$21:$N$127</definedName>
    <definedName name="LightResponse" localSheetId="9">'OLD_BURST CLASS-Hour 2'!$N$21:$N$127</definedName>
    <definedName name="LightResponse" localSheetId="10">'OLD_BURST CLASS-Hour 3'!$N$21:$N$127</definedName>
    <definedName name="LightResponse" localSheetId="8">'OLD_BURST CLASS-Hour 4'!$N$21:$N$127</definedName>
    <definedName name="Slicer_Early_Vs_Late">#N/A</definedName>
    <definedName name="Slicer_Early_Vs_Late1">#N/A</definedName>
    <definedName name="Slicer_EarlyOrLate1">#N/A</definedName>
    <definedName name="Slicer_EarlyOrLate2">#N/A</definedName>
    <definedName name="Slicer_EarlyOrLate21">#N/A</definedName>
    <definedName name="Slicer_Ethanol_Day1">#N/A</definedName>
    <definedName name="Slicer_Ethanol_Day2">#N/A</definedName>
    <definedName name="Slicer_Ethanol_Day3">#N/A</definedName>
    <definedName name="Slicer_Lick_Response">#N/A</definedName>
    <definedName name="Slicer_Lick_Response1">#N/A</definedName>
    <definedName name="Slicer_Lick_Response2">#N/A</definedName>
    <definedName name="Slicer_Lick_Response21">#N/A</definedName>
    <definedName name="Slicer_Lick_Response3">#N/A</definedName>
    <definedName name="Slicer_Lick_Response4">#N/A</definedName>
    <definedName name="Slicer_Lick_Response5">#N/A</definedName>
    <definedName name="Slicer_Light_Response">#N/A</definedName>
    <definedName name="Slicer_Light_Response1">#N/A</definedName>
    <definedName name="Slicer_Light_Response2">#N/A</definedName>
    <definedName name="Slicer_Light_Response21">#N/A</definedName>
    <definedName name="Slicer_Light_Response3">#N/A</definedName>
    <definedName name="Slicer_Light_Response4">#N/A</definedName>
    <definedName name="Slicer_Light_Response5">#N/A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12" l="1"/>
  <c r="G13" i="12"/>
  <c r="G14" i="12"/>
  <c r="G11" i="12"/>
  <c r="G8" i="12"/>
  <c r="G9" i="12"/>
  <c r="G10" i="12"/>
  <c r="G7" i="12"/>
  <c r="G4" i="12"/>
  <c r="G5" i="12"/>
  <c r="G6" i="12"/>
  <c r="G3" i="12"/>
  <c r="J31" i="4"/>
  <c r="J32" i="4"/>
  <c r="K32" i="4" s="1"/>
  <c r="J30" i="4"/>
  <c r="H12" i="12"/>
  <c r="H13" i="12"/>
  <c r="H14" i="12"/>
  <c r="H11" i="12"/>
  <c r="F12" i="12"/>
  <c r="F13" i="12"/>
  <c r="F14" i="12"/>
  <c r="F11" i="12"/>
  <c r="I14" i="12"/>
  <c r="I4" i="12"/>
  <c r="I7" i="12"/>
  <c r="I12" i="12"/>
  <c r="I13" i="12"/>
  <c r="H8" i="12"/>
  <c r="H9" i="12"/>
  <c r="H10" i="12"/>
  <c r="H7" i="12"/>
  <c r="F8" i="12"/>
  <c r="I8" i="12" s="1"/>
  <c r="F9" i="12"/>
  <c r="I9" i="12" s="1"/>
  <c r="F10" i="12"/>
  <c r="I10" i="12" s="1"/>
  <c r="F7" i="12"/>
  <c r="I3" i="12"/>
  <c r="H4" i="12"/>
  <c r="H5" i="12"/>
  <c r="H6" i="12"/>
  <c r="H3" i="12"/>
  <c r="F4" i="12"/>
  <c r="F5" i="12"/>
  <c r="I5" i="12" s="1"/>
  <c r="F6" i="12"/>
  <c r="I6" i="12" s="1"/>
  <c r="F3" i="12"/>
  <c r="H33" i="11"/>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AI158" i="16"/>
  <c r="G158" i="16"/>
  <c r="AI157" i="16"/>
  <c r="G157" i="16"/>
  <c r="AI156" i="16"/>
  <c r="G156" i="16"/>
  <c r="AI155" i="16"/>
  <c r="G155" i="16"/>
  <c r="AI154" i="16"/>
  <c r="G154" i="16"/>
  <c r="AI153" i="16"/>
  <c r="G153" i="16"/>
  <c r="AI152" i="16"/>
  <c r="G152" i="16"/>
  <c r="AI151" i="16"/>
  <c r="G151" i="16"/>
  <c r="AI150" i="16"/>
  <c r="G150" i="16"/>
  <c r="AI149" i="16"/>
  <c r="G149" i="16"/>
  <c r="AI148" i="16"/>
  <c r="G148" i="16"/>
  <c r="AI147" i="16"/>
  <c r="G147" i="16"/>
  <c r="AI146" i="16"/>
  <c r="G146" i="16"/>
  <c r="AI145" i="16"/>
  <c r="G145" i="16"/>
  <c r="AI144" i="16"/>
  <c r="G144" i="16"/>
  <c r="AI143" i="16"/>
  <c r="G143" i="16"/>
  <c r="AI142" i="16"/>
  <c r="G142" i="16"/>
  <c r="AI141" i="16"/>
  <c r="G141" i="16"/>
  <c r="AI140" i="16"/>
  <c r="G140" i="16"/>
  <c r="AI139" i="16"/>
  <c r="G139" i="16"/>
  <c r="AI138" i="16"/>
  <c r="G138" i="16"/>
  <c r="AI137" i="16"/>
  <c r="G137" i="16"/>
  <c r="AI136" i="16"/>
  <c r="G136" i="16"/>
  <c r="AI135" i="16"/>
  <c r="G135" i="16"/>
  <c r="AI134" i="16"/>
  <c r="G134" i="16"/>
  <c r="AI133" i="16"/>
  <c r="G133" i="16"/>
  <c r="AI132" i="16"/>
  <c r="G132" i="16"/>
  <c r="AI131" i="16"/>
  <c r="G131" i="16"/>
  <c r="AI130" i="16"/>
  <c r="G130" i="16"/>
  <c r="AI129" i="16"/>
  <c r="G129" i="16"/>
  <c r="AI128" i="16"/>
  <c r="G128" i="16"/>
  <c r="AI127" i="16"/>
  <c r="G127" i="16"/>
  <c r="AI126" i="16"/>
  <c r="G126" i="16"/>
  <c r="AI125" i="16"/>
  <c r="G125" i="16"/>
  <c r="AI124" i="16"/>
  <c r="G124" i="16"/>
  <c r="AI123" i="16"/>
  <c r="G123" i="16"/>
  <c r="AI122" i="16"/>
  <c r="G122" i="16"/>
  <c r="AI121" i="16"/>
  <c r="G121" i="16"/>
  <c r="AI120" i="16"/>
  <c r="G120" i="16"/>
  <c r="AI119" i="16"/>
  <c r="G119" i="16"/>
  <c r="AI118" i="16"/>
  <c r="G118" i="16"/>
  <c r="AI117" i="16"/>
  <c r="G117" i="16"/>
  <c r="AI116" i="16"/>
  <c r="G116" i="16"/>
  <c r="AI115" i="16"/>
  <c r="G115" i="16"/>
  <c r="AI114" i="16"/>
  <c r="G114" i="16"/>
  <c r="AI113" i="16"/>
  <c r="G113" i="16"/>
  <c r="AI112" i="16"/>
  <c r="G112" i="16"/>
  <c r="AI111" i="16"/>
  <c r="G111" i="16"/>
  <c r="AI110" i="16"/>
  <c r="G110" i="16"/>
  <c r="AI109" i="16"/>
  <c r="G109" i="16"/>
  <c r="AI108" i="16"/>
  <c r="G108" i="16"/>
  <c r="AI107" i="16"/>
  <c r="G107" i="16"/>
  <c r="AI106" i="16"/>
  <c r="G106" i="16"/>
  <c r="AI105" i="16"/>
  <c r="G105" i="16"/>
  <c r="AI104" i="16"/>
  <c r="G104" i="16"/>
  <c r="AI103" i="16"/>
  <c r="G103" i="16"/>
  <c r="AI102" i="16"/>
  <c r="G102" i="16"/>
  <c r="AI101" i="16"/>
  <c r="G101" i="16"/>
  <c r="AI100" i="16"/>
  <c r="G100" i="16"/>
  <c r="AI99" i="16"/>
  <c r="G99" i="16"/>
  <c r="AI98" i="16"/>
  <c r="G98" i="16"/>
  <c r="AI97" i="16"/>
  <c r="G97" i="16"/>
  <c r="AI96" i="16"/>
  <c r="G96" i="16"/>
  <c r="AI95" i="16"/>
  <c r="G95" i="16"/>
  <c r="AI94" i="16"/>
  <c r="G94" i="16"/>
  <c r="AI93" i="16"/>
  <c r="G93" i="16"/>
  <c r="AI92" i="16"/>
  <c r="G92" i="16"/>
  <c r="AI91" i="16"/>
  <c r="G91" i="16"/>
  <c r="AI90" i="16"/>
  <c r="G90" i="16"/>
  <c r="AI89" i="16"/>
  <c r="G89" i="16"/>
  <c r="AI88" i="16"/>
  <c r="G88" i="16"/>
  <c r="AI87" i="16"/>
  <c r="G87" i="16"/>
  <c r="AI86" i="16"/>
  <c r="G86" i="16"/>
  <c r="AI85" i="16"/>
  <c r="G85" i="16"/>
  <c r="AI84" i="16"/>
  <c r="G84" i="16"/>
  <c r="AI83" i="16"/>
  <c r="G83" i="16"/>
  <c r="AI82" i="16"/>
  <c r="G82" i="16"/>
  <c r="AI81" i="16"/>
  <c r="G81" i="16"/>
  <c r="AI80" i="16"/>
  <c r="G80" i="16"/>
  <c r="AI79" i="16"/>
  <c r="G79" i="16"/>
  <c r="AI78" i="16"/>
  <c r="G78" i="16"/>
  <c r="AI77" i="16"/>
  <c r="G77" i="16"/>
  <c r="AI76" i="16"/>
  <c r="G76" i="16"/>
  <c r="AI75" i="16"/>
  <c r="G75" i="16"/>
  <c r="AI74" i="16"/>
  <c r="G74" i="16"/>
  <c r="AI73" i="16"/>
  <c r="G73" i="16"/>
  <c r="AI72" i="16"/>
  <c r="G72" i="16"/>
  <c r="AI71" i="16"/>
  <c r="G71" i="16"/>
  <c r="AI70" i="16"/>
  <c r="G70" i="16"/>
  <c r="AI69" i="16"/>
  <c r="G69" i="16"/>
  <c r="AI68" i="16"/>
  <c r="G68" i="16"/>
  <c r="AI67" i="16"/>
  <c r="G67" i="16"/>
  <c r="AI66" i="16"/>
  <c r="G66" i="16"/>
  <c r="AI65" i="16"/>
  <c r="G65" i="16"/>
  <c r="AI64" i="16"/>
  <c r="G64" i="16"/>
  <c r="AI63" i="16"/>
  <c r="G63" i="16"/>
  <c r="AI62" i="16"/>
  <c r="G62" i="16"/>
  <c r="AI61" i="16"/>
  <c r="G61" i="16"/>
  <c r="AI60" i="16"/>
  <c r="G60" i="16"/>
  <c r="AI59" i="16"/>
  <c r="G59" i="16"/>
  <c r="AI58" i="16"/>
  <c r="G58" i="16"/>
  <c r="AI57" i="16"/>
  <c r="G57" i="16"/>
  <c r="AI56" i="16"/>
  <c r="G56" i="16"/>
  <c r="AI55" i="16"/>
  <c r="G55" i="16"/>
  <c r="AI54" i="16"/>
  <c r="G54" i="16"/>
  <c r="AI53" i="16"/>
  <c r="G53" i="16"/>
  <c r="AI52" i="16"/>
  <c r="G52" i="16"/>
  <c r="AI51" i="16"/>
  <c r="G51" i="16"/>
  <c r="AI50" i="16"/>
  <c r="G50" i="16"/>
  <c r="AI49" i="16"/>
  <c r="G49" i="16"/>
  <c r="AI48" i="16"/>
  <c r="G48" i="16"/>
  <c r="AI47" i="16"/>
  <c r="G47" i="16"/>
  <c r="AI46" i="16"/>
  <c r="G46" i="16"/>
  <c r="AI45" i="16"/>
  <c r="G45" i="16"/>
  <c r="AI44" i="16"/>
  <c r="G44" i="16"/>
  <c r="AI43" i="16"/>
  <c r="G43" i="16"/>
  <c r="AI42" i="16"/>
  <c r="G42" i="16"/>
  <c r="AI41" i="16"/>
  <c r="G41" i="16"/>
  <c r="AI40" i="16"/>
  <c r="G40" i="16"/>
  <c r="AI39" i="16"/>
  <c r="G39" i="16"/>
  <c r="AI38" i="16"/>
  <c r="G38" i="16"/>
  <c r="AI37" i="16"/>
  <c r="G37" i="16"/>
  <c r="AI36" i="16"/>
  <c r="G36" i="16"/>
  <c r="AI35" i="16"/>
  <c r="G35" i="16"/>
  <c r="AI34" i="16"/>
  <c r="G34" i="16"/>
  <c r="AI33" i="16"/>
  <c r="G33" i="16"/>
  <c r="AI32" i="16"/>
  <c r="G32" i="16"/>
  <c r="AI31" i="16"/>
  <c r="G31" i="16"/>
  <c r="AI30" i="16"/>
  <c r="G30" i="16"/>
  <c r="AI29" i="16"/>
  <c r="G29" i="16"/>
  <c r="AI28" i="16"/>
  <c r="G28" i="16"/>
  <c r="AI27" i="16"/>
  <c r="G27" i="16"/>
  <c r="AI26" i="16"/>
  <c r="G26" i="16"/>
  <c r="AI25" i="16"/>
  <c r="G25" i="16"/>
  <c r="AI24" i="16"/>
  <c r="G24" i="16"/>
  <c r="AI23" i="16"/>
  <c r="G23" i="16"/>
  <c r="AI22" i="16"/>
  <c r="G22" i="16"/>
  <c r="AI21" i="16"/>
  <c r="G21" i="16"/>
  <c r="AI20" i="16"/>
  <c r="G20" i="16"/>
  <c r="AI19" i="16"/>
  <c r="G19" i="16"/>
  <c r="AI18" i="16"/>
  <c r="G18" i="16"/>
  <c r="AI17" i="16"/>
  <c r="G17" i="16"/>
  <c r="AI16" i="16"/>
  <c r="G16" i="16"/>
  <c r="AI15" i="16"/>
  <c r="G15" i="16"/>
  <c r="AI14" i="16"/>
  <c r="G14" i="16"/>
  <c r="AI13" i="16"/>
  <c r="G13" i="16"/>
  <c r="AI12" i="16"/>
  <c r="G12" i="16"/>
  <c r="AI11" i="16"/>
  <c r="G11" i="16"/>
  <c r="AI10" i="16"/>
  <c r="U10" i="16"/>
  <c r="G10" i="16"/>
  <c r="L32" i="4" l="1"/>
  <c r="N32" i="4"/>
  <c r="M32" i="4"/>
  <c r="I11" i="12"/>
  <c r="F19" i="12"/>
  <c r="F20" i="12"/>
  <c r="F21" i="12"/>
  <c r="F22" i="12"/>
  <c r="F23" i="12"/>
  <c r="F24" i="12"/>
  <c r="F25" i="12"/>
  <c r="F26" i="12"/>
  <c r="F27" i="12"/>
  <c r="F28" i="12"/>
  <c r="F29" i="12"/>
  <c r="F18" i="12"/>
  <c r="K31" i="4"/>
  <c r="L31" i="4"/>
  <c r="M31" i="4"/>
  <c r="N31" i="4"/>
  <c r="K30" i="4"/>
  <c r="L30" i="4"/>
  <c r="M30" i="4"/>
  <c r="N30" i="4"/>
  <c r="K24" i="10"/>
  <c r="K25" i="10"/>
  <c r="K26" i="10"/>
  <c r="K27" i="10"/>
  <c r="K28" i="10"/>
  <c r="L24" i="10"/>
  <c r="L25" i="10"/>
  <c r="L26" i="10"/>
  <c r="L27" i="10"/>
  <c r="L28" i="10"/>
  <c r="M24" i="10"/>
  <c r="M25" i="10"/>
  <c r="M26" i="10"/>
  <c r="M27" i="10"/>
  <c r="M28" i="10"/>
  <c r="N24" i="10"/>
  <c r="N25" i="10"/>
  <c r="N26" i="10"/>
  <c r="N27" i="10"/>
  <c r="N28" i="10"/>
  <c r="K22" i="4"/>
  <c r="L22" i="4"/>
  <c r="M22" i="4"/>
  <c r="N22" i="4"/>
  <c r="K23" i="4"/>
  <c r="L23" i="4"/>
  <c r="M23" i="4"/>
  <c r="N23" i="4"/>
  <c r="K24" i="4"/>
  <c r="L24" i="4"/>
  <c r="M24" i="4"/>
  <c r="N24" i="4"/>
  <c r="K25" i="4"/>
  <c r="L25" i="4"/>
  <c r="M25" i="4"/>
  <c r="N25" i="4"/>
  <c r="K26" i="4"/>
  <c r="L26" i="4"/>
  <c r="M26" i="4"/>
  <c r="N26" i="4"/>
  <c r="K27" i="4"/>
  <c r="L27" i="4"/>
  <c r="M27" i="4"/>
  <c r="N27" i="4"/>
  <c r="K28" i="4"/>
  <c r="L28" i="4"/>
  <c r="M28" i="4"/>
  <c r="N28" i="4"/>
  <c r="K26" i="11"/>
  <c r="K27" i="11"/>
  <c r="K28" i="11"/>
  <c r="L26" i="11"/>
  <c r="L27" i="11"/>
  <c r="L28" i="11"/>
  <c r="M26" i="11"/>
  <c r="M27" i="11"/>
  <c r="M28" i="11"/>
  <c r="N26" i="11"/>
  <c r="N27" i="11"/>
  <c r="N28" i="11"/>
  <c r="K24" i="11"/>
  <c r="K25" i="11"/>
  <c r="L24" i="11"/>
  <c r="L25" i="11"/>
  <c r="M24" i="11"/>
  <c r="M25" i="11"/>
  <c r="N24" i="11"/>
  <c r="N25" i="11"/>
  <c r="L29" i="4" l="1"/>
  <c r="M29" i="4"/>
  <c r="N29" i="4"/>
  <c r="K29" i="4"/>
  <c r="L23" i="10"/>
  <c r="N23" i="10"/>
  <c r="L23" i="11"/>
  <c r="M23" i="11"/>
  <c r="N23" i="11"/>
  <c r="K23" i="11"/>
  <c r="K23" i="10" l="1"/>
  <c r="M23" i="10"/>
  <c r="E413" i="11"/>
  <c r="D413" i="11"/>
  <c r="E412" i="11"/>
  <c r="D412" i="11"/>
  <c r="E411" i="11"/>
  <c r="D411" i="11"/>
  <c r="E410" i="11"/>
  <c r="D410" i="11"/>
  <c r="E409" i="11"/>
  <c r="D409" i="11"/>
  <c r="E408" i="11"/>
  <c r="D408" i="11"/>
  <c r="E407" i="11"/>
  <c r="D407" i="11"/>
  <c r="E406" i="11"/>
  <c r="D406" i="11"/>
  <c r="E405" i="11"/>
  <c r="D405" i="11"/>
  <c r="E404" i="11"/>
  <c r="D404" i="11"/>
  <c r="E403" i="11"/>
  <c r="D403" i="11"/>
  <c r="E402" i="11"/>
  <c r="D402" i="11"/>
  <c r="E401" i="11"/>
  <c r="D401" i="11"/>
  <c r="E400" i="11"/>
  <c r="D400" i="11"/>
  <c r="E399" i="11"/>
  <c r="D399" i="11"/>
  <c r="E398" i="11"/>
  <c r="D398" i="11"/>
  <c r="E397" i="11"/>
  <c r="D397" i="11"/>
  <c r="E396" i="11"/>
  <c r="D396" i="11"/>
  <c r="E395" i="11"/>
  <c r="D395" i="11"/>
  <c r="E394" i="11"/>
  <c r="D394" i="11"/>
  <c r="E393" i="11"/>
  <c r="D393" i="11"/>
  <c r="E392" i="11"/>
  <c r="D392" i="11"/>
  <c r="E391" i="11"/>
  <c r="D391" i="11"/>
  <c r="E390" i="11"/>
  <c r="D390" i="11"/>
  <c r="E389" i="11"/>
  <c r="D389" i="11"/>
  <c r="E388" i="11"/>
  <c r="D388" i="11"/>
  <c r="E387" i="11"/>
  <c r="D387" i="11"/>
  <c r="E386" i="11"/>
  <c r="D386" i="11"/>
  <c r="E385" i="11"/>
  <c r="D385" i="11"/>
  <c r="E384" i="11"/>
  <c r="D384" i="11"/>
  <c r="E383" i="11"/>
  <c r="D383" i="11"/>
  <c r="E382" i="11"/>
  <c r="D382" i="11"/>
  <c r="E381" i="11"/>
  <c r="D381" i="11"/>
  <c r="E380" i="11"/>
  <c r="D380" i="11"/>
  <c r="E379" i="11"/>
  <c r="D379" i="11"/>
  <c r="E378" i="11"/>
  <c r="D378" i="11"/>
  <c r="E377" i="11"/>
  <c r="D377" i="11"/>
  <c r="E376" i="11"/>
  <c r="D376" i="11"/>
  <c r="E375" i="11"/>
  <c r="D375" i="11"/>
  <c r="E374" i="11"/>
  <c r="D374" i="11"/>
  <c r="E373" i="11"/>
  <c r="D373" i="11"/>
  <c r="E372" i="11"/>
  <c r="D372" i="11"/>
  <c r="E371" i="11"/>
  <c r="D371" i="11"/>
  <c r="E370" i="11"/>
  <c r="D370" i="11"/>
  <c r="E369" i="11"/>
  <c r="D369" i="11"/>
  <c r="E368" i="11"/>
  <c r="D368" i="11"/>
  <c r="E367" i="11"/>
  <c r="D367" i="11"/>
  <c r="E366" i="11"/>
  <c r="D366" i="11"/>
  <c r="E365" i="11"/>
  <c r="D365" i="11"/>
  <c r="E364" i="11"/>
  <c r="D364" i="11"/>
  <c r="E363" i="11"/>
  <c r="D363" i="11"/>
  <c r="E362" i="11"/>
  <c r="D362" i="11"/>
  <c r="E361" i="11"/>
  <c r="D361" i="11"/>
  <c r="E360" i="11"/>
  <c r="D360" i="11"/>
  <c r="E359" i="11"/>
  <c r="D359" i="11"/>
  <c r="E358" i="11"/>
  <c r="D358" i="11"/>
  <c r="E357" i="11"/>
  <c r="D357" i="11"/>
  <c r="E356" i="11"/>
  <c r="D356" i="11"/>
  <c r="E355" i="11"/>
  <c r="D355" i="11"/>
  <c r="E354" i="11"/>
  <c r="D354" i="11"/>
  <c r="E353" i="11"/>
  <c r="D353" i="11"/>
  <c r="E352" i="11"/>
  <c r="D352" i="11"/>
  <c r="E351" i="11"/>
  <c r="D351" i="11"/>
  <c r="E350" i="11"/>
  <c r="D350" i="11"/>
  <c r="E349" i="11"/>
  <c r="D349" i="11"/>
  <c r="E348" i="11"/>
  <c r="D348" i="11"/>
  <c r="E347" i="11"/>
  <c r="D347" i="11"/>
  <c r="E346" i="11"/>
  <c r="D346" i="11"/>
  <c r="E345" i="11"/>
  <c r="D345" i="11"/>
  <c r="E344" i="11"/>
  <c r="D344" i="11"/>
  <c r="E343" i="11"/>
  <c r="D343" i="11"/>
  <c r="E342" i="11"/>
  <c r="D342" i="11"/>
  <c r="E341" i="11"/>
  <c r="D341" i="11"/>
  <c r="E340" i="11"/>
  <c r="D340" i="11"/>
  <c r="E339" i="11"/>
  <c r="D339" i="11"/>
  <c r="E338" i="11"/>
  <c r="D338" i="11"/>
  <c r="E337" i="11"/>
  <c r="D337" i="11"/>
  <c r="E336" i="11"/>
  <c r="D336" i="11"/>
  <c r="E335" i="11"/>
  <c r="D335" i="11"/>
  <c r="E334" i="11"/>
  <c r="D334" i="11"/>
  <c r="E333" i="11"/>
  <c r="D333" i="11"/>
  <c r="E332" i="11"/>
  <c r="D332" i="11"/>
  <c r="E331" i="11"/>
  <c r="D331" i="11"/>
  <c r="E330" i="11"/>
  <c r="D330" i="11"/>
  <c r="E329" i="11"/>
  <c r="D329" i="11"/>
  <c r="E328" i="11"/>
  <c r="D328" i="11"/>
  <c r="E327" i="11"/>
  <c r="D327" i="11"/>
  <c r="E326" i="11"/>
  <c r="D326" i="11"/>
  <c r="E325" i="11"/>
  <c r="D325" i="11"/>
  <c r="E324" i="11"/>
  <c r="D324" i="11"/>
  <c r="E323" i="11"/>
  <c r="D323" i="11"/>
  <c r="E322" i="11"/>
  <c r="D322" i="11"/>
  <c r="E321" i="11"/>
  <c r="D321" i="11"/>
  <c r="E320" i="11"/>
  <c r="D320" i="11"/>
  <c r="E319" i="11"/>
  <c r="D319" i="11"/>
  <c r="E318" i="11"/>
  <c r="D318" i="11"/>
  <c r="E317" i="11"/>
  <c r="D317" i="11"/>
  <c r="E316" i="11"/>
  <c r="D316" i="11"/>
  <c r="E315" i="11"/>
  <c r="D315" i="11"/>
  <c r="E314" i="11"/>
  <c r="D314" i="11"/>
  <c r="E313" i="11"/>
  <c r="D313" i="11"/>
  <c r="E312" i="11"/>
  <c r="D312" i="11"/>
  <c r="E311" i="11"/>
  <c r="D311" i="11"/>
  <c r="E310" i="11"/>
  <c r="D310" i="11"/>
  <c r="E309" i="11"/>
  <c r="D309" i="11"/>
  <c r="E308" i="11"/>
  <c r="D308" i="11"/>
  <c r="E307" i="11"/>
  <c r="D307" i="11"/>
  <c r="E306" i="11"/>
  <c r="D306" i="11"/>
  <c r="E305" i="11"/>
  <c r="D305" i="11"/>
  <c r="E304" i="11"/>
  <c r="D304" i="11"/>
  <c r="E303" i="11"/>
  <c r="D303" i="11"/>
  <c r="E302" i="11"/>
  <c r="D302" i="11"/>
  <c r="E301" i="11"/>
  <c r="D301" i="11"/>
  <c r="E300" i="11"/>
  <c r="D300" i="11"/>
  <c r="E299" i="11"/>
  <c r="D299" i="11"/>
  <c r="E298" i="11"/>
  <c r="D298" i="11"/>
  <c r="E297" i="11"/>
  <c r="D297" i="11"/>
  <c r="E296" i="11"/>
  <c r="D296" i="11"/>
  <c r="E295" i="11"/>
  <c r="D295" i="11"/>
  <c r="E294" i="11"/>
  <c r="D294" i="11"/>
  <c r="E293" i="11"/>
  <c r="D293" i="11"/>
  <c r="E292" i="11"/>
  <c r="D292" i="11"/>
  <c r="E291" i="11"/>
  <c r="D291" i="11"/>
  <c r="E290" i="11"/>
  <c r="D290" i="11"/>
  <c r="E289" i="11"/>
  <c r="D289" i="11"/>
  <c r="E288" i="11"/>
  <c r="D288" i="11"/>
  <c r="E287" i="11"/>
  <c r="D287" i="11"/>
  <c r="E286" i="11"/>
  <c r="D286" i="11"/>
  <c r="E285" i="11"/>
  <c r="D285" i="11"/>
  <c r="E284" i="11"/>
  <c r="D284" i="11"/>
  <c r="E283" i="11"/>
  <c r="D283" i="11"/>
  <c r="E282" i="11"/>
  <c r="D282" i="11"/>
  <c r="E281" i="11"/>
  <c r="D281" i="11"/>
  <c r="E280" i="11"/>
  <c r="D280" i="11"/>
  <c r="E279" i="11"/>
  <c r="D279" i="11"/>
  <c r="E278" i="11"/>
  <c r="D278" i="11"/>
  <c r="E277" i="11"/>
  <c r="D277" i="11"/>
  <c r="E276" i="11"/>
  <c r="D276" i="11"/>
  <c r="E275" i="11"/>
  <c r="D275" i="11"/>
  <c r="E274" i="11"/>
  <c r="D274" i="11"/>
  <c r="E273" i="11"/>
  <c r="D273" i="11"/>
  <c r="E272" i="11"/>
  <c r="D272" i="11"/>
  <c r="E271" i="11"/>
  <c r="D271" i="11"/>
  <c r="E270" i="11"/>
  <c r="D270" i="11"/>
  <c r="E269" i="11"/>
  <c r="D269" i="11"/>
  <c r="E268" i="11"/>
  <c r="D268" i="11"/>
  <c r="E267" i="11"/>
  <c r="D267" i="11"/>
  <c r="E266" i="11"/>
  <c r="D266" i="11"/>
  <c r="E265" i="11"/>
  <c r="D265" i="11"/>
  <c r="E264" i="11"/>
  <c r="D264" i="11"/>
  <c r="E263" i="11"/>
  <c r="D263" i="11"/>
  <c r="E262" i="11"/>
  <c r="D262" i="11"/>
  <c r="E261" i="11"/>
  <c r="D261" i="11"/>
  <c r="E260" i="11"/>
  <c r="D260" i="11"/>
  <c r="E259" i="11"/>
  <c r="D259" i="11"/>
  <c r="E258" i="11"/>
  <c r="D258" i="11"/>
  <c r="E257" i="11"/>
  <c r="D257" i="11"/>
  <c r="E256" i="11"/>
  <c r="D256" i="11"/>
  <c r="E255" i="11"/>
  <c r="D255" i="11"/>
  <c r="E254" i="11"/>
  <c r="D254" i="11"/>
  <c r="E253" i="11"/>
  <c r="D253" i="11"/>
  <c r="E252" i="11"/>
  <c r="D252" i="11"/>
  <c r="E251" i="11"/>
  <c r="D251" i="11"/>
  <c r="E250" i="11"/>
  <c r="D250" i="11"/>
  <c r="E249" i="11"/>
  <c r="D249" i="11"/>
  <c r="E248" i="11"/>
  <c r="D248" i="11"/>
  <c r="E247" i="11"/>
  <c r="D247" i="11"/>
  <c r="E246" i="11"/>
  <c r="D246" i="11"/>
  <c r="E245" i="11"/>
  <c r="D245" i="11"/>
  <c r="E244" i="11"/>
  <c r="D244" i="11"/>
  <c r="E243" i="11"/>
  <c r="D243" i="11"/>
  <c r="E242" i="11"/>
  <c r="D242" i="11"/>
  <c r="E241" i="11"/>
  <c r="D241" i="11"/>
  <c r="E240" i="11"/>
  <c r="D240" i="11"/>
  <c r="E239" i="11"/>
  <c r="D239" i="11"/>
  <c r="E238" i="11"/>
  <c r="D238" i="11"/>
  <c r="E237" i="11"/>
  <c r="D237" i="11"/>
  <c r="E236" i="11"/>
  <c r="D236" i="11"/>
  <c r="E235" i="11"/>
  <c r="D235" i="11"/>
  <c r="E234" i="11"/>
  <c r="D234" i="11"/>
  <c r="E233" i="11"/>
  <c r="D233" i="11"/>
  <c r="E232" i="11"/>
  <c r="D232" i="11"/>
  <c r="E231" i="11"/>
  <c r="D231" i="11"/>
  <c r="E230" i="11"/>
  <c r="D230" i="11"/>
  <c r="E229" i="11"/>
  <c r="D229" i="11"/>
  <c r="E228" i="11"/>
  <c r="D228" i="11"/>
  <c r="E227" i="11"/>
  <c r="D227" i="11"/>
  <c r="E226" i="11"/>
  <c r="D226" i="11"/>
  <c r="E225" i="11"/>
  <c r="D225" i="11"/>
  <c r="E224" i="11"/>
  <c r="D224" i="11"/>
  <c r="E223" i="11"/>
  <c r="D223" i="11"/>
  <c r="E222" i="11"/>
  <c r="D222" i="11"/>
  <c r="E221" i="11"/>
  <c r="D221" i="11"/>
  <c r="E220" i="11"/>
  <c r="D220" i="11"/>
  <c r="E219" i="11"/>
  <c r="D219" i="11"/>
  <c r="E218" i="11"/>
  <c r="D218" i="11"/>
  <c r="E217" i="11"/>
  <c r="D217" i="11"/>
  <c r="E216" i="11"/>
  <c r="D216" i="11"/>
  <c r="E215" i="11"/>
  <c r="D215" i="11"/>
  <c r="E214" i="11"/>
  <c r="D214" i="11"/>
  <c r="E213" i="11"/>
  <c r="D213" i="11"/>
  <c r="E212" i="11"/>
  <c r="D212" i="11"/>
  <c r="E211" i="11"/>
  <c r="D211" i="11"/>
  <c r="E210" i="11"/>
  <c r="D210" i="11"/>
  <c r="E209" i="11"/>
  <c r="D209" i="11"/>
  <c r="E208" i="11"/>
  <c r="D208" i="11"/>
  <c r="E207" i="11"/>
  <c r="D207" i="11"/>
  <c r="E206" i="11"/>
  <c r="D206" i="11"/>
  <c r="E205" i="11"/>
  <c r="D205" i="11"/>
  <c r="E204" i="11"/>
  <c r="D204" i="11"/>
  <c r="E203" i="11"/>
  <c r="D203" i="11"/>
  <c r="E202" i="11"/>
  <c r="D202" i="11"/>
  <c r="E201" i="11"/>
  <c r="D201" i="11"/>
  <c r="E200" i="11"/>
  <c r="D200" i="11"/>
  <c r="E199" i="11"/>
  <c r="D199" i="11"/>
  <c r="E198" i="11"/>
  <c r="D198" i="11"/>
  <c r="E197" i="11"/>
  <c r="D197" i="11"/>
  <c r="E196" i="11"/>
  <c r="D196" i="11"/>
  <c r="E195" i="11"/>
  <c r="D195" i="11"/>
  <c r="E194" i="11"/>
  <c r="D194" i="11"/>
  <c r="E193" i="11"/>
  <c r="D193" i="11"/>
  <c r="E192" i="11"/>
  <c r="D192" i="11"/>
  <c r="E191" i="11"/>
  <c r="D191" i="11"/>
  <c r="E190" i="11"/>
  <c r="D190" i="11"/>
  <c r="E189" i="11"/>
  <c r="D189" i="11"/>
  <c r="E188" i="11"/>
  <c r="D188" i="11"/>
  <c r="E187" i="11"/>
  <c r="D187" i="11"/>
  <c r="E186" i="11"/>
  <c r="D186" i="11"/>
  <c r="E185" i="11"/>
  <c r="D185" i="11"/>
  <c r="E184" i="11"/>
  <c r="D184" i="11"/>
  <c r="E183" i="11"/>
  <c r="D183" i="11"/>
  <c r="E182" i="11"/>
  <c r="D182" i="11"/>
  <c r="E181" i="11"/>
  <c r="D181" i="11"/>
  <c r="E180" i="11"/>
  <c r="D180" i="11"/>
  <c r="E179" i="11"/>
  <c r="D179" i="11"/>
  <c r="E178" i="11"/>
  <c r="D178" i="11"/>
  <c r="E177" i="11"/>
  <c r="D177" i="11"/>
  <c r="E176" i="11"/>
  <c r="D176" i="11"/>
  <c r="E175" i="11"/>
  <c r="D175" i="11"/>
  <c r="E174" i="11"/>
  <c r="D174" i="11"/>
  <c r="E173" i="11"/>
  <c r="D173" i="11"/>
  <c r="E172" i="11"/>
  <c r="D172" i="11"/>
  <c r="E171" i="11"/>
  <c r="D171" i="11"/>
  <c r="E170" i="11"/>
  <c r="D170" i="11"/>
  <c r="E169" i="11"/>
  <c r="D169" i="11"/>
  <c r="E168" i="11"/>
  <c r="D168" i="11"/>
  <c r="E167" i="11"/>
  <c r="D167" i="11"/>
  <c r="E166" i="11"/>
  <c r="D166" i="11"/>
  <c r="E165" i="11"/>
  <c r="D165" i="11"/>
  <c r="E164" i="11"/>
  <c r="D164" i="11"/>
  <c r="E163" i="11"/>
  <c r="D163" i="11"/>
  <c r="E162" i="11"/>
  <c r="D162" i="11"/>
  <c r="E161" i="11"/>
  <c r="D161" i="11"/>
  <c r="E160" i="11"/>
  <c r="D160" i="11"/>
  <c r="E159" i="11"/>
  <c r="D159" i="11"/>
  <c r="E158" i="11"/>
  <c r="D158" i="11"/>
  <c r="E157" i="11"/>
  <c r="D157" i="11"/>
  <c r="E156" i="11"/>
  <c r="D156" i="11"/>
  <c r="E155" i="11"/>
  <c r="D155" i="11"/>
  <c r="E154" i="11"/>
  <c r="D154" i="11"/>
  <c r="E153" i="11"/>
  <c r="D153" i="11"/>
  <c r="E152" i="11"/>
  <c r="D152" i="11"/>
  <c r="E151" i="11"/>
  <c r="D151" i="11"/>
  <c r="E150" i="11"/>
  <c r="D150" i="11"/>
  <c r="E149" i="11"/>
  <c r="D149" i="11"/>
  <c r="E148" i="11"/>
  <c r="D148" i="11"/>
  <c r="E147" i="11"/>
  <c r="D147" i="11"/>
  <c r="E146" i="11"/>
  <c r="D146" i="11"/>
  <c r="E145" i="11"/>
  <c r="D145" i="11"/>
  <c r="E144" i="11"/>
  <c r="D144" i="11"/>
  <c r="E143" i="11"/>
  <c r="D143" i="11"/>
  <c r="E142" i="11"/>
  <c r="D142" i="11"/>
  <c r="E141" i="11"/>
  <c r="D141" i="11"/>
  <c r="E140" i="11"/>
  <c r="D140" i="11"/>
  <c r="E139" i="11"/>
  <c r="D139" i="11"/>
  <c r="E138" i="11"/>
  <c r="D138" i="11"/>
  <c r="E137" i="11"/>
  <c r="D137" i="11"/>
  <c r="E136" i="11"/>
  <c r="D136" i="11"/>
  <c r="E135" i="11"/>
  <c r="D135" i="11"/>
  <c r="E134" i="11"/>
  <c r="D134" i="11"/>
  <c r="E133" i="11"/>
  <c r="D133" i="11"/>
  <c r="E132" i="11"/>
  <c r="D132" i="11"/>
  <c r="E131" i="11"/>
  <c r="D131" i="11"/>
  <c r="E130" i="11"/>
  <c r="D130" i="11"/>
  <c r="E129" i="11"/>
  <c r="D129" i="11"/>
  <c r="E128" i="11"/>
  <c r="D128" i="11"/>
  <c r="E127" i="11"/>
  <c r="D127" i="11"/>
  <c r="E126" i="11"/>
  <c r="D126" i="11"/>
  <c r="E125" i="11"/>
  <c r="D125" i="11"/>
  <c r="E124" i="11"/>
  <c r="D124" i="11"/>
  <c r="E123" i="11"/>
  <c r="D123" i="11"/>
  <c r="E122" i="11"/>
  <c r="D122" i="11"/>
  <c r="E121" i="11"/>
  <c r="D121" i="11"/>
  <c r="E120" i="11"/>
  <c r="D120" i="11"/>
  <c r="E119" i="11"/>
  <c r="D119" i="11"/>
  <c r="E118" i="11"/>
  <c r="D118" i="11"/>
  <c r="E117" i="11"/>
  <c r="D117" i="11"/>
  <c r="E116" i="11"/>
  <c r="D116" i="11"/>
  <c r="E115" i="11"/>
  <c r="D115" i="11"/>
  <c r="E114" i="11"/>
  <c r="D114" i="11"/>
  <c r="E113" i="11"/>
  <c r="D113" i="11"/>
  <c r="E112" i="11"/>
  <c r="D112" i="11"/>
  <c r="E111" i="11"/>
  <c r="D111" i="11"/>
  <c r="E110" i="11"/>
  <c r="D110" i="11"/>
  <c r="E109" i="11"/>
  <c r="D109" i="11"/>
  <c r="E108" i="11"/>
  <c r="D108" i="11"/>
  <c r="E107" i="11"/>
  <c r="D107" i="11"/>
  <c r="E106" i="11"/>
  <c r="D106" i="11"/>
  <c r="E105" i="11"/>
  <c r="D105" i="11"/>
  <c r="E104" i="11"/>
  <c r="D104" i="11"/>
  <c r="E103" i="11"/>
  <c r="D103" i="11"/>
  <c r="E102" i="11"/>
  <c r="D102" i="11"/>
  <c r="E101" i="11"/>
  <c r="D101" i="11"/>
  <c r="E100" i="11"/>
  <c r="D100" i="11"/>
  <c r="E99" i="11"/>
  <c r="D99" i="11"/>
  <c r="E98" i="11"/>
  <c r="D98" i="11"/>
  <c r="E97" i="11"/>
  <c r="D97" i="11"/>
  <c r="E96" i="11"/>
  <c r="D96" i="11"/>
  <c r="E95" i="11"/>
  <c r="D95" i="11"/>
  <c r="E94" i="11"/>
  <c r="D94" i="11"/>
  <c r="E93" i="11"/>
  <c r="D93" i="11"/>
  <c r="E92" i="11"/>
  <c r="D92" i="11"/>
  <c r="E91" i="11"/>
  <c r="D91" i="11"/>
  <c r="E90" i="11"/>
  <c r="D90" i="11"/>
  <c r="E89" i="11"/>
  <c r="D89" i="11"/>
  <c r="E88" i="11"/>
  <c r="D88" i="11"/>
  <c r="E87" i="11"/>
  <c r="D87" i="11"/>
  <c r="E86" i="11"/>
  <c r="D86" i="11"/>
  <c r="E85" i="11"/>
  <c r="D85" i="11"/>
  <c r="E84" i="11"/>
  <c r="D84" i="11"/>
  <c r="E83" i="11"/>
  <c r="D83" i="11"/>
  <c r="E82" i="11"/>
  <c r="D82" i="11"/>
  <c r="E81" i="11"/>
  <c r="D81" i="11"/>
  <c r="E80" i="11"/>
  <c r="D80" i="11"/>
  <c r="E79" i="11"/>
  <c r="D79" i="11"/>
  <c r="E78" i="11"/>
  <c r="D78" i="11"/>
  <c r="E77" i="11"/>
  <c r="D77" i="11"/>
  <c r="E76" i="11"/>
  <c r="D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D56" i="11"/>
  <c r="E55" i="11"/>
  <c r="D55" i="11"/>
  <c r="E54" i="11"/>
  <c r="D54" i="11"/>
  <c r="E53" i="11"/>
  <c r="D53" i="11"/>
  <c r="E52" i="11"/>
  <c r="D52" i="11"/>
  <c r="E51" i="11"/>
  <c r="D51" i="11"/>
  <c r="E50" i="11"/>
  <c r="D50" i="11"/>
  <c r="E49" i="11"/>
  <c r="D49" i="11"/>
  <c r="E48" i="11"/>
  <c r="D48" i="11"/>
  <c r="E47" i="11"/>
  <c r="D47" i="11"/>
  <c r="E46" i="11"/>
  <c r="D46" i="11"/>
  <c r="E45" i="11"/>
  <c r="D45" i="11"/>
  <c r="E44" i="11"/>
  <c r="D44" i="11"/>
  <c r="E43" i="11"/>
  <c r="D43" i="11"/>
  <c r="E42" i="11"/>
  <c r="D42" i="11"/>
  <c r="E41" i="11"/>
  <c r="D41" i="11"/>
  <c r="E40" i="11"/>
  <c r="D40" i="11"/>
  <c r="E39" i="11"/>
  <c r="D39" i="11"/>
  <c r="E38" i="11"/>
  <c r="D38" i="11"/>
  <c r="E37" i="11"/>
  <c r="D37" i="11"/>
  <c r="E36" i="11"/>
  <c r="D36" i="11"/>
  <c r="E35" i="11"/>
  <c r="D35" i="11"/>
  <c r="E34" i="11"/>
  <c r="D34" i="11"/>
  <c r="E33" i="11"/>
  <c r="D33" i="11"/>
  <c r="N22" i="11"/>
  <c r="M22" i="11"/>
  <c r="L22" i="11"/>
  <c r="K22" i="11"/>
  <c r="N21" i="11"/>
  <c r="M21" i="11"/>
  <c r="L21" i="11"/>
  <c r="K21" i="11"/>
  <c r="N20" i="11"/>
  <c r="M20" i="11"/>
  <c r="L20" i="11"/>
  <c r="K20" i="11"/>
  <c r="N19" i="11"/>
  <c r="M19" i="11"/>
  <c r="L19" i="11"/>
  <c r="K19" i="11"/>
  <c r="N18" i="11"/>
  <c r="M18" i="11"/>
  <c r="L18" i="11"/>
  <c r="K18" i="11"/>
  <c r="N17" i="11"/>
  <c r="M17" i="11"/>
  <c r="L17" i="11"/>
  <c r="K17" i="11"/>
  <c r="N16" i="11"/>
  <c r="M16" i="11"/>
  <c r="L16" i="11"/>
  <c r="K16" i="11"/>
  <c r="N15" i="11"/>
  <c r="M15" i="11"/>
  <c r="L15" i="11"/>
  <c r="K15" i="11"/>
  <c r="N14" i="11"/>
  <c r="M14" i="11"/>
  <c r="L14" i="11"/>
  <c r="K14" i="11"/>
  <c r="N13" i="11"/>
  <c r="M13" i="11"/>
  <c r="L13" i="11"/>
  <c r="K13" i="11"/>
  <c r="N12" i="11"/>
  <c r="M12" i="11"/>
  <c r="L12" i="11"/>
  <c r="K12" i="11"/>
  <c r="N11" i="11"/>
  <c r="M11" i="11"/>
  <c r="L11" i="11"/>
  <c r="K11" i="11"/>
  <c r="N10" i="11"/>
  <c r="M10" i="11"/>
  <c r="L10" i="11"/>
  <c r="K10" i="11"/>
  <c r="N9" i="11"/>
  <c r="M9" i="11"/>
  <c r="L9" i="11"/>
  <c r="K9" i="11"/>
  <c r="N8" i="11"/>
  <c r="M8" i="11"/>
  <c r="L8" i="11"/>
  <c r="K8" i="11"/>
  <c r="E413" i="10"/>
  <c r="D413" i="10"/>
  <c r="E412" i="10"/>
  <c r="D412" i="10"/>
  <c r="E411" i="10"/>
  <c r="D411" i="10"/>
  <c r="E410" i="10"/>
  <c r="D410" i="10"/>
  <c r="E409" i="10"/>
  <c r="D409" i="10"/>
  <c r="E408" i="10"/>
  <c r="D408" i="10"/>
  <c r="E407" i="10"/>
  <c r="D407" i="10"/>
  <c r="E406" i="10"/>
  <c r="D406" i="10"/>
  <c r="E405" i="10"/>
  <c r="D405" i="10"/>
  <c r="E404" i="10"/>
  <c r="D404" i="10"/>
  <c r="E403" i="10"/>
  <c r="D403" i="10"/>
  <c r="E402" i="10"/>
  <c r="D402" i="10"/>
  <c r="E401" i="10"/>
  <c r="D401" i="10"/>
  <c r="E400" i="10"/>
  <c r="D400" i="10"/>
  <c r="E399" i="10"/>
  <c r="D399" i="10"/>
  <c r="E398" i="10"/>
  <c r="D398" i="10"/>
  <c r="E397" i="10"/>
  <c r="D397" i="10"/>
  <c r="E396" i="10"/>
  <c r="D396" i="10"/>
  <c r="E395" i="10"/>
  <c r="D395" i="10"/>
  <c r="F395" i="10" s="1"/>
  <c r="E394" i="10"/>
  <c r="D394" i="10"/>
  <c r="E393" i="10"/>
  <c r="D393" i="10"/>
  <c r="E392" i="10"/>
  <c r="D392" i="10"/>
  <c r="E391" i="10"/>
  <c r="D391" i="10"/>
  <c r="E390" i="10"/>
  <c r="D390" i="10"/>
  <c r="E389" i="10"/>
  <c r="D389" i="10"/>
  <c r="E388" i="10"/>
  <c r="D388" i="10"/>
  <c r="E387" i="10"/>
  <c r="D387" i="10"/>
  <c r="E386" i="10"/>
  <c r="D386" i="10"/>
  <c r="E385" i="10"/>
  <c r="D385" i="10"/>
  <c r="E384" i="10"/>
  <c r="D384" i="10"/>
  <c r="E383" i="10"/>
  <c r="D383" i="10"/>
  <c r="E382" i="10"/>
  <c r="D382" i="10"/>
  <c r="E381" i="10"/>
  <c r="D381" i="10"/>
  <c r="E380" i="10"/>
  <c r="D380" i="10"/>
  <c r="E379" i="10"/>
  <c r="D379" i="10"/>
  <c r="E378" i="10"/>
  <c r="D378" i="10"/>
  <c r="E377" i="10"/>
  <c r="D377" i="10"/>
  <c r="E376" i="10"/>
  <c r="D376" i="10"/>
  <c r="E375" i="10"/>
  <c r="D375" i="10"/>
  <c r="F375" i="10" s="1"/>
  <c r="E374" i="10"/>
  <c r="D374" i="10"/>
  <c r="E373" i="10"/>
  <c r="D373" i="10"/>
  <c r="E372" i="10"/>
  <c r="D372" i="10"/>
  <c r="E371" i="10"/>
  <c r="D371" i="10"/>
  <c r="E370" i="10"/>
  <c r="D370" i="10"/>
  <c r="E369" i="10"/>
  <c r="D369" i="10"/>
  <c r="E368" i="10"/>
  <c r="D368" i="10"/>
  <c r="E367" i="10"/>
  <c r="D367" i="10"/>
  <c r="E366" i="10"/>
  <c r="D366" i="10"/>
  <c r="E365" i="10"/>
  <c r="D365" i="10"/>
  <c r="E364" i="10"/>
  <c r="D364" i="10"/>
  <c r="E363" i="10"/>
  <c r="D363" i="10"/>
  <c r="E362" i="10"/>
  <c r="D362" i="10"/>
  <c r="E361" i="10"/>
  <c r="D361" i="10"/>
  <c r="E360" i="10"/>
  <c r="D360" i="10"/>
  <c r="E359" i="10"/>
  <c r="D359" i="10"/>
  <c r="E358" i="10"/>
  <c r="D358" i="10"/>
  <c r="E357" i="10"/>
  <c r="D357" i="10"/>
  <c r="E356" i="10"/>
  <c r="D356" i="10"/>
  <c r="E355" i="10"/>
  <c r="D355" i="10"/>
  <c r="E354" i="10"/>
  <c r="D354" i="10"/>
  <c r="E353" i="10"/>
  <c r="D353" i="10"/>
  <c r="E352" i="10"/>
  <c r="D352" i="10"/>
  <c r="E351" i="10"/>
  <c r="D351" i="10"/>
  <c r="F351" i="10" s="1"/>
  <c r="E350" i="10"/>
  <c r="D350" i="10"/>
  <c r="E349" i="10"/>
  <c r="D349" i="10"/>
  <c r="E348" i="10"/>
  <c r="D348" i="10"/>
  <c r="E347" i="10"/>
  <c r="D347" i="10"/>
  <c r="E346" i="10"/>
  <c r="D346" i="10"/>
  <c r="E345" i="10"/>
  <c r="D345" i="10"/>
  <c r="E344" i="10"/>
  <c r="D344" i="10"/>
  <c r="E343" i="10"/>
  <c r="D343" i="10"/>
  <c r="F343" i="10" s="1"/>
  <c r="E342" i="10"/>
  <c r="D342" i="10"/>
  <c r="E341" i="10"/>
  <c r="D341" i="10"/>
  <c r="E340" i="10"/>
  <c r="D340" i="10"/>
  <c r="E339" i="10"/>
  <c r="D339" i="10"/>
  <c r="F339" i="10" s="1"/>
  <c r="E338" i="10"/>
  <c r="D338" i="10"/>
  <c r="E337" i="10"/>
  <c r="D337" i="10"/>
  <c r="E336" i="10"/>
  <c r="D336" i="10"/>
  <c r="E335" i="10"/>
  <c r="D335" i="10"/>
  <c r="F335" i="10" s="1"/>
  <c r="E334" i="10"/>
  <c r="D334" i="10"/>
  <c r="E333" i="10"/>
  <c r="D333" i="10"/>
  <c r="E332" i="10"/>
  <c r="D332" i="10"/>
  <c r="E331" i="10"/>
  <c r="D331" i="10"/>
  <c r="F331" i="10" s="1"/>
  <c r="E330" i="10"/>
  <c r="D330" i="10"/>
  <c r="E329" i="10"/>
  <c r="D329" i="10"/>
  <c r="E328" i="10"/>
  <c r="D328" i="10"/>
  <c r="E327" i="10"/>
  <c r="D327" i="10"/>
  <c r="E326" i="10"/>
  <c r="D326" i="10"/>
  <c r="E325" i="10"/>
  <c r="D325" i="10"/>
  <c r="E324" i="10"/>
  <c r="D324" i="10"/>
  <c r="E323" i="10"/>
  <c r="D323" i="10"/>
  <c r="E322" i="10"/>
  <c r="D322" i="10"/>
  <c r="E321" i="10"/>
  <c r="D321" i="10"/>
  <c r="E320" i="10"/>
  <c r="D320" i="10"/>
  <c r="E319" i="10"/>
  <c r="D319" i="10"/>
  <c r="E318" i="10"/>
  <c r="D318" i="10"/>
  <c r="E317" i="10"/>
  <c r="D317" i="10"/>
  <c r="E316" i="10"/>
  <c r="D316" i="10"/>
  <c r="E315" i="10"/>
  <c r="D315" i="10"/>
  <c r="E314" i="10"/>
  <c r="D314" i="10"/>
  <c r="E313" i="10"/>
  <c r="D313" i="10"/>
  <c r="E312" i="10"/>
  <c r="D312" i="10"/>
  <c r="E311" i="10"/>
  <c r="D311" i="10"/>
  <c r="E310" i="10"/>
  <c r="D310" i="10"/>
  <c r="E309" i="10"/>
  <c r="D309" i="10"/>
  <c r="E308" i="10"/>
  <c r="D308" i="10"/>
  <c r="E307" i="10"/>
  <c r="D307" i="10"/>
  <c r="E306" i="10"/>
  <c r="D306" i="10"/>
  <c r="E305" i="10"/>
  <c r="D305" i="10"/>
  <c r="E304" i="10"/>
  <c r="D304" i="10"/>
  <c r="E303" i="10"/>
  <c r="D303" i="10"/>
  <c r="E302" i="10"/>
  <c r="D302" i="10"/>
  <c r="E301" i="10"/>
  <c r="D301" i="10"/>
  <c r="E300" i="10"/>
  <c r="D300" i="10"/>
  <c r="E299" i="10"/>
  <c r="D299" i="10"/>
  <c r="E298" i="10"/>
  <c r="D298" i="10"/>
  <c r="E297" i="10"/>
  <c r="D297" i="10"/>
  <c r="E296" i="10"/>
  <c r="D296" i="10"/>
  <c r="E295" i="10"/>
  <c r="D295" i="10"/>
  <c r="E294" i="10"/>
  <c r="D294" i="10"/>
  <c r="E293" i="10"/>
  <c r="D293" i="10"/>
  <c r="E292" i="10"/>
  <c r="D292" i="10"/>
  <c r="E291" i="10"/>
  <c r="D291" i="10"/>
  <c r="E290" i="10"/>
  <c r="D290" i="10"/>
  <c r="E289" i="10"/>
  <c r="D289" i="10"/>
  <c r="E288" i="10"/>
  <c r="D288" i="10"/>
  <c r="E287" i="10"/>
  <c r="D287" i="10"/>
  <c r="E286" i="10"/>
  <c r="D286" i="10"/>
  <c r="E285" i="10"/>
  <c r="D285" i="10"/>
  <c r="E284" i="10"/>
  <c r="D284" i="10"/>
  <c r="E283" i="10"/>
  <c r="D283" i="10"/>
  <c r="E282" i="10"/>
  <c r="D282" i="10"/>
  <c r="E281" i="10"/>
  <c r="D281" i="10"/>
  <c r="E280" i="10"/>
  <c r="D280" i="10"/>
  <c r="E279" i="10"/>
  <c r="D279" i="10"/>
  <c r="E278" i="10"/>
  <c r="D278" i="10"/>
  <c r="E277" i="10"/>
  <c r="D277" i="10"/>
  <c r="E276" i="10"/>
  <c r="D276" i="10"/>
  <c r="E275" i="10"/>
  <c r="D275" i="10"/>
  <c r="E274" i="10"/>
  <c r="D274" i="10"/>
  <c r="E273" i="10"/>
  <c r="D273" i="10"/>
  <c r="E272" i="10"/>
  <c r="D272" i="10"/>
  <c r="E271" i="10"/>
  <c r="D271" i="10"/>
  <c r="E270" i="10"/>
  <c r="D270" i="10"/>
  <c r="E269" i="10"/>
  <c r="D269" i="10"/>
  <c r="E268" i="10"/>
  <c r="D268" i="10"/>
  <c r="E267" i="10"/>
  <c r="D267" i="10"/>
  <c r="E266" i="10"/>
  <c r="D266" i="10"/>
  <c r="E265" i="10"/>
  <c r="D265" i="10"/>
  <c r="E264" i="10"/>
  <c r="D264" i="10"/>
  <c r="E263" i="10"/>
  <c r="D263" i="10"/>
  <c r="E262" i="10"/>
  <c r="D262" i="10"/>
  <c r="E261" i="10"/>
  <c r="D261" i="10"/>
  <c r="E260" i="10"/>
  <c r="D260" i="10"/>
  <c r="E259" i="10"/>
  <c r="D259" i="10"/>
  <c r="E258" i="10"/>
  <c r="D258" i="10"/>
  <c r="E257" i="10"/>
  <c r="D257" i="10"/>
  <c r="E256" i="10"/>
  <c r="D256" i="10"/>
  <c r="E255" i="10"/>
  <c r="D255" i="10"/>
  <c r="E254" i="10"/>
  <c r="D254" i="10"/>
  <c r="E253" i="10"/>
  <c r="D253" i="10"/>
  <c r="E252" i="10"/>
  <c r="D252" i="10"/>
  <c r="E251" i="10"/>
  <c r="D251" i="10"/>
  <c r="E250" i="10"/>
  <c r="D250" i="10"/>
  <c r="E249" i="10"/>
  <c r="D249" i="10"/>
  <c r="E248" i="10"/>
  <c r="D248" i="10"/>
  <c r="E247" i="10"/>
  <c r="D247" i="10"/>
  <c r="E246" i="10"/>
  <c r="D246" i="10"/>
  <c r="E245" i="10"/>
  <c r="D245" i="10"/>
  <c r="E244" i="10"/>
  <c r="D244" i="10"/>
  <c r="E243" i="10"/>
  <c r="D243" i="10"/>
  <c r="E242" i="10"/>
  <c r="D242" i="10"/>
  <c r="E241" i="10"/>
  <c r="D241" i="10"/>
  <c r="E240" i="10"/>
  <c r="D240" i="10"/>
  <c r="E239" i="10"/>
  <c r="D239" i="10"/>
  <c r="E238" i="10"/>
  <c r="D238" i="10"/>
  <c r="E237" i="10"/>
  <c r="D237" i="10"/>
  <c r="E236" i="10"/>
  <c r="D236" i="10"/>
  <c r="E235" i="10"/>
  <c r="D235" i="10"/>
  <c r="E234" i="10"/>
  <c r="D234" i="10"/>
  <c r="E233" i="10"/>
  <c r="D233" i="10"/>
  <c r="E232" i="10"/>
  <c r="D232" i="10"/>
  <c r="E231" i="10"/>
  <c r="D231" i="10"/>
  <c r="F231" i="10" s="1"/>
  <c r="E230" i="10"/>
  <c r="D230" i="10"/>
  <c r="E229" i="10"/>
  <c r="D229" i="10"/>
  <c r="E228" i="10"/>
  <c r="D228" i="10"/>
  <c r="E227" i="10"/>
  <c r="D227" i="10"/>
  <c r="E226" i="10"/>
  <c r="D226" i="10"/>
  <c r="E225" i="10"/>
  <c r="D225" i="10"/>
  <c r="E224" i="10"/>
  <c r="D224" i="10"/>
  <c r="E223" i="10"/>
  <c r="D223" i="10"/>
  <c r="E222" i="10"/>
  <c r="D222" i="10"/>
  <c r="E221" i="10"/>
  <c r="D221" i="10"/>
  <c r="E220" i="10"/>
  <c r="D220" i="10"/>
  <c r="E219" i="10"/>
  <c r="D219" i="10"/>
  <c r="E218" i="10"/>
  <c r="D218" i="10"/>
  <c r="E217" i="10"/>
  <c r="D217" i="10"/>
  <c r="E216" i="10"/>
  <c r="D216" i="10"/>
  <c r="E215" i="10"/>
  <c r="D215" i="10"/>
  <c r="E214" i="10"/>
  <c r="D214" i="10"/>
  <c r="E213" i="10"/>
  <c r="D213" i="10"/>
  <c r="E212" i="10"/>
  <c r="D212" i="10"/>
  <c r="E211" i="10"/>
  <c r="D211" i="10"/>
  <c r="E210" i="10"/>
  <c r="D210" i="10"/>
  <c r="E209" i="10"/>
  <c r="D209" i="10"/>
  <c r="E208" i="10"/>
  <c r="D208" i="10"/>
  <c r="E207" i="10"/>
  <c r="D207" i="10"/>
  <c r="E206" i="10"/>
  <c r="D206" i="10"/>
  <c r="E205" i="10"/>
  <c r="D205" i="10"/>
  <c r="E204" i="10"/>
  <c r="D204" i="10"/>
  <c r="E203" i="10"/>
  <c r="D203" i="10"/>
  <c r="E202" i="10"/>
  <c r="D202" i="10"/>
  <c r="E201" i="10"/>
  <c r="D201" i="10"/>
  <c r="E200" i="10"/>
  <c r="D200" i="10"/>
  <c r="E199" i="10"/>
  <c r="D199" i="10"/>
  <c r="E198" i="10"/>
  <c r="D198" i="10"/>
  <c r="E197" i="10"/>
  <c r="D197" i="10"/>
  <c r="E196" i="10"/>
  <c r="D196" i="10"/>
  <c r="E195" i="10"/>
  <c r="D195" i="10"/>
  <c r="E194" i="10"/>
  <c r="D194" i="10"/>
  <c r="E193" i="10"/>
  <c r="D193" i="10"/>
  <c r="E192" i="10"/>
  <c r="D192" i="10"/>
  <c r="E191" i="10"/>
  <c r="D191" i="10"/>
  <c r="E190" i="10"/>
  <c r="D190" i="10"/>
  <c r="E189" i="10"/>
  <c r="D189" i="10"/>
  <c r="E188" i="10"/>
  <c r="D188" i="10"/>
  <c r="E187" i="10"/>
  <c r="D187" i="10"/>
  <c r="E186" i="10"/>
  <c r="D186" i="10"/>
  <c r="E185" i="10"/>
  <c r="D185" i="10"/>
  <c r="E184" i="10"/>
  <c r="D184" i="10"/>
  <c r="E183" i="10"/>
  <c r="D183" i="10"/>
  <c r="E182" i="10"/>
  <c r="D182" i="10"/>
  <c r="E181" i="10"/>
  <c r="D181" i="10"/>
  <c r="E180" i="10"/>
  <c r="D180" i="10"/>
  <c r="E179" i="10"/>
  <c r="D179" i="10"/>
  <c r="E178" i="10"/>
  <c r="D178" i="10"/>
  <c r="E177" i="10"/>
  <c r="D177" i="10"/>
  <c r="E176" i="10"/>
  <c r="D176" i="10"/>
  <c r="E175" i="10"/>
  <c r="D175" i="10"/>
  <c r="E174" i="10"/>
  <c r="D174" i="10"/>
  <c r="E173" i="10"/>
  <c r="D173" i="10"/>
  <c r="E172" i="10"/>
  <c r="D172" i="10"/>
  <c r="E171" i="10"/>
  <c r="D171" i="10"/>
  <c r="E170" i="10"/>
  <c r="D170" i="10"/>
  <c r="E169" i="10"/>
  <c r="D169" i="10"/>
  <c r="E168" i="10"/>
  <c r="D168" i="10"/>
  <c r="E167" i="10"/>
  <c r="D167" i="10"/>
  <c r="E166" i="10"/>
  <c r="D166" i="10"/>
  <c r="E165" i="10"/>
  <c r="D165" i="10"/>
  <c r="E164" i="10"/>
  <c r="D164" i="10"/>
  <c r="E163" i="10"/>
  <c r="D163" i="10"/>
  <c r="E162" i="10"/>
  <c r="D162" i="10"/>
  <c r="E161" i="10"/>
  <c r="D161" i="10"/>
  <c r="E160" i="10"/>
  <c r="D160" i="10"/>
  <c r="E159" i="10"/>
  <c r="D159" i="10"/>
  <c r="E158" i="10"/>
  <c r="D158" i="10"/>
  <c r="E157" i="10"/>
  <c r="D157" i="10"/>
  <c r="E156" i="10"/>
  <c r="D156" i="10"/>
  <c r="E155" i="10"/>
  <c r="D155" i="10"/>
  <c r="E154" i="10"/>
  <c r="D154" i="10"/>
  <c r="E153" i="10"/>
  <c r="D153" i="10"/>
  <c r="E152" i="10"/>
  <c r="D152" i="10"/>
  <c r="E151" i="10"/>
  <c r="D151" i="10"/>
  <c r="E150" i="10"/>
  <c r="D150" i="10"/>
  <c r="E149" i="10"/>
  <c r="D149" i="10"/>
  <c r="E148" i="10"/>
  <c r="D148" i="10"/>
  <c r="E147" i="10"/>
  <c r="D147" i="10"/>
  <c r="E146" i="10"/>
  <c r="D146" i="10"/>
  <c r="E145" i="10"/>
  <c r="D145" i="10"/>
  <c r="E144" i="10"/>
  <c r="D144" i="10"/>
  <c r="E143" i="10"/>
  <c r="D143" i="10"/>
  <c r="E142" i="10"/>
  <c r="D142" i="10"/>
  <c r="E141" i="10"/>
  <c r="D141" i="10"/>
  <c r="E140" i="10"/>
  <c r="D140" i="10"/>
  <c r="E139" i="10"/>
  <c r="D139" i="10"/>
  <c r="E138" i="10"/>
  <c r="D138" i="10"/>
  <c r="E137" i="10"/>
  <c r="D137" i="10"/>
  <c r="E136" i="10"/>
  <c r="D136" i="10"/>
  <c r="E135" i="10"/>
  <c r="D135" i="10"/>
  <c r="E134" i="10"/>
  <c r="D134" i="10"/>
  <c r="E133" i="10"/>
  <c r="D133" i="10"/>
  <c r="E132" i="10"/>
  <c r="D132" i="10"/>
  <c r="E131" i="10"/>
  <c r="D131" i="10"/>
  <c r="E130" i="10"/>
  <c r="D130" i="10"/>
  <c r="E129" i="10"/>
  <c r="D129" i="10"/>
  <c r="E128" i="10"/>
  <c r="D128" i="10"/>
  <c r="E127" i="10"/>
  <c r="D127" i="10"/>
  <c r="E126" i="10"/>
  <c r="D126" i="10"/>
  <c r="E125" i="10"/>
  <c r="D125" i="10"/>
  <c r="E124" i="10"/>
  <c r="D124" i="10"/>
  <c r="E123" i="10"/>
  <c r="D123" i="10"/>
  <c r="E122" i="10"/>
  <c r="D122" i="10"/>
  <c r="E121" i="10"/>
  <c r="D121" i="10"/>
  <c r="E120" i="10"/>
  <c r="D120" i="10"/>
  <c r="E119" i="10"/>
  <c r="D119" i="10"/>
  <c r="E118" i="10"/>
  <c r="D118" i="10"/>
  <c r="E117" i="10"/>
  <c r="D117" i="10"/>
  <c r="E116" i="10"/>
  <c r="D116" i="10"/>
  <c r="E115" i="10"/>
  <c r="D115" i="10"/>
  <c r="E114" i="10"/>
  <c r="D114" i="10"/>
  <c r="E113" i="10"/>
  <c r="D113" i="10"/>
  <c r="E112" i="10"/>
  <c r="D112" i="10"/>
  <c r="E111" i="10"/>
  <c r="D111" i="10"/>
  <c r="E110" i="10"/>
  <c r="D110" i="10"/>
  <c r="E109" i="10"/>
  <c r="D109" i="10"/>
  <c r="E108" i="10"/>
  <c r="D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N22" i="10"/>
  <c r="M22" i="10"/>
  <c r="L22" i="10"/>
  <c r="K22" i="10"/>
  <c r="N21" i="10"/>
  <c r="M21" i="10"/>
  <c r="L21" i="10"/>
  <c r="K21" i="10"/>
  <c r="N20" i="10"/>
  <c r="M20" i="10"/>
  <c r="L20" i="10"/>
  <c r="K20" i="10"/>
  <c r="N19" i="10"/>
  <c r="M19" i="10"/>
  <c r="L19" i="10"/>
  <c r="K19" i="10"/>
  <c r="N18" i="10"/>
  <c r="M18" i="10"/>
  <c r="L18" i="10"/>
  <c r="K18" i="10"/>
  <c r="N17" i="10"/>
  <c r="M17" i="10"/>
  <c r="L17" i="10"/>
  <c r="K17" i="10"/>
  <c r="N16" i="10"/>
  <c r="M16" i="10"/>
  <c r="L16" i="10"/>
  <c r="K16" i="10"/>
  <c r="N15" i="10"/>
  <c r="M15" i="10"/>
  <c r="L15" i="10"/>
  <c r="K15" i="10"/>
  <c r="N14" i="10"/>
  <c r="M14" i="10"/>
  <c r="L14" i="10"/>
  <c r="K14" i="10"/>
  <c r="N13" i="10"/>
  <c r="M13" i="10"/>
  <c r="L13" i="10"/>
  <c r="K13" i="10"/>
  <c r="N12" i="10"/>
  <c r="M12" i="10"/>
  <c r="L12" i="10"/>
  <c r="K12" i="10"/>
  <c r="N11" i="10"/>
  <c r="M11" i="10"/>
  <c r="L11" i="10"/>
  <c r="K11" i="10"/>
  <c r="N10" i="10"/>
  <c r="M10" i="10"/>
  <c r="L10" i="10"/>
  <c r="K10" i="10"/>
  <c r="N9" i="10"/>
  <c r="M9" i="10"/>
  <c r="L9" i="10"/>
  <c r="K9" i="10"/>
  <c r="N8" i="10"/>
  <c r="M8" i="10"/>
  <c r="L8" i="10"/>
  <c r="K8" i="10"/>
  <c r="F39" i="10" l="1"/>
  <c r="F43" i="10"/>
  <c r="F47" i="10"/>
  <c r="F143" i="10"/>
  <c r="F346" i="10"/>
  <c r="F350" i="10"/>
  <c r="F354" i="10"/>
  <c r="F358" i="10"/>
  <c r="F362" i="10"/>
  <c r="F366" i="10"/>
  <c r="F386" i="10"/>
  <c r="F390" i="10"/>
  <c r="F394" i="10"/>
  <c r="F398" i="10"/>
  <c r="F402" i="10"/>
  <c r="F410" i="10"/>
  <c r="F55" i="10"/>
  <c r="F63" i="10"/>
  <c r="F71" i="10"/>
  <c r="F79" i="10"/>
  <c r="F87" i="10"/>
  <c r="F95" i="10"/>
  <c r="F103" i="10"/>
  <c r="F111" i="10"/>
  <c r="F119" i="10"/>
  <c r="F399" i="10"/>
  <c r="F90" i="10"/>
  <c r="F94" i="10"/>
  <c r="F98" i="10"/>
  <c r="F110" i="10"/>
  <c r="F114" i="10"/>
  <c r="F122" i="10"/>
  <c r="F126" i="10"/>
  <c r="F130" i="10"/>
  <c r="F134" i="10"/>
  <c r="F138" i="10"/>
  <c r="F142" i="10"/>
  <c r="F146" i="10"/>
  <c r="F150" i="10"/>
  <c r="F154" i="10"/>
  <c r="F158" i="10"/>
  <c r="F162" i="10"/>
  <c r="F166" i="10"/>
  <c r="F186" i="10"/>
  <c r="F190" i="10"/>
  <c r="F194" i="10"/>
  <c r="F198" i="10"/>
  <c r="F202" i="10"/>
  <c r="F206" i="10"/>
  <c r="F214" i="10"/>
  <c r="F218" i="10"/>
  <c r="F222" i="10"/>
  <c r="F226" i="10"/>
  <c r="F230" i="10"/>
  <c r="F322" i="10"/>
  <c r="F326" i="10"/>
  <c r="F330" i="10"/>
  <c r="F407" i="10"/>
  <c r="F401" i="10"/>
  <c r="F370" i="11"/>
  <c r="F374" i="11"/>
  <c r="F394" i="11"/>
  <c r="F410" i="11"/>
  <c r="F271" i="11"/>
  <c r="F291" i="11"/>
  <c r="F295" i="11"/>
  <c r="F299" i="11"/>
  <c r="F311" i="11"/>
  <c r="F315" i="11"/>
  <c r="F319" i="11"/>
  <c r="F327" i="11"/>
  <c r="F335" i="11"/>
  <c r="F256" i="11"/>
  <c r="F264" i="11"/>
  <c r="F344" i="11"/>
  <c r="F368" i="11"/>
  <c r="F355" i="11"/>
  <c r="F376" i="11"/>
  <c r="F43" i="11"/>
  <c r="F99" i="11"/>
  <c r="F187" i="11"/>
  <c r="F83" i="11"/>
  <c r="F235" i="11"/>
  <c r="F37" i="11"/>
  <c r="F41" i="11"/>
  <c r="F195" i="11"/>
  <c r="F357" i="11"/>
  <c r="F361" i="11"/>
  <c r="F365" i="11"/>
  <c r="F258" i="11"/>
  <c r="F262" i="11"/>
  <c r="F266" i="11"/>
  <c r="F282" i="11"/>
  <c r="F286" i="11"/>
  <c r="F294" i="11"/>
  <c r="F298" i="11"/>
  <c r="F306" i="11"/>
  <c r="F401" i="11"/>
  <c r="F310" i="11"/>
  <c r="F318" i="11"/>
  <c r="F322" i="11"/>
  <c r="F36" i="11"/>
  <c r="F44" i="11"/>
  <c r="F48" i="11"/>
  <c r="F52" i="11"/>
  <c r="F56" i="11"/>
  <c r="F60" i="11"/>
  <c r="F64" i="11"/>
  <c r="F76" i="11"/>
  <c r="F80" i="11"/>
  <c r="F104" i="11"/>
  <c r="F108" i="11"/>
  <c r="F164" i="11"/>
  <c r="F168" i="11"/>
  <c r="F172" i="11"/>
  <c r="F180" i="11"/>
  <c r="F184" i="11"/>
  <c r="F236" i="11"/>
  <c r="F240" i="11"/>
  <c r="F383" i="11"/>
  <c r="F399" i="11"/>
  <c r="F45" i="11"/>
  <c r="F49" i="11"/>
  <c r="F53" i="11"/>
  <c r="F61" i="11"/>
  <c r="F73" i="11"/>
  <c r="F77" i="11"/>
  <c r="F85" i="11"/>
  <c r="F89" i="11"/>
  <c r="F93" i="11"/>
  <c r="F97" i="11"/>
  <c r="F101" i="11"/>
  <c r="F185" i="11"/>
  <c r="F189" i="11"/>
  <c r="F193" i="11"/>
  <c r="F197" i="11"/>
  <c r="F201" i="11"/>
  <c r="F205" i="11"/>
  <c r="F217" i="11"/>
  <c r="F221" i="11"/>
  <c r="F229" i="11"/>
  <c r="F233" i="11"/>
  <c r="F241" i="11"/>
  <c r="F245" i="11"/>
  <c r="F253" i="11"/>
  <c r="F356" i="11"/>
  <c r="F360" i="11"/>
  <c r="F364" i="11"/>
  <c r="F341" i="11"/>
  <c r="F326" i="11"/>
  <c r="F330" i="11"/>
  <c r="F358" i="11"/>
  <c r="F362" i="11"/>
  <c r="F339" i="11"/>
  <c r="F84" i="11"/>
  <c r="F88" i="11"/>
  <c r="F112" i="11"/>
  <c r="F148" i="11"/>
  <c r="F152" i="11"/>
  <c r="F160" i="11"/>
  <c r="F232" i="11"/>
  <c r="F336" i="11"/>
  <c r="F347" i="11"/>
  <c r="F359" i="11"/>
  <c r="F363" i="11"/>
  <c r="F105" i="11"/>
  <c r="F145" i="11"/>
  <c r="F352" i="11"/>
  <c r="F371" i="11"/>
  <c r="F387" i="11"/>
  <c r="F411" i="11"/>
  <c r="F82" i="11"/>
  <c r="F86" i="11"/>
  <c r="F90" i="11"/>
  <c r="F94" i="11"/>
  <c r="F102" i="11"/>
  <c r="F110" i="11"/>
  <c r="F114" i="11"/>
  <c r="F118" i="11"/>
  <c r="F126" i="11"/>
  <c r="F138" i="11"/>
  <c r="F146" i="11"/>
  <c r="F150" i="11"/>
  <c r="F154" i="11"/>
  <c r="F158" i="11"/>
  <c r="F186" i="11"/>
  <c r="F190" i="11"/>
  <c r="F202" i="11"/>
  <c r="F218" i="11"/>
  <c r="F222" i="11"/>
  <c r="F226" i="11"/>
  <c r="F230" i="11"/>
  <c r="F242" i="11"/>
  <c r="F246" i="11"/>
  <c r="F250" i="11"/>
  <c r="F254" i="11"/>
  <c r="F345" i="11"/>
  <c r="F349" i="11"/>
  <c r="F380" i="11"/>
  <c r="F384" i="11"/>
  <c r="F388" i="11"/>
  <c r="F392" i="11"/>
  <c r="F400" i="11"/>
  <c r="F408" i="11"/>
  <c r="F103" i="11"/>
  <c r="F119" i="11"/>
  <c r="F127" i="11"/>
  <c r="F135" i="11"/>
  <c r="F143" i="11"/>
  <c r="F171" i="11"/>
  <c r="F183" i="11"/>
  <c r="F346" i="11"/>
  <c r="F350" i="11"/>
  <c r="F369" i="11"/>
  <c r="F373" i="11"/>
  <c r="F385" i="11"/>
  <c r="F389" i="11"/>
  <c r="F409" i="11"/>
  <c r="F413" i="11"/>
  <c r="F123" i="11"/>
  <c r="F395" i="11"/>
  <c r="F38" i="11"/>
  <c r="F42" i="11"/>
  <c r="F50" i="11"/>
  <c r="F54" i="11"/>
  <c r="F62" i="11"/>
  <c r="F66" i="11"/>
  <c r="F70" i="11"/>
  <c r="F74" i="11"/>
  <c r="F116" i="11"/>
  <c r="F120" i="11"/>
  <c r="F124" i="11"/>
  <c r="F128" i="11"/>
  <c r="F132" i="11"/>
  <c r="F136" i="11"/>
  <c r="F140" i="11"/>
  <c r="F144" i="11"/>
  <c r="F156" i="11"/>
  <c r="F163" i="11"/>
  <c r="F191" i="11"/>
  <c r="F207" i="11"/>
  <c r="F227" i="11"/>
  <c r="F247" i="11"/>
  <c r="F251" i="11"/>
  <c r="F255" i="11"/>
  <c r="F338" i="11"/>
  <c r="F342" i="11"/>
  <c r="F353" i="11"/>
  <c r="F366" i="11"/>
  <c r="F377" i="11"/>
  <c r="F381" i="11"/>
  <c r="F396" i="11"/>
  <c r="F403" i="11"/>
  <c r="F35" i="11"/>
  <c r="F39" i="11"/>
  <c r="F55" i="11"/>
  <c r="F59" i="11"/>
  <c r="F63" i="11"/>
  <c r="F71" i="11"/>
  <c r="F79" i="11"/>
  <c r="F109" i="11"/>
  <c r="F113" i="11"/>
  <c r="F117" i="11"/>
  <c r="F121" i="11"/>
  <c r="F125" i="11"/>
  <c r="F137" i="11"/>
  <c r="F141" i="11"/>
  <c r="F153" i="11"/>
  <c r="F157" i="11"/>
  <c r="F176" i="11"/>
  <c r="F188" i="11"/>
  <c r="F192" i="11"/>
  <c r="F196" i="11"/>
  <c r="F200" i="11"/>
  <c r="F204" i="11"/>
  <c r="F208" i="11"/>
  <c r="F216" i="11"/>
  <c r="F220" i="11"/>
  <c r="F224" i="11"/>
  <c r="F228" i="11"/>
  <c r="F244" i="11"/>
  <c r="F248" i="11"/>
  <c r="F252" i="11"/>
  <c r="F259" i="11"/>
  <c r="F275" i="11"/>
  <c r="F354" i="11"/>
  <c r="F367" i="11"/>
  <c r="F378" i="11"/>
  <c r="F382" i="11"/>
  <c r="F393" i="11"/>
  <c r="F397" i="11"/>
  <c r="F404" i="11"/>
  <c r="F106" i="11"/>
  <c r="F161" i="11"/>
  <c r="F165" i="11"/>
  <c r="F169" i="11"/>
  <c r="F177" i="11"/>
  <c r="F181" i="11"/>
  <c r="F268" i="11"/>
  <c r="F272" i="11"/>
  <c r="F280" i="11"/>
  <c r="F284" i="11"/>
  <c r="F288" i="11"/>
  <c r="F292" i="11"/>
  <c r="F296" i="11"/>
  <c r="F300" i="11"/>
  <c r="F304" i="11"/>
  <c r="F308" i="11"/>
  <c r="F312" i="11"/>
  <c r="F316" i="11"/>
  <c r="F320" i="11"/>
  <c r="F328" i="11"/>
  <c r="F332" i="11"/>
  <c r="F375" i="11"/>
  <c r="F386" i="11"/>
  <c r="F390" i="11"/>
  <c r="F405" i="11"/>
  <c r="F40" i="11"/>
  <c r="F72" i="11"/>
  <c r="F92" i="11"/>
  <c r="F96" i="11"/>
  <c r="F100" i="11"/>
  <c r="F107" i="11"/>
  <c r="F162" i="11"/>
  <c r="F166" i="11"/>
  <c r="F174" i="11"/>
  <c r="F178" i="11"/>
  <c r="F182" i="11"/>
  <c r="F209" i="11"/>
  <c r="F257" i="11"/>
  <c r="F261" i="11"/>
  <c r="F265" i="11"/>
  <c r="F269" i="11"/>
  <c r="F277" i="11"/>
  <c r="F281" i="11"/>
  <c r="F285" i="11"/>
  <c r="F293" i="11"/>
  <c r="F297" i="11"/>
  <c r="F301" i="11"/>
  <c r="F305" i="11"/>
  <c r="F309" i="11"/>
  <c r="F317" i="11"/>
  <c r="F329" i="11"/>
  <c r="F333" i="11"/>
  <c r="F340" i="11"/>
  <c r="F348" i="11"/>
  <c r="F372" i="11"/>
  <c r="F379" i="11"/>
  <c r="F391" i="11"/>
  <c r="F398" i="11"/>
  <c r="F402" i="11"/>
  <c r="F406" i="11"/>
  <c r="F51" i="11"/>
  <c r="F142" i="11"/>
  <c r="F283" i="11"/>
  <c r="F81" i="11"/>
  <c r="F131" i="11"/>
  <c r="F276" i="11"/>
  <c r="F337" i="11"/>
  <c r="F243" i="11"/>
  <c r="F334" i="11"/>
  <c r="F212" i="11"/>
  <c r="F273" i="11"/>
  <c r="F323" i="11"/>
  <c r="F33" i="11"/>
  <c r="F46" i="11"/>
  <c r="F57" i="11"/>
  <c r="F68" i="11"/>
  <c r="F75" i="11"/>
  <c r="F98" i="11"/>
  <c r="F122" i="11"/>
  <c r="F129" i="11"/>
  <c r="F133" i="11"/>
  <c r="F155" i="11"/>
  <c r="F179" i="11"/>
  <c r="F194" i="11"/>
  <c r="F198" i="11"/>
  <c r="F213" i="11"/>
  <c r="F231" i="11"/>
  <c r="F234" i="11"/>
  <c r="F237" i="11"/>
  <c r="F263" i="11"/>
  <c r="F270" i="11"/>
  <c r="F274" i="11"/>
  <c r="F278" i="11"/>
  <c r="F289" i="11"/>
  <c r="F302" i="11"/>
  <c r="F313" i="11"/>
  <c r="F324" i="11"/>
  <c r="F331" i="11"/>
  <c r="F307" i="11"/>
  <c r="F211" i="11"/>
  <c r="F78" i="11"/>
  <c r="F139" i="11"/>
  <c r="F219" i="11"/>
  <c r="F67" i="11"/>
  <c r="F203" i="11"/>
  <c r="F147" i="11"/>
  <c r="F34" i="11"/>
  <c r="F58" i="11"/>
  <c r="F65" i="11"/>
  <c r="F69" i="11"/>
  <c r="F91" i="11"/>
  <c r="F115" i="11"/>
  <c r="F130" i="11"/>
  <c r="F134" i="11"/>
  <c r="F149" i="11"/>
  <c r="F167" i="11"/>
  <c r="F170" i="11"/>
  <c r="F173" i="11"/>
  <c r="F199" i="11"/>
  <c r="F206" i="11"/>
  <c r="F210" i="11"/>
  <c r="F214" i="11"/>
  <c r="F225" i="11"/>
  <c r="F238" i="11"/>
  <c r="F249" i="11"/>
  <c r="F260" i="11"/>
  <c r="F267" i="11"/>
  <c r="F290" i="11"/>
  <c r="F314" i="11"/>
  <c r="F321" i="11"/>
  <c r="F325" i="11"/>
  <c r="F340" i="10"/>
  <c r="F344" i="10"/>
  <c r="F356" i="10"/>
  <c r="F360" i="10"/>
  <c r="F364" i="10"/>
  <c r="F368" i="10"/>
  <c r="F372" i="10"/>
  <c r="F376" i="10"/>
  <c r="F384" i="10"/>
  <c r="F392" i="10"/>
  <c r="F404" i="10"/>
  <c r="F408" i="10"/>
  <c r="F412" i="10"/>
  <c r="F37" i="10"/>
  <c r="F49" i="10"/>
  <c r="F53" i="10"/>
  <c r="F57" i="10"/>
  <c r="F61" i="10"/>
  <c r="F65" i="10"/>
  <c r="F145" i="10"/>
  <c r="F149" i="10"/>
  <c r="F153" i="10"/>
  <c r="F157" i="10"/>
  <c r="F161" i="10"/>
  <c r="F165" i="10"/>
  <c r="F169" i="10"/>
  <c r="F173" i="10"/>
  <c r="F177" i="10"/>
  <c r="F181" i="10"/>
  <c r="F405" i="10"/>
  <c r="F201" i="10"/>
  <c r="F205" i="10"/>
  <c r="F209" i="10"/>
  <c r="F225" i="10"/>
  <c r="F229" i="10"/>
  <c r="F277" i="10"/>
  <c r="F281" i="10"/>
  <c r="F285" i="10"/>
  <c r="F289" i="10"/>
  <c r="F293" i="10"/>
  <c r="F317" i="10"/>
  <c r="F321" i="10"/>
  <c r="F325" i="10"/>
  <c r="F329" i="10"/>
  <c r="F345" i="10"/>
  <c r="F349" i="10"/>
  <c r="F353" i="10"/>
  <c r="F357" i="10"/>
  <c r="F361" i="10"/>
  <c r="F365" i="10"/>
  <c r="F369" i="10"/>
  <c r="F373" i="10"/>
  <c r="F381" i="10"/>
  <c r="F397" i="10"/>
  <c r="F233" i="10"/>
  <c r="F237" i="10"/>
  <c r="F241" i="10"/>
  <c r="F245" i="10"/>
  <c r="F253" i="10"/>
  <c r="F257" i="10"/>
  <c r="F261" i="10"/>
  <c r="F265" i="10"/>
  <c r="F273" i="10"/>
  <c r="F36" i="10"/>
  <c r="F44" i="10"/>
  <c r="F56" i="10"/>
  <c r="F68" i="10"/>
  <c r="F72" i="10"/>
  <c r="F76" i="10"/>
  <c r="F80" i="10"/>
  <c r="F88" i="10"/>
  <c r="F100" i="10"/>
  <c r="F104" i="10"/>
  <c r="F108" i="10"/>
  <c r="F112" i="10"/>
  <c r="F120" i="10"/>
  <c r="F132" i="10"/>
  <c r="F136" i="10"/>
  <c r="F156" i="10"/>
  <c r="F160" i="10"/>
  <c r="F164" i="10"/>
  <c r="F168" i="10"/>
  <c r="F172" i="10"/>
  <c r="F176" i="10"/>
  <c r="F180" i="10"/>
  <c r="F184" i="10"/>
  <c r="F192" i="10"/>
  <c r="F196" i="10"/>
  <c r="F200" i="10"/>
  <c r="F208" i="10"/>
  <c r="F212" i="10"/>
  <c r="F216" i="10"/>
  <c r="F220" i="10"/>
  <c r="F224" i="10"/>
  <c r="F232" i="10"/>
  <c r="F244" i="10"/>
  <c r="F248" i="10"/>
  <c r="F256" i="10"/>
  <c r="F260" i="10"/>
  <c r="F264" i="10"/>
  <c r="F268" i="10"/>
  <c r="F272" i="10"/>
  <c r="F276" i="10"/>
  <c r="F280" i="10"/>
  <c r="F284" i="10"/>
  <c r="F288" i="10"/>
  <c r="F292" i="10"/>
  <c r="F296" i="10"/>
  <c r="F300" i="10"/>
  <c r="F304" i="10"/>
  <c r="F308" i="10"/>
  <c r="F312" i="10"/>
  <c r="F320" i="10"/>
  <c r="F332" i="10"/>
  <c r="F336" i="10"/>
  <c r="F95" i="11"/>
  <c r="F159" i="11"/>
  <c r="F223" i="11"/>
  <c r="F287" i="11"/>
  <c r="F351" i="11"/>
  <c r="F412" i="11"/>
  <c r="F47" i="11"/>
  <c r="F111" i="11"/>
  <c r="F175" i="11"/>
  <c r="F239" i="11"/>
  <c r="F303" i="11"/>
  <c r="F87" i="11"/>
  <c r="F151" i="11"/>
  <c r="F215" i="11"/>
  <c r="F279" i="11"/>
  <c r="F343" i="11"/>
  <c r="F407" i="11"/>
  <c r="F155" i="10"/>
  <c r="F251" i="10"/>
  <c r="F148" i="10"/>
  <c r="F163" i="10"/>
  <c r="F243" i="10"/>
  <c r="F152" i="10"/>
  <c r="F374" i="10"/>
  <c r="F316" i="10"/>
  <c r="F185" i="10"/>
  <c r="F355" i="10"/>
  <c r="F64" i="10"/>
  <c r="F45" i="10"/>
  <c r="F69" i="10"/>
  <c r="F81" i="10"/>
  <c r="F85" i="10"/>
  <c r="F96" i="10"/>
  <c r="F140" i="10"/>
  <c r="F147" i="10"/>
  <c r="F182" i="10"/>
  <c r="F234" i="10"/>
  <c r="F238" i="10"/>
  <c r="F242" i="10"/>
  <c r="F250" i="10"/>
  <c r="F254" i="10"/>
  <c r="F270" i="10"/>
  <c r="F274" i="10"/>
  <c r="F278" i="10"/>
  <c r="F298" i="10"/>
  <c r="F302" i="10"/>
  <c r="F306" i="10"/>
  <c r="F314" i="10"/>
  <c r="F318" i="10"/>
  <c r="F333" i="10"/>
  <c r="F337" i="10"/>
  <c r="F341" i="10"/>
  <c r="F352" i="10"/>
  <c r="F400" i="10"/>
  <c r="F382" i="10"/>
  <c r="F67" i="10"/>
  <c r="F240" i="10"/>
  <c r="F328" i="10"/>
  <c r="F131" i="10"/>
  <c r="F139" i="10"/>
  <c r="F38" i="10"/>
  <c r="F42" i="10"/>
  <c r="F46" i="10"/>
  <c r="F50" i="10"/>
  <c r="F89" i="10"/>
  <c r="F93" i="10"/>
  <c r="F97" i="10"/>
  <c r="F101" i="10"/>
  <c r="F113" i="10"/>
  <c r="F117" i="10"/>
  <c r="F124" i="10"/>
  <c r="F128" i="10"/>
  <c r="F144" i="10"/>
  <c r="F151" i="10"/>
  <c r="F175" i="10"/>
  <c r="F183" i="10"/>
  <c r="F203" i="10"/>
  <c r="F211" i="10"/>
  <c r="F215" i="10"/>
  <c r="F223" i="10"/>
  <c r="F48" i="10"/>
  <c r="F99" i="10"/>
  <c r="F363" i="10"/>
  <c r="F403" i="10"/>
  <c r="F35" i="10"/>
  <c r="F58" i="10"/>
  <c r="F62" i="10"/>
  <c r="F66" i="10"/>
  <c r="F78" i="10"/>
  <c r="F82" i="10"/>
  <c r="F125" i="10"/>
  <c r="F129" i="10"/>
  <c r="F133" i="10"/>
  <c r="F137" i="10"/>
  <c r="F141" i="10"/>
  <c r="F239" i="10"/>
  <c r="F267" i="10"/>
  <c r="F271" i="10"/>
  <c r="F275" i="10"/>
  <c r="F287" i="10"/>
  <c r="F295" i="10"/>
  <c r="F303" i="10"/>
  <c r="F311" i="10"/>
  <c r="F334" i="10"/>
  <c r="F338" i="10"/>
  <c r="F342" i="10"/>
  <c r="F385" i="10"/>
  <c r="F188" i="10"/>
  <c r="F227" i="10"/>
  <c r="F246" i="10"/>
  <c r="F315" i="10"/>
  <c r="F388" i="10"/>
  <c r="F283" i="10"/>
  <c r="F313" i="10"/>
  <c r="F371" i="10"/>
  <c r="F121" i="10"/>
  <c r="F179" i="10"/>
  <c r="F310" i="10"/>
  <c r="F379" i="10"/>
  <c r="F299" i="10"/>
  <c r="F387" i="10"/>
  <c r="F75" i="10"/>
  <c r="F219" i="10"/>
  <c r="F249" i="10"/>
  <c r="F307" i="10"/>
  <c r="F380" i="10"/>
  <c r="F51" i="10"/>
  <c r="F83" i="10"/>
  <c r="F115" i="10"/>
  <c r="F33" i="10"/>
  <c r="F40" i="10"/>
  <c r="F52" i="10"/>
  <c r="F59" i="10"/>
  <c r="F84" i="10"/>
  <c r="F91" i="10"/>
  <c r="F116" i="10"/>
  <c r="F123" i="10"/>
  <c r="F159" i="10"/>
  <c r="F170" i="10"/>
  <c r="F174" i="10"/>
  <c r="F189" i="10"/>
  <c r="F207" i="10"/>
  <c r="F210" i="10"/>
  <c r="F213" i="10"/>
  <c r="F228" i="10"/>
  <c r="F235" i="10"/>
  <c r="F247" i="10"/>
  <c r="F258" i="10"/>
  <c r="F262" i="10"/>
  <c r="F269" i="10"/>
  <c r="F282" i="10"/>
  <c r="F286" i="10"/>
  <c r="F297" i="10"/>
  <c r="F301" i="10"/>
  <c r="F323" i="10"/>
  <c r="F347" i="10"/>
  <c r="F359" i="10"/>
  <c r="F370" i="10"/>
  <c r="F377" i="10"/>
  <c r="F389" i="10"/>
  <c r="F396" i="10"/>
  <c r="F409" i="10"/>
  <c r="F413" i="10"/>
  <c r="F171" i="10"/>
  <c r="F259" i="10"/>
  <c r="F252" i="10"/>
  <c r="F291" i="10"/>
  <c r="F54" i="10"/>
  <c r="F86" i="10"/>
  <c r="F118" i="10"/>
  <c r="F187" i="10"/>
  <c r="F411" i="10"/>
  <c r="F107" i="10"/>
  <c r="F195" i="10"/>
  <c r="F41" i="10"/>
  <c r="F60" i="10"/>
  <c r="F70" i="10"/>
  <c r="F73" i="10"/>
  <c r="F77" i="10"/>
  <c r="F92" i="10"/>
  <c r="F102" i="10"/>
  <c r="F105" i="10"/>
  <c r="F109" i="10"/>
  <c r="F167" i="10"/>
  <c r="F178" i="10"/>
  <c r="F193" i="10"/>
  <c r="F197" i="10"/>
  <c r="F204" i="10"/>
  <c r="F217" i="10"/>
  <c r="F221" i="10"/>
  <c r="F236" i="10"/>
  <c r="F266" i="10"/>
  <c r="F279" i="10"/>
  <c r="F290" i="10"/>
  <c r="F294" i="10"/>
  <c r="F305" i="10"/>
  <c r="F309" i="10"/>
  <c r="F324" i="10"/>
  <c r="F348" i="10"/>
  <c r="F367" i="10"/>
  <c r="F378" i="10"/>
  <c r="F393" i="10"/>
  <c r="F406" i="10"/>
  <c r="F135" i="10"/>
  <c r="F199" i="10"/>
  <c r="F263" i="10"/>
  <c r="F327" i="10"/>
  <c r="F391" i="10"/>
  <c r="F34" i="10"/>
  <c r="F74" i="10"/>
  <c r="F106" i="10"/>
  <c r="F127" i="10"/>
  <c r="F191" i="10"/>
  <c r="F255" i="10"/>
  <c r="F319" i="10"/>
  <c r="F383" i="10"/>
  <c r="E407" i="9"/>
  <c r="D407" i="9"/>
  <c r="F407" i="9" s="1"/>
  <c r="E406" i="9"/>
  <c r="D406" i="9"/>
  <c r="E405" i="9"/>
  <c r="F405" i="9" s="1"/>
  <c r="D405" i="9"/>
  <c r="E404" i="9"/>
  <c r="D404" i="9"/>
  <c r="F404" i="9" s="1"/>
  <c r="E403" i="9"/>
  <c r="D403" i="9"/>
  <c r="F403" i="9" s="1"/>
  <c r="E402" i="9"/>
  <c r="D402" i="9"/>
  <c r="E401" i="9"/>
  <c r="D401" i="9"/>
  <c r="E400" i="9"/>
  <c r="D400" i="9"/>
  <c r="E399" i="9"/>
  <c r="D399" i="9"/>
  <c r="E398" i="9"/>
  <c r="D398" i="9"/>
  <c r="E397" i="9"/>
  <c r="D397" i="9"/>
  <c r="E396" i="9"/>
  <c r="D396" i="9"/>
  <c r="E395" i="9"/>
  <c r="D395" i="9"/>
  <c r="E394" i="9"/>
  <c r="F394" i="9" s="1"/>
  <c r="D394" i="9"/>
  <c r="E393" i="9"/>
  <c r="D393" i="9"/>
  <c r="E392" i="9"/>
  <c r="D392" i="9"/>
  <c r="F392" i="9" s="1"/>
  <c r="E391" i="9"/>
  <c r="D391" i="9"/>
  <c r="F391" i="9" s="1"/>
  <c r="E390" i="9"/>
  <c r="D390" i="9"/>
  <c r="E389" i="9"/>
  <c r="D389" i="9"/>
  <c r="E388" i="9"/>
  <c r="D388" i="9"/>
  <c r="F388" i="9" s="1"/>
  <c r="E387" i="9"/>
  <c r="D387" i="9"/>
  <c r="F387" i="9" s="1"/>
  <c r="E386" i="9"/>
  <c r="D386" i="9"/>
  <c r="F386" i="9" s="1"/>
  <c r="E385" i="9"/>
  <c r="D385" i="9"/>
  <c r="E384" i="9"/>
  <c r="D384" i="9"/>
  <c r="E383" i="9"/>
  <c r="D383" i="9"/>
  <c r="F383" i="9" s="1"/>
  <c r="E382" i="9"/>
  <c r="D382" i="9"/>
  <c r="F382" i="9" s="1"/>
  <c r="E381" i="9"/>
  <c r="F381" i="9" s="1"/>
  <c r="D381" i="9"/>
  <c r="E380" i="9"/>
  <c r="D380" i="9"/>
  <c r="E379" i="9"/>
  <c r="D379" i="9"/>
  <c r="F379" i="9" s="1"/>
  <c r="E378" i="9"/>
  <c r="D378" i="9"/>
  <c r="F378" i="9" s="1"/>
  <c r="E377" i="9"/>
  <c r="D377" i="9"/>
  <c r="E376" i="9"/>
  <c r="D376" i="9"/>
  <c r="E375" i="9"/>
  <c r="D375" i="9"/>
  <c r="E374" i="9"/>
  <c r="D374" i="9"/>
  <c r="F374" i="9" s="1"/>
  <c r="E373" i="9"/>
  <c r="D373" i="9"/>
  <c r="E372" i="9"/>
  <c r="D372" i="9"/>
  <c r="E371" i="9"/>
  <c r="D371" i="9"/>
  <c r="E370" i="9"/>
  <c r="D370" i="9"/>
  <c r="E369" i="9"/>
  <c r="D369" i="9"/>
  <c r="E368" i="9"/>
  <c r="D368" i="9"/>
  <c r="E367" i="9"/>
  <c r="D367" i="9"/>
  <c r="F367" i="9" s="1"/>
  <c r="E366" i="9"/>
  <c r="D366" i="9"/>
  <c r="E365" i="9"/>
  <c r="F365" i="9" s="1"/>
  <c r="D365" i="9"/>
  <c r="E364" i="9"/>
  <c r="D364" i="9"/>
  <c r="E363" i="9"/>
  <c r="D363" i="9"/>
  <c r="F363" i="9" s="1"/>
  <c r="E362" i="9"/>
  <c r="D362" i="9"/>
  <c r="F362" i="9" s="1"/>
  <c r="E361" i="9"/>
  <c r="D361" i="9"/>
  <c r="F361" i="9" s="1"/>
  <c r="E360" i="9"/>
  <c r="D360" i="9"/>
  <c r="E359" i="9"/>
  <c r="D359" i="9"/>
  <c r="E358" i="9"/>
  <c r="D358" i="9"/>
  <c r="E357" i="9"/>
  <c r="D357" i="9"/>
  <c r="E356" i="9"/>
  <c r="D356" i="9"/>
  <c r="E355" i="9"/>
  <c r="D355" i="9"/>
  <c r="E354" i="9"/>
  <c r="D354" i="9"/>
  <c r="E353" i="9"/>
  <c r="D353" i="9"/>
  <c r="F353" i="9" s="1"/>
  <c r="E352" i="9"/>
  <c r="D352" i="9"/>
  <c r="F352" i="9" s="1"/>
  <c r="E351" i="9"/>
  <c r="D351" i="9"/>
  <c r="E350" i="9"/>
  <c r="D350" i="9"/>
  <c r="E349" i="9"/>
  <c r="D349" i="9"/>
  <c r="E348" i="9"/>
  <c r="D348" i="9"/>
  <c r="F348" i="9" s="1"/>
  <c r="E347" i="9"/>
  <c r="D347" i="9"/>
  <c r="E346" i="9"/>
  <c r="D346" i="9"/>
  <c r="E345" i="9"/>
  <c r="D345" i="9"/>
  <c r="E344" i="9"/>
  <c r="D344" i="9"/>
  <c r="F344" i="9" s="1"/>
  <c r="E343" i="9"/>
  <c r="D343" i="9"/>
  <c r="E342" i="9"/>
  <c r="D342" i="9"/>
  <c r="E341" i="9"/>
  <c r="D341" i="9"/>
  <c r="E340" i="9"/>
  <c r="D340" i="9"/>
  <c r="F340" i="9" s="1"/>
  <c r="E339" i="9"/>
  <c r="D339" i="9"/>
  <c r="E338" i="9"/>
  <c r="D338" i="9"/>
  <c r="E337" i="9"/>
  <c r="D337" i="9"/>
  <c r="F337" i="9" s="1"/>
  <c r="E336" i="9"/>
  <c r="D336" i="9"/>
  <c r="E335" i="9"/>
  <c r="D335" i="9"/>
  <c r="E334" i="9"/>
  <c r="D334" i="9"/>
  <c r="E333" i="9"/>
  <c r="D333" i="9"/>
  <c r="E332" i="9"/>
  <c r="D332" i="9"/>
  <c r="E331" i="9"/>
  <c r="D331" i="9"/>
  <c r="E330" i="9"/>
  <c r="F330" i="9" s="1"/>
  <c r="D330" i="9"/>
  <c r="E329" i="9"/>
  <c r="D329" i="9"/>
  <c r="F329" i="9" s="1"/>
  <c r="E328" i="9"/>
  <c r="D328" i="9"/>
  <c r="F328" i="9" s="1"/>
  <c r="E327" i="9"/>
  <c r="D327" i="9"/>
  <c r="E326" i="9"/>
  <c r="D326" i="9"/>
  <c r="E325" i="9"/>
  <c r="D325" i="9"/>
  <c r="E324" i="9"/>
  <c r="D324" i="9"/>
  <c r="F324" i="9" s="1"/>
  <c r="E323" i="9"/>
  <c r="D323" i="9"/>
  <c r="F322" i="9"/>
  <c r="E322" i="9"/>
  <c r="D322" i="9"/>
  <c r="E321" i="9"/>
  <c r="F321" i="9" s="1"/>
  <c r="D321" i="9"/>
  <c r="E320" i="9"/>
  <c r="D320" i="9"/>
  <c r="E319" i="9"/>
  <c r="D319" i="9"/>
  <c r="F319" i="9" s="1"/>
  <c r="E318" i="9"/>
  <c r="D318" i="9"/>
  <c r="E317" i="9"/>
  <c r="F317" i="9" s="1"/>
  <c r="D317" i="9"/>
  <c r="E316" i="9"/>
  <c r="D316" i="9"/>
  <c r="E315" i="9"/>
  <c r="D315" i="9"/>
  <c r="F315" i="9" s="1"/>
  <c r="E314" i="9"/>
  <c r="D314" i="9"/>
  <c r="E313" i="9"/>
  <c r="D313" i="9"/>
  <c r="E312" i="9"/>
  <c r="D312" i="9"/>
  <c r="F312" i="9" s="1"/>
  <c r="E311" i="9"/>
  <c r="D311" i="9"/>
  <c r="E310" i="9"/>
  <c r="D310" i="9"/>
  <c r="E309" i="9"/>
  <c r="D309" i="9"/>
  <c r="E308" i="9"/>
  <c r="D308" i="9"/>
  <c r="F308" i="9" s="1"/>
  <c r="E307" i="9"/>
  <c r="D307" i="9"/>
  <c r="E306" i="9"/>
  <c r="F306" i="9" s="1"/>
  <c r="D306" i="9"/>
  <c r="E305" i="9"/>
  <c r="F305" i="9" s="1"/>
  <c r="D305" i="9"/>
  <c r="E304" i="9"/>
  <c r="D304" i="9"/>
  <c r="F304" i="9" s="1"/>
  <c r="E303" i="9"/>
  <c r="D303" i="9"/>
  <c r="F303" i="9" s="1"/>
  <c r="E302" i="9"/>
  <c r="D302" i="9"/>
  <c r="E301" i="9"/>
  <c r="F301" i="9" s="1"/>
  <c r="D301" i="9"/>
  <c r="E300" i="9"/>
  <c r="D300" i="9"/>
  <c r="F300" i="9" s="1"/>
  <c r="E299" i="9"/>
  <c r="D299" i="9"/>
  <c r="F299" i="9" s="1"/>
  <c r="E298" i="9"/>
  <c r="D298" i="9"/>
  <c r="F298" i="9" s="1"/>
  <c r="E297" i="9"/>
  <c r="D297" i="9"/>
  <c r="E296" i="9"/>
  <c r="D296" i="9"/>
  <c r="E295" i="9"/>
  <c r="D295" i="9"/>
  <c r="E294" i="9"/>
  <c r="D294" i="9"/>
  <c r="F294" i="9" s="1"/>
  <c r="E293" i="9"/>
  <c r="D293" i="9"/>
  <c r="E292" i="9"/>
  <c r="D292" i="9"/>
  <c r="E291" i="9"/>
  <c r="D291" i="9"/>
  <c r="E290" i="9"/>
  <c r="D290" i="9"/>
  <c r="F290" i="9" s="1"/>
  <c r="E289" i="9"/>
  <c r="D289" i="9"/>
  <c r="F289" i="9" s="1"/>
  <c r="E288" i="9"/>
  <c r="D288" i="9"/>
  <c r="E287" i="9"/>
  <c r="D287" i="9"/>
  <c r="E286" i="9"/>
  <c r="D286" i="9"/>
  <c r="E285" i="9"/>
  <c r="D285" i="9"/>
  <c r="E284" i="9"/>
  <c r="D284" i="9"/>
  <c r="E283" i="9"/>
  <c r="D283" i="9"/>
  <c r="E282" i="9"/>
  <c r="D282" i="9"/>
  <c r="F282" i="9" s="1"/>
  <c r="E281" i="9"/>
  <c r="D281" i="9"/>
  <c r="E280" i="9"/>
  <c r="D280" i="9"/>
  <c r="E279" i="9"/>
  <c r="D279" i="9"/>
  <c r="E278" i="9"/>
  <c r="D278" i="9"/>
  <c r="F278" i="9" s="1"/>
  <c r="E277" i="9"/>
  <c r="D277" i="9"/>
  <c r="E276" i="9"/>
  <c r="F276" i="9" s="1"/>
  <c r="D276" i="9"/>
  <c r="E275" i="9"/>
  <c r="D275" i="9"/>
  <c r="E274" i="9"/>
  <c r="D274" i="9"/>
  <c r="E273" i="9"/>
  <c r="D273" i="9"/>
  <c r="F273" i="9" s="1"/>
  <c r="E272" i="9"/>
  <c r="D272" i="9"/>
  <c r="E271" i="9"/>
  <c r="D271" i="9"/>
  <c r="E270" i="9"/>
  <c r="D270" i="9"/>
  <c r="E269" i="9"/>
  <c r="D269" i="9"/>
  <c r="E268" i="9"/>
  <c r="D268" i="9"/>
  <c r="E267" i="9"/>
  <c r="D267" i="9"/>
  <c r="E266" i="9"/>
  <c r="D266" i="9"/>
  <c r="F266" i="9" s="1"/>
  <c r="E265" i="9"/>
  <c r="D265" i="9"/>
  <c r="F265" i="9" s="1"/>
  <c r="E264" i="9"/>
  <c r="D264" i="9"/>
  <c r="E263" i="9"/>
  <c r="D263" i="9"/>
  <c r="E262" i="9"/>
  <c r="D262" i="9"/>
  <c r="F262" i="9" s="1"/>
  <c r="E261" i="9"/>
  <c r="D261" i="9"/>
  <c r="E260" i="9"/>
  <c r="D260" i="9"/>
  <c r="E259" i="9"/>
  <c r="D259" i="9"/>
  <c r="E258" i="9"/>
  <c r="D258" i="9"/>
  <c r="F258" i="9" s="1"/>
  <c r="E257" i="9"/>
  <c r="D257" i="9"/>
  <c r="F257" i="9" s="1"/>
  <c r="E256" i="9"/>
  <c r="D256" i="9"/>
  <c r="E255" i="9"/>
  <c r="D255" i="9"/>
  <c r="E254" i="9"/>
  <c r="D254" i="9"/>
  <c r="F254" i="9" s="1"/>
  <c r="E253" i="9"/>
  <c r="D253" i="9"/>
  <c r="E252" i="9"/>
  <c r="D252" i="9"/>
  <c r="F252" i="9" s="1"/>
  <c r="E251" i="9"/>
  <c r="D251" i="9"/>
  <c r="E250" i="9"/>
  <c r="D250" i="9"/>
  <c r="E249" i="9"/>
  <c r="D249" i="9"/>
  <c r="E248" i="9"/>
  <c r="D248" i="9"/>
  <c r="F248" i="9" s="1"/>
  <c r="E247" i="9"/>
  <c r="D247" i="9"/>
  <c r="E246" i="9"/>
  <c r="D246" i="9"/>
  <c r="E245" i="9"/>
  <c r="D245" i="9"/>
  <c r="E244" i="9"/>
  <c r="D244" i="9"/>
  <c r="E243" i="9"/>
  <c r="D243" i="9"/>
  <c r="E242" i="9"/>
  <c r="F242" i="9" s="1"/>
  <c r="D242" i="9"/>
  <c r="E241" i="9"/>
  <c r="D241" i="9"/>
  <c r="F241" i="9" s="1"/>
  <c r="E240" i="9"/>
  <c r="D240" i="9"/>
  <c r="F240" i="9" s="1"/>
  <c r="E239" i="9"/>
  <c r="D239" i="9"/>
  <c r="E238" i="9"/>
  <c r="D238" i="9"/>
  <c r="E237" i="9"/>
  <c r="D237" i="9"/>
  <c r="E236" i="9"/>
  <c r="D236" i="9"/>
  <c r="F236" i="9" s="1"/>
  <c r="E235" i="9"/>
  <c r="D235" i="9"/>
  <c r="E234" i="9"/>
  <c r="D234" i="9"/>
  <c r="E233" i="9"/>
  <c r="D233" i="9"/>
  <c r="F233" i="9" s="1"/>
  <c r="E232" i="9"/>
  <c r="D232" i="9"/>
  <c r="F232" i="9" s="1"/>
  <c r="E231" i="9"/>
  <c r="D231" i="9"/>
  <c r="E230" i="9"/>
  <c r="D230" i="9"/>
  <c r="E229" i="9"/>
  <c r="D229" i="9"/>
  <c r="E228" i="9"/>
  <c r="D228" i="9"/>
  <c r="F228" i="9" s="1"/>
  <c r="E227" i="9"/>
  <c r="D227" i="9"/>
  <c r="E226" i="9"/>
  <c r="D226" i="9"/>
  <c r="F226" i="9" s="1"/>
  <c r="E225" i="9"/>
  <c r="D225" i="9"/>
  <c r="E224" i="9"/>
  <c r="D224" i="9"/>
  <c r="E223" i="9"/>
  <c r="D223" i="9"/>
  <c r="F223" i="9" s="1"/>
  <c r="E222" i="9"/>
  <c r="D222" i="9"/>
  <c r="F222" i="9" s="1"/>
  <c r="E221" i="9"/>
  <c r="D221" i="9"/>
  <c r="F220" i="9"/>
  <c r="E220" i="9"/>
  <c r="D220" i="9"/>
  <c r="E219" i="9"/>
  <c r="D219" i="9"/>
  <c r="E218" i="9"/>
  <c r="D218" i="9"/>
  <c r="F218" i="9" s="1"/>
  <c r="E217" i="9"/>
  <c r="D217" i="9"/>
  <c r="E216" i="9"/>
  <c r="D216" i="9"/>
  <c r="E215" i="9"/>
  <c r="D215" i="9"/>
  <c r="E214" i="9"/>
  <c r="D214" i="9"/>
  <c r="F214" i="9" s="1"/>
  <c r="E213" i="9"/>
  <c r="D213" i="9"/>
  <c r="E212" i="9"/>
  <c r="F212" i="9" s="1"/>
  <c r="D212" i="9"/>
  <c r="E211" i="9"/>
  <c r="D211" i="9"/>
  <c r="E210" i="9"/>
  <c r="D210" i="9"/>
  <c r="E209" i="9"/>
  <c r="D209" i="9"/>
  <c r="F209" i="9" s="1"/>
  <c r="E208" i="9"/>
  <c r="D208" i="9"/>
  <c r="E207" i="9"/>
  <c r="D207" i="9"/>
  <c r="E206" i="9"/>
  <c r="D206" i="9"/>
  <c r="E205" i="9"/>
  <c r="D205" i="9"/>
  <c r="E204" i="9"/>
  <c r="D204" i="9"/>
  <c r="E203" i="9"/>
  <c r="D203" i="9"/>
  <c r="E202" i="9"/>
  <c r="D202" i="9"/>
  <c r="F202" i="9" s="1"/>
  <c r="E201" i="9"/>
  <c r="D201" i="9"/>
  <c r="F201" i="9" s="1"/>
  <c r="E200" i="9"/>
  <c r="D200" i="9"/>
  <c r="E199" i="9"/>
  <c r="D199" i="9"/>
  <c r="E198" i="9"/>
  <c r="D198" i="9"/>
  <c r="F198" i="9" s="1"/>
  <c r="E197" i="9"/>
  <c r="D197" i="9"/>
  <c r="E196" i="9"/>
  <c r="D196" i="9"/>
  <c r="E195" i="9"/>
  <c r="D195" i="9"/>
  <c r="E194" i="9"/>
  <c r="D194" i="9"/>
  <c r="F194" i="9" s="1"/>
  <c r="E193" i="9"/>
  <c r="D193" i="9"/>
  <c r="F193" i="9" s="1"/>
  <c r="E192" i="9"/>
  <c r="D192" i="9"/>
  <c r="E191" i="9"/>
  <c r="D191" i="9"/>
  <c r="E190" i="9"/>
  <c r="D190" i="9"/>
  <c r="F190" i="9" s="1"/>
  <c r="E189" i="9"/>
  <c r="D189" i="9"/>
  <c r="E188" i="9"/>
  <c r="D188" i="9"/>
  <c r="F188" i="9" s="1"/>
  <c r="E187" i="9"/>
  <c r="D187" i="9"/>
  <c r="E186" i="9"/>
  <c r="D186" i="9"/>
  <c r="E185" i="9"/>
  <c r="D185" i="9"/>
  <c r="E184" i="9"/>
  <c r="D184" i="9"/>
  <c r="F184" i="9" s="1"/>
  <c r="E183" i="9"/>
  <c r="D183" i="9"/>
  <c r="F183" i="9" s="1"/>
  <c r="E182" i="9"/>
  <c r="D182" i="9"/>
  <c r="E181" i="9"/>
  <c r="F181" i="9" s="1"/>
  <c r="D181" i="9"/>
  <c r="E180" i="9"/>
  <c r="D180" i="9"/>
  <c r="E179" i="9"/>
  <c r="D179" i="9"/>
  <c r="E178" i="9"/>
  <c r="F178" i="9" s="1"/>
  <c r="D178" i="9"/>
  <c r="E177" i="9"/>
  <c r="D177" i="9"/>
  <c r="E176" i="9"/>
  <c r="D176" i="9"/>
  <c r="F176" i="9" s="1"/>
  <c r="E175" i="9"/>
  <c r="D175" i="9"/>
  <c r="F175" i="9" s="1"/>
  <c r="E174" i="9"/>
  <c r="D174" i="9"/>
  <c r="E173" i="9"/>
  <c r="D173" i="9"/>
  <c r="E172" i="9"/>
  <c r="D172" i="9"/>
  <c r="F172" i="9" s="1"/>
  <c r="E171" i="9"/>
  <c r="D171" i="9"/>
  <c r="F171" i="9" s="1"/>
  <c r="E170" i="9"/>
  <c r="D170" i="9"/>
  <c r="E169" i="9"/>
  <c r="D169" i="9"/>
  <c r="E168" i="9"/>
  <c r="D168" i="9"/>
  <c r="F168" i="9" s="1"/>
  <c r="E167" i="9"/>
  <c r="D167" i="9"/>
  <c r="E166" i="9"/>
  <c r="D166" i="9"/>
  <c r="E165" i="9"/>
  <c r="D165" i="9"/>
  <c r="E164" i="9"/>
  <c r="D164" i="9"/>
  <c r="F164" i="9" s="1"/>
  <c r="E163" i="9"/>
  <c r="D163" i="9"/>
  <c r="F163" i="9" s="1"/>
  <c r="E162" i="9"/>
  <c r="D162" i="9"/>
  <c r="F162" i="9" s="1"/>
  <c r="E161" i="9"/>
  <c r="D161" i="9"/>
  <c r="E160" i="9"/>
  <c r="D160" i="9"/>
  <c r="E159" i="9"/>
  <c r="D159" i="9"/>
  <c r="F159" i="9" s="1"/>
  <c r="E158" i="9"/>
  <c r="D158" i="9"/>
  <c r="F158" i="9" s="1"/>
  <c r="E157" i="9"/>
  <c r="D157" i="9"/>
  <c r="E156" i="9"/>
  <c r="D156" i="9"/>
  <c r="F156" i="9" s="1"/>
  <c r="E155" i="9"/>
  <c r="D155" i="9"/>
  <c r="E154" i="9"/>
  <c r="D154" i="9"/>
  <c r="E153" i="9"/>
  <c r="D153" i="9"/>
  <c r="E152" i="9"/>
  <c r="D152" i="9"/>
  <c r="F152" i="9" s="1"/>
  <c r="E151" i="9"/>
  <c r="D151" i="9"/>
  <c r="E150" i="9"/>
  <c r="D150" i="9"/>
  <c r="E149" i="9"/>
  <c r="D149" i="9"/>
  <c r="E148" i="9"/>
  <c r="D148" i="9"/>
  <c r="E147" i="9"/>
  <c r="D147" i="9"/>
  <c r="E146" i="9"/>
  <c r="F146" i="9" s="1"/>
  <c r="D146" i="9"/>
  <c r="E145" i="9"/>
  <c r="D145" i="9"/>
  <c r="F145" i="9" s="1"/>
  <c r="E144" i="9"/>
  <c r="D144" i="9"/>
  <c r="F144" i="9" s="1"/>
  <c r="E143" i="9"/>
  <c r="D143" i="9"/>
  <c r="E142" i="9"/>
  <c r="D142" i="9"/>
  <c r="E141" i="9"/>
  <c r="D141" i="9"/>
  <c r="E140" i="9"/>
  <c r="D140" i="9"/>
  <c r="E139" i="9"/>
  <c r="D139" i="9"/>
  <c r="E138" i="9"/>
  <c r="D138" i="9"/>
  <c r="E137" i="9"/>
  <c r="D137" i="9"/>
  <c r="F137" i="9" s="1"/>
  <c r="E136" i="9"/>
  <c r="D136" i="9"/>
  <c r="F136" i="9" s="1"/>
  <c r="E135" i="9"/>
  <c r="D135" i="9"/>
  <c r="E134" i="9"/>
  <c r="D134" i="9"/>
  <c r="E133" i="9"/>
  <c r="D133" i="9"/>
  <c r="E132" i="9"/>
  <c r="D132" i="9"/>
  <c r="F132" i="9" s="1"/>
  <c r="E131" i="9"/>
  <c r="D131" i="9"/>
  <c r="F130" i="9"/>
  <c r="E130" i="9"/>
  <c r="D130" i="9"/>
  <c r="E129" i="9"/>
  <c r="D129" i="9"/>
  <c r="E128" i="9"/>
  <c r="D128" i="9"/>
  <c r="E127" i="9"/>
  <c r="D127" i="9"/>
  <c r="F127" i="9" s="1"/>
  <c r="E126" i="9"/>
  <c r="D126" i="9"/>
  <c r="E125" i="9"/>
  <c r="D125" i="9"/>
  <c r="E124" i="9"/>
  <c r="F124" i="9" s="1"/>
  <c r="D124" i="9"/>
  <c r="E123" i="9"/>
  <c r="D123" i="9"/>
  <c r="E122" i="9"/>
  <c r="D122" i="9"/>
  <c r="F122" i="9" s="1"/>
  <c r="E121" i="9"/>
  <c r="D121" i="9"/>
  <c r="E120" i="9"/>
  <c r="D120" i="9"/>
  <c r="E119" i="9"/>
  <c r="D119" i="9"/>
  <c r="E118" i="9"/>
  <c r="D118" i="9"/>
  <c r="F118" i="9" s="1"/>
  <c r="E117" i="9"/>
  <c r="D117" i="9"/>
  <c r="E116" i="9"/>
  <c r="F116" i="9" s="1"/>
  <c r="D116" i="9"/>
  <c r="E115" i="9"/>
  <c r="D115" i="9"/>
  <c r="E114" i="9"/>
  <c r="D114" i="9"/>
  <c r="E113" i="9"/>
  <c r="D113" i="9"/>
  <c r="F113" i="9" s="1"/>
  <c r="E112" i="9"/>
  <c r="D112" i="9"/>
  <c r="E111" i="9"/>
  <c r="D111" i="9"/>
  <c r="E110" i="9"/>
  <c r="D110" i="9"/>
  <c r="E109" i="9"/>
  <c r="D109" i="9"/>
  <c r="E108" i="9"/>
  <c r="F108" i="9" s="1"/>
  <c r="D108" i="9"/>
  <c r="E107" i="9"/>
  <c r="D107" i="9"/>
  <c r="E106" i="9"/>
  <c r="D106" i="9"/>
  <c r="F106" i="9" s="1"/>
  <c r="E105" i="9"/>
  <c r="D105" i="9"/>
  <c r="F105" i="9" s="1"/>
  <c r="E104" i="9"/>
  <c r="D104" i="9"/>
  <c r="E103" i="9"/>
  <c r="D103" i="9"/>
  <c r="E102" i="9"/>
  <c r="D102" i="9"/>
  <c r="F102" i="9" s="1"/>
  <c r="E101" i="9"/>
  <c r="D101" i="9"/>
  <c r="E100" i="9"/>
  <c r="D100" i="9"/>
  <c r="E99" i="9"/>
  <c r="D99" i="9"/>
  <c r="E98" i="9"/>
  <c r="F98" i="9" s="1"/>
  <c r="D98" i="9"/>
  <c r="E97" i="9"/>
  <c r="D97" i="9"/>
  <c r="F97" i="9" s="1"/>
  <c r="E96" i="9"/>
  <c r="D96" i="9"/>
  <c r="E95" i="9"/>
  <c r="D95" i="9"/>
  <c r="E94" i="9"/>
  <c r="D94" i="9"/>
  <c r="E93" i="9"/>
  <c r="D93" i="9"/>
  <c r="E92" i="9"/>
  <c r="F92" i="9" s="1"/>
  <c r="D92" i="9"/>
  <c r="E91" i="9"/>
  <c r="D91" i="9"/>
  <c r="E90" i="9"/>
  <c r="D90" i="9"/>
  <c r="F90" i="9" s="1"/>
  <c r="E89" i="9"/>
  <c r="D89" i="9"/>
  <c r="E88" i="9"/>
  <c r="D88" i="9"/>
  <c r="E87" i="9"/>
  <c r="D87" i="9"/>
  <c r="F87" i="9" s="1"/>
  <c r="E86" i="9"/>
  <c r="D86" i="9"/>
  <c r="F86" i="9" s="1"/>
  <c r="E85" i="9"/>
  <c r="F85" i="9" s="1"/>
  <c r="D85" i="9"/>
  <c r="E84" i="9"/>
  <c r="F84" i="9" s="1"/>
  <c r="D84" i="9"/>
  <c r="E83" i="9"/>
  <c r="D83" i="9"/>
  <c r="E82" i="9"/>
  <c r="D82" i="9"/>
  <c r="E81" i="9"/>
  <c r="F81" i="9" s="1"/>
  <c r="D81" i="9"/>
  <c r="E80" i="9"/>
  <c r="D80" i="9"/>
  <c r="E79" i="9"/>
  <c r="D79" i="9"/>
  <c r="F79" i="9" s="1"/>
  <c r="E78" i="9"/>
  <c r="D78" i="9"/>
  <c r="F78" i="9" s="1"/>
  <c r="E77" i="9"/>
  <c r="F77" i="9" s="1"/>
  <c r="D77" i="9"/>
  <c r="E76" i="9"/>
  <c r="D76" i="9"/>
  <c r="E75" i="9"/>
  <c r="D75" i="9"/>
  <c r="E74" i="9"/>
  <c r="D74" i="9"/>
  <c r="E73" i="9"/>
  <c r="D73" i="9"/>
  <c r="E72" i="9"/>
  <c r="D72" i="9"/>
  <c r="E71" i="9"/>
  <c r="D71" i="9"/>
  <c r="F71" i="9" s="1"/>
  <c r="E70" i="9"/>
  <c r="D70" i="9"/>
  <c r="F70" i="9" s="1"/>
  <c r="E69" i="9"/>
  <c r="D69" i="9"/>
  <c r="F68" i="9"/>
  <c r="E68" i="9"/>
  <c r="D68" i="9"/>
  <c r="E67" i="9"/>
  <c r="D67" i="9"/>
  <c r="E66" i="9"/>
  <c r="D66" i="9"/>
  <c r="F66" i="9" s="1"/>
  <c r="E65" i="9"/>
  <c r="F65" i="9" s="1"/>
  <c r="D65" i="9"/>
  <c r="E64" i="9"/>
  <c r="D64" i="9"/>
  <c r="E63" i="9"/>
  <c r="D63" i="9"/>
  <c r="E62" i="9"/>
  <c r="D62" i="9"/>
  <c r="E61" i="9"/>
  <c r="D61" i="9"/>
  <c r="E60" i="9"/>
  <c r="F60" i="9" s="1"/>
  <c r="D60" i="9"/>
  <c r="E59" i="9"/>
  <c r="D59" i="9"/>
  <c r="F59" i="9" s="1"/>
  <c r="E58" i="9"/>
  <c r="F58" i="9" s="1"/>
  <c r="D58" i="9"/>
  <c r="E57" i="9"/>
  <c r="F57" i="9" s="1"/>
  <c r="D57" i="9"/>
  <c r="E56" i="9"/>
  <c r="D56" i="9"/>
  <c r="F56" i="9" s="1"/>
  <c r="E55" i="9"/>
  <c r="D55" i="9"/>
  <c r="E54" i="9"/>
  <c r="D54" i="9"/>
  <c r="F54" i="9" s="1"/>
  <c r="E53" i="9"/>
  <c r="D53" i="9"/>
  <c r="E52" i="9"/>
  <c r="D52" i="9"/>
  <c r="F52" i="9" s="1"/>
  <c r="E51" i="9"/>
  <c r="D51" i="9"/>
  <c r="F51" i="9" s="1"/>
  <c r="E50" i="9"/>
  <c r="D50" i="9"/>
  <c r="F50" i="9" s="1"/>
  <c r="E49" i="9"/>
  <c r="D49" i="9"/>
  <c r="F49" i="9" s="1"/>
  <c r="E48" i="9"/>
  <c r="D48" i="9"/>
  <c r="E47" i="9"/>
  <c r="D47" i="9"/>
  <c r="E46" i="9"/>
  <c r="D46" i="9"/>
  <c r="E45" i="9"/>
  <c r="D45" i="9"/>
  <c r="E44" i="9"/>
  <c r="D44" i="9"/>
  <c r="E43" i="9"/>
  <c r="D43" i="9"/>
  <c r="E42" i="9"/>
  <c r="D42" i="9"/>
  <c r="F42" i="9" s="1"/>
  <c r="E41" i="9"/>
  <c r="D41" i="9"/>
  <c r="F41" i="9" s="1"/>
  <c r="E40" i="9"/>
  <c r="D40" i="9"/>
  <c r="E39" i="9"/>
  <c r="D39" i="9"/>
  <c r="E38" i="9"/>
  <c r="D38" i="9"/>
  <c r="E37" i="9"/>
  <c r="D37" i="9"/>
  <c r="E36" i="9"/>
  <c r="F36" i="9" s="1"/>
  <c r="D36" i="9"/>
  <c r="E35" i="9"/>
  <c r="D35" i="9"/>
  <c r="E34" i="9"/>
  <c r="D34" i="9"/>
  <c r="F34" i="9" s="1"/>
  <c r="E33" i="9"/>
  <c r="D33" i="9"/>
  <c r="F33" i="9" s="1"/>
  <c r="E32" i="9"/>
  <c r="D32" i="9"/>
  <c r="E31" i="9"/>
  <c r="D31" i="9"/>
  <c r="E30" i="9"/>
  <c r="D30" i="9"/>
  <c r="E29" i="9"/>
  <c r="D29" i="9"/>
  <c r="E28" i="9"/>
  <c r="F28" i="9" s="1"/>
  <c r="D28" i="9"/>
  <c r="E27" i="9"/>
  <c r="D27" i="9"/>
  <c r="N22" i="9"/>
  <c r="M22" i="9"/>
  <c r="L22" i="9"/>
  <c r="K22" i="9"/>
  <c r="N21" i="9"/>
  <c r="M21" i="9"/>
  <c r="L21" i="9"/>
  <c r="K21" i="9"/>
  <c r="N20" i="9"/>
  <c r="M20" i="9"/>
  <c r="L20" i="9"/>
  <c r="K20" i="9"/>
  <c r="N19" i="9"/>
  <c r="M19" i="9"/>
  <c r="L19" i="9"/>
  <c r="K19" i="9"/>
  <c r="N18" i="9"/>
  <c r="M18" i="9"/>
  <c r="L18" i="9"/>
  <c r="K18" i="9"/>
  <c r="N17" i="9"/>
  <c r="M17" i="9"/>
  <c r="L17" i="9"/>
  <c r="K17" i="9"/>
  <c r="J16" i="9"/>
  <c r="M16" i="9" s="1"/>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F27" i="9" l="1"/>
  <c r="F31" i="9"/>
  <c r="F35" i="9"/>
  <c r="F39" i="9"/>
  <c r="F43" i="9"/>
  <c r="F76" i="9"/>
  <c r="F88" i="9"/>
  <c r="F99" i="9"/>
  <c r="F107" i="9"/>
  <c r="F111" i="9"/>
  <c r="F119" i="9"/>
  <c r="F134" i="9"/>
  <c r="F138" i="9"/>
  <c r="F150" i="9"/>
  <c r="F154" i="9"/>
  <c r="F169" i="9"/>
  <c r="F177" i="9"/>
  <c r="F255" i="9"/>
  <c r="F259" i="9"/>
  <c r="F267" i="9"/>
  <c r="F271" i="9"/>
  <c r="F279" i="9"/>
  <c r="F291" i="9"/>
  <c r="F295" i="9"/>
  <c r="F334" i="9"/>
  <c r="F338" i="9"/>
  <c r="F342" i="9"/>
  <c r="F346" i="9"/>
  <c r="F354" i="9"/>
  <c r="F358" i="9"/>
  <c r="F401" i="9"/>
  <c r="F32" i="9"/>
  <c r="F40" i="9"/>
  <c r="F44" i="9"/>
  <c r="F48" i="9"/>
  <c r="F62" i="9"/>
  <c r="F73" i="9"/>
  <c r="F100" i="9"/>
  <c r="F104" i="9"/>
  <c r="F112" i="9"/>
  <c r="F120" i="9"/>
  <c r="F131" i="9"/>
  <c r="F139" i="9"/>
  <c r="F143" i="9"/>
  <c r="F151" i="9"/>
  <c r="F166" i="9"/>
  <c r="F170" i="9"/>
  <c r="F182" i="9"/>
  <c r="F186" i="9"/>
  <c r="F213" i="9"/>
  <c r="F225" i="9"/>
  <c r="F244" i="9"/>
  <c r="F260" i="9"/>
  <c r="F264" i="9"/>
  <c r="F268" i="9"/>
  <c r="F272" i="9"/>
  <c r="F280" i="9"/>
  <c r="F284" i="9"/>
  <c r="F288" i="9"/>
  <c r="F323" i="9"/>
  <c r="F327" i="9"/>
  <c r="F339" i="9"/>
  <c r="F343" i="9"/>
  <c r="F355" i="9"/>
  <c r="F359" i="9"/>
  <c r="F370" i="9"/>
  <c r="F398" i="9"/>
  <c r="F402" i="9"/>
  <c r="F406" i="9"/>
  <c r="F210" i="9"/>
  <c r="F245" i="9"/>
  <c r="F29" i="9"/>
  <c r="F74" i="9"/>
  <c r="F82" i="9"/>
  <c r="F94" i="9"/>
  <c r="F117" i="9"/>
  <c r="F129" i="9"/>
  <c r="F140" i="9"/>
  <c r="F148" i="9"/>
  <c r="F167" i="9"/>
  <c r="F191" i="9"/>
  <c r="F195" i="9"/>
  <c r="F203" i="9"/>
  <c r="F207" i="9"/>
  <c r="F215" i="9"/>
  <c r="F230" i="9"/>
  <c r="F234" i="9"/>
  <c r="F246" i="9"/>
  <c r="F250" i="9"/>
  <c r="F277" i="9"/>
  <c r="F364" i="9"/>
  <c r="F368" i="9"/>
  <c r="F372" i="9"/>
  <c r="F376" i="9"/>
  <c r="F95" i="9"/>
  <c r="F114" i="9"/>
  <c r="F126" i="9"/>
  <c r="F149" i="9"/>
  <c r="F161" i="9"/>
  <c r="F180" i="9"/>
  <c r="F196" i="9"/>
  <c r="F200" i="9"/>
  <c r="F204" i="9"/>
  <c r="F208" i="9"/>
  <c r="F216" i="9"/>
  <c r="F227" i="9"/>
  <c r="F235" i="9"/>
  <c r="F239" i="9"/>
  <c r="F247" i="9"/>
  <c r="F274" i="9"/>
  <c r="F310" i="9"/>
  <c r="F314" i="9"/>
  <c r="F318" i="9"/>
  <c r="F341" i="9"/>
  <c r="F377" i="9"/>
  <c r="I3" i="11"/>
  <c r="G3" i="11"/>
  <c r="F3" i="11"/>
  <c r="H3" i="11"/>
  <c r="H3" i="10"/>
  <c r="I3" i="10"/>
  <c r="F3" i="10"/>
  <c r="G3" i="10"/>
  <c r="F393" i="9"/>
  <c r="F37" i="9"/>
  <c r="F109" i="9"/>
  <c r="F141" i="9"/>
  <c r="F173" i="9"/>
  <c r="F205" i="9"/>
  <c r="F237" i="9"/>
  <c r="F269" i="9"/>
  <c r="F325" i="9"/>
  <c r="F389" i="9"/>
  <c r="F38" i="9"/>
  <c r="F3" i="9" s="1"/>
  <c r="F55" i="9"/>
  <c r="F61" i="9"/>
  <c r="F72" i="9"/>
  <c r="F75" i="9"/>
  <c r="F89" i="9"/>
  <c r="F96" i="9"/>
  <c r="F103" i="9"/>
  <c r="F110" i="9"/>
  <c r="F121" i="9"/>
  <c r="F128" i="9"/>
  <c r="F135" i="9"/>
  <c r="F142" i="9"/>
  <c r="F153" i="9"/>
  <c r="F160" i="9"/>
  <c r="F174" i="9"/>
  <c r="F185" i="9"/>
  <c r="F192" i="9"/>
  <c r="F199" i="9"/>
  <c r="F206" i="9"/>
  <c r="F217" i="9"/>
  <c r="F224" i="9"/>
  <c r="F231" i="9"/>
  <c r="F238" i="9"/>
  <c r="F249" i="9"/>
  <c r="F256" i="9"/>
  <c r="F263" i="9"/>
  <c r="F270" i="9"/>
  <c r="F281" i="9"/>
  <c r="F292" i="9"/>
  <c r="F296" i="9"/>
  <c r="F307" i="9"/>
  <c r="F311" i="9"/>
  <c r="F326" i="9"/>
  <c r="F333" i="9"/>
  <c r="F345" i="9"/>
  <c r="F356" i="9"/>
  <c r="F360" i="9"/>
  <c r="F371" i="9"/>
  <c r="F375" i="9"/>
  <c r="F390" i="9"/>
  <c r="F397" i="9"/>
  <c r="F45" i="9"/>
  <c r="F285" i="9"/>
  <c r="F349" i="9"/>
  <c r="K16" i="9"/>
  <c r="F46" i="9"/>
  <c r="F63" i="9"/>
  <c r="F69" i="9"/>
  <c r="F80" i="9"/>
  <c r="F83" i="9"/>
  <c r="F93" i="9"/>
  <c r="F115" i="9"/>
  <c r="F125" i="9"/>
  <c r="F147" i="9"/>
  <c r="F157" i="9"/>
  <c r="F179" i="9"/>
  <c r="F189" i="9"/>
  <c r="F211" i="9"/>
  <c r="F221" i="9"/>
  <c r="F243" i="9"/>
  <c r="F253" i="9"/>
  <c r="F275" i="9"/>
  <c r="F286" i="9"/>
  <c r="F293" i="9"/>
  <c r="F297" i="9"/>
  <c r="F316" i="9"/>
  <c r="F320" i="9"/>
  <c r="F331" i="9"/>
  <c r="F335" i="9"/>
  <c r="F350" i="9"/>
  <c r="F357" i="9"/>
  <c r="F369" i="9"/>
  <c r="F380" i="9"/>
  <c r="F384" i="9"/>
  <c r="F395" i="9"/>
  <c r="F399" i="9"/>
  <c r="L16" i="9"/>
  <c r="N16" i="9"/>
  <c r="F30" i="9"/>
  <c r="F47" i="9"/>
  <c r="F53" i="9"/>
  <c r="F64" i="9"/>
  <c r="F67" i="9"/>
  <c r="F91" i="9"/>
  <c r="F101" i="9"/>
  <c r="F123" i="9"/>
  <c r="F133" i="9"/>
  <c r="F155" i="9"/>
  <c r="F165" i="9"/>
  <c r="F187" i="9"/>
  <c r="F197" i="9"/>
  <c r="F219" i="9"/>
  <c r="F229" i="9"/>
  <c r="F251" i="9"/>
  <c r="F261" i="9"/>
  <c r="F283" i="9"/>
  <c r="F287" i="9"/>
  <c r="F302" i="9"/>
  <c r="F309" i="9"/>
  <c r="F313" i="9"/>
  <c r="F332" i="9"/>
  <c r="F336" i="9"/>
  <c r="F347" i="9"/>
  <c r="F351" i="9"/>
  <c r="F366" i="9"/>
  <c r="F373" i="9"/>
  <c r="F385" i="9"/>
  <c r="F396" i="9"/>
  <c r="F400" i="9"/>
  <c r="I3" i="9"/>
  <c r="C26" i="5"/>
  <c r="E26" i="5" s="1"/>
  <c r="D26" i="5"/>
  <c r="C27" i="5"/>
  <c r="D27" i="5"/>
  <c r="E27" i="5"/>
  <c r="C28" i="5"/>
  <c r="D28" i="5"/>
  <c r="C29" i="5"/>
  <c r="D29" i="5"/>
  <c r="C30" i="5"/>
  <c r="D30" i="5"/>
  <c r="E30" i="5"/>
  <c r="C31" i="5"/>
  <c r="D31" i="5"/>
  <c r="C32" i="5"/>
  <c r="D32" i="5"/>
  <c r="C33" i="5"/>
  <c r="E33" i="5" s="1"/>
  <c r="D33" i="5"/>
  <c r="C34" i="5"/>
  <c r="D34" i="5"/>
  <c r="E34" i="5"/>
  <c r="C35" i="5"/>
  <c r="D35" i="5"/>
  <c r="C36" i="5"/>
  <c r="D36" i="5"/>
  <c r="C37" i="5"/>
  <c r="D37" i="5"/>
  <c r="C38" i="5"/>
  <c r="D38" i="5"/>
  <c r="C39" i="5"/>
  <c r="D39" i="5"/>
  <c r="C40" i="5"/>
  <c r="D40" i="5"/>
  <c r="C41" i="5"/>
  <c r="D41" i="5"/>
  <c r="E41" i="5"/>
  <c r="C42" i="5"/>
  <c r="E42" i="5" s="1"/>
  <c r="D42" i="5"/>
  <c r="C43" i="5"/>
  <c r="E43" i="5" s="1"/>
  <c r="D43" i="5"/>
  <c r="C44" i="5"/>
  <c r="D44" i="5"/>
  <c r="C45" i="5"/>
  <c r="D45" i="5"/>
  <c r="C46" i="5"/>
  <c r="E46" i="5" s="1"/>
  <c r="D46" i="5"/>
  <c r="C47" i="5"/>
  <c r="D47" i="5"/>
  <c r="C48" i="5"/>
  <c r="D48" i="5"/>
  <c r="C49" i="5"/>
  <c r="E49" i="5" s="1"/>
  <c r="D49" i="5"/>
  <c r="C50" i="5"/>
  <c r="E50" i="5" s="1"/>
  <c r="D50" i="5"/>
  <c r="C51" i="5"/>
  <c r="D51" i="5"/>
  <c r="C52" i="5"/>
  <c r="D52" i="5"/>
  <c r="C53" i="5"/>
  <c r="D53" i="5"/>
  <c r="E53" i="5" s="1"/>
  <c r="C54" i="5"/>
  <c r="D54" i="5"/>
  <c r="C55" i="5"/>
  <c r="D55" i="5"/>
  <c r="C56" i="5"/>
  <c r="D56" i="5"/>
  <c r="C57" i="5"/>
  <c r="E57" i="5" s="1"/>
  <c r="D57" i="5"/>
  <c r="C58" i="5"/>
  <c r="D58" i="5"/>
  <c r="E58" i="5"/>
  <c r="C59" i="5"/>
  <c r="D59" i="5"/>
  <c r="C60" i="5"/>
  <c r="D60" i="5"/>
  <c r="C61" i="5"/>
  <c r="D61" i="5"/>
  <c r="E61" i="5" s="1"/>
  <c r="C62" i="5"/>
  <c r="D62" i="5"/>
  <c r="C63" i="5"/>
  <c r="D63" i="5"/>
  <c r="C64" i="5"/>
  <c r="D64" i="5"/>
  <c r="C65" i="5"/>
  <c r="E65" i="5" s="1"/>
  <c r="D65" i="5"/>
  <c r="C66" i="5"/>
  <c r="D66" i="5"/>
  <c r="E66" i="5"/>
  <c r="C67" i="5"/>
  <c r="D67" i="5"/>
  <c r="C68" i="5"/>
  <c r="D68" i="5"/>
  <c r="C69" i="5"/>
  <c r="D69" i="5"/>
  <c r="C70" i="5"/>
  <c r="D70" i="5"/>
  <c r="C71" i="5"/>
  <c r="D71" i="5"/>
  <c r="C72" i="5"/>
  <c r="D72" i="5"/>
  <c r="C73" i="5"/>
  <c r="D73" i="5"/>
  <c r="C74" i="5"/>
  <c r="D74" i="5"/>
  <c r="E74" i="5" s="1"/>
  <c r="C75" i="5"/>
  <c r="E75" i="5" s="1"/>
  <c r="D75" i="5"/>
  <c r="C76" i="5"/>
  <c r="D76" i="5"/>
  <c r="C77" i="5"/>
  <c r="D77" i="5"/>
  <c r="C78" i="5"/>
  <c r="E78" i="5" s="1"/>
  <c r="D78" i="5"/>
  <c r="C79" i="5"/>
  <c r="D79" i="5"/>
  <c r="C80" i="5"/>
  <c r="D80" i="5"/>
  <c r="C81" i="5"/>
  <c r="D81" i="5"/>
  <c r="E81" i="5"/>
  <c r="C82" i="5"/>
  <c r="D82" i="5"/>
  <c r="C83" i="5"/>
  <c r="D83" i="5"/>
  <c r="C84" i="5"/>
  <c r="D84" i="5"/>
  <c r="C85" i="5"/>
  <c r="D85" i="5"/>
  <c r="C86" i="5"/>
  <c r="D86" i="5"/>
  <c r="C87" i="5"/>
  <c r="D87" i="5"/>
  <c r="C88" i="5"/>
  <c r="D88" i="5"/>
  <c r="C89" i="5"/>
  <c r="E89" i="5" s="1"/>
  <c r="D89" i="5"/>
  <c r="C90" i="5"/>
  <c r="D90" i="5"/>
  <c r="E90" i="5"/>
  <c r="C91" i="5"/>
  <c r="D91" i="5"/>
  <c r="E91" i="5" s="1"/>
  <c r="C92" i="5"/>
  <c r="D92" i="5"/>
  <c r="C93" i="5"/>
  <c r="D93" i="5"/>
  <c r="C94" i="5"/>
  <c r="D94" i="5"/>
  <c r="E94" i="5"/>
  <c r="C95" i="5"/>
  <c r="D95" i="5"/>
  <c r="C96" i="5"/>
  <c r="D96" i="5"/>
  <c r="C97" i="5"/>
  <c r="D97" i="5"/>
  <c r="E97" i="5"/>
  <c r="C98" i="5"/>
  <c r="D98" i="5"/>
  <c r="E98" i="5"/>
  <c r="C99" i="5"/>
  <c r="D99" i="5"/>
  <c r="C100" i="5"/>
  <c r="D100" i="5"/>
  <c r="C101" i="5"/>
  <c r="D101" i="5"/>
  <c r="C102" i="5"/>
  <c r="D102" i="5"/>
  <c r="C103" i="5"/>
  <c r="D103" i="5"/>
  <c r="C104" i="5"/>
  <c r="D104" i="5"/>
  <c r="E104" i="5"/>
  <c r="C105" i="5"/>
  <c r="D105" i="5"/>
  <c r="C106" i="5"/>
  <c r="E106" i="5" s="1"/>
  <c r="D106" i="5"/>
  <c r="C107" i="5"/>
  <c r="D107" i="5"/>
  <c r="E107" i="5"/>
  <c r="C108" i="5"/>
  <c r="D108" i="5"/>
  <c r="C109" i="5"/>
  <c r="D109" i="5"/>
  <c r="C110" i="5"/>
  <c r="E110" i="5" s="1"/>
  <c r="D110" i="5"/>
  <c r="C111" i="5"/>
  <c r="D111" i="5"/>
  <c r="C112" i="5"/>
  <c r="D112" i="5"/>
  <c r="E112" i="5"/>
  <c r="C113" i="5"/>
  <c r="E113" i="5" s="1"/>
  <c r="D113" i="5"/>
  <c r="C114" i="5"/>
  <c r="D114" i="5"/>
  <c r="C115" i="5"/>
  <c r="D115" i="5"/>
  <c r="E115" i="5"/>
  <c r="C116" i="5"/>
  <c r="D116" i="5"/>
  <c r="C117" i="5"/>
  <c r="D117" i="5"/>
  <c r="C118" i="5"/>
  <c r="D118" i="5"/>
  <c r="E118" i="5" s="1"/>
  <c r="C119" i="5"/>
  <c r="D119" i="5"/>
  <c r="C120" i="5"/>
  <c r="D120" i="5"/>
  <c r="E120" i="5"/>
  <c r="C121" i="5"/>
  <c r="D121" i="5"/>
  <c r="E121" i="5" s="1"/>
  <c r="C122" i="5"/>
  <c r="E122" i="5" s="1"/>
  <c r="D122" i="5"/>
  <c r="C123" i="5"/>
  <c r="D123" i="5"/>
  <c r="C124" i="5"/>
  <c r="D124" i="5"/>
  <c r="C125" i="5"/>
  <c r="D125" i="5"/>
  <c r="C126" i="5"/>
  <c r="E126" i="5" s="1"/>
  <c r="D126" i="5"/>
  <c r="C127" i="5"/>
  <c r="D127" i="5"/>
  <c r="C128" i="5"/>
  <c r="D128" i="5"/>
  <c r="E128" i="5" s="1"/>
  <c r="C129" i="5"/>
  <c r="E129" i="5" s="1"/>
  <c r="D129" i="5"/>
  <c r="C130" i="5"/>
  <c r="D130" i="5"/>
  <c r="E130" i="5"/>
  <c r="C131" i="5"/>
  <c r="E131" i="5" s="1"/>
  <c r="D131" i="5"/>
  <c r="C132" i="5"/>
  <c r="D132" i="5"/>
  <c r="C133" i="5"/>
  <c r="D133" i="5"/>
  <c r="C134" i="5"/>
  <c r="D134" i="5"/>
  <c r="E134" i="5"/>
  <c r="C135" i="5"/>
  <c r="D135" i="5"/>
  <c r="C136" i="5"/>
  <c r="D136" i="5"/>
  <c r="C137" i="5"/>
  <c r="D137" i="5"/>
  <c r="E137" i="5"/>
  <c r="C138" i="5"/>
  <c r="E138" i="5" s="1"/>
  <c r="D138" i="5"/>
  <c r="C139" i="5"/>
  <c r="E139" i="5" s="1"/>
  <c r="D139" i="5"/>
  <c r="C140" i="5"/>
  <c r="D140" i="5"/>
  <c r="C141" i="5"/>
  <c r="D141" i="5"/>
  <c r="C142" i="5"/>
  <c r="D142" i="5"/>
  <c r="C143" i="5"/>
  <c r="D143" i="5"/>
  <c r="C144" i="5"/>
  <c r="D144" i="5"/>
  <c r="E144" i="5"/>
  <c r="C145" i="5"/>
  <c r="D145" i="5"/>
  <c r="C146" i="5"/>
  <c r="E146" i="5" s="1"/>
  <c r="D146" i="5"/>
  <c r="C147" i="5"/>
  <c r="D147" i="5"/>
  <c r="E147" i="5"/>
  <c r="C148" i="5"/>
  <c r="D148" i="5"/>
  <c r="C149" i="5"/>
  <c r="D149" i="5"/>
  <c r="C150" i="5"/>
  <c r="D150" i="5"/>
  <c r="E150" i="5"/>
  <c r="C151" i="5"/>
  <c r="D151" i="5"/>
  <c r="C152" i="5"/>
  <c r="E152" i="5" s="1"/>
  <c r="D152" i="5"/>
  <c r="C153" i="5"/>
  <c r="D153" i="5"/>
  <c r="E153" i="5"/>
  <c r="C154" i="5"/>
  <c r="D154" i="5"/>
  <c r="C155" i="5"/>
  <c r="E155" i="5" s="1"/>
  <c r="D155" i="5"/>
  <c r="C156" i="5"/>
  <c r="D156" i="5"/>
  <c r="C157" i="5"/>
  <c r="D157" i="5"/>
  <c r="C158" i="5"/>
  <c r="D158" i="5"/>
  <c r="E158" i="5"/>
  <c r="C159" i="5"/>
  <c r="D159" i="5"/>
  <c r="C160" i="5"/>
  <c r="D160" i="5"/>
  <c r="C161" i="5"/>
  <c r="D161" i="5"/>
  <c r="C162" i="5"/>
  <c r="E162" i="5" s="1"/>
  <c r="D162" i="5"/>
  <c r="C163" i="5"/>
  <c r="D163" i="5"/>
  <c r="C164" i="5"/>
  <c r="D164" i="5"/>
  <c r="C165" i="5"/>
  <c r="D165" i="5"/>
  <c r="C166" i="5"/>
  <c r="D166" i="5"/>
  <c r="C167" i="5"/>
  <c r="D167" i="5"/>
  <c r="C168" i="5"/>
  <c r="D168" i="5"/>
  <c r="C169" i="5"/>
  <c r="D169" i="5"/>
  <c r="C170" i="5"/>
  <c r="E170" i="5" s="1"/>
  <c r="D170" i="5"/>
  <c r="C171" i="5"/>
  <c r="D171" i="5"/>
  <c r="C172" i="5"/>
  <c r="D172" i="5"/>
  <c r="C173" i="5"/>
  <c r="D173" i="5"/>
  <c r="C174" i="5"/>
  <c r="E174" i="5" s="1"/>
  <c r="D174" i="5"/>
  <c r="C175" i="5"/>
  <c r="D175" i="5"/>
  <c r="C176" i="5"/>
  <c r="D176" i="5"/>
  <c r="E176" i="5" s="1"/>
  <c r="C177" i="5"/>
  <c r="E177" i="5" s="1"/>
  <c r="D177" i="5"/>
  <c r="C178" i="5"/>
  <c r="D178" i="5"/>
  <c r="C179" i="5"/>
  <c r="D179" i="5"/>
  <c r="E179" i="5"/>
  <c r="C180" i="5"/>
  <c r="D180" i="5"/>
  <c r="C181" i="5"/>
  <c r="D181" i="5"/>
  <c r="C182" i="5"/>
  <c r="D182" i="5"/>
  <c r="E182" i="5"/>
  <c r="C183" i="5"/>
  <c r="D183" i="5"/>
  <c r="C184" i="5"/>
  <c r="E184" i="5" s="1"/>
  <c r="D184" i="5"/>
  <c r="C185" i="5"/>
  <c r="D185" i="5"/>
  <c r="E185" i="5"/>
  <c r="C186" i="5"/>
  <c r="D186" i="5"/>
  <c r="E186" i="5" s="1"/>
  <c r="C187" i="5"/>
  <c r="E187" i="5" s="1"/>
  <c r="D187" i="5"/>
  <c r="C188" i="5"/>
  <c r="D188" i="5"/>
  <c r="C189" i="5"/>
  <c r="D189" i="5"/>
  <c r="C190" i="5"/>
  <c r="E190" i="5" s="1"/>
  <c r="D190" i="5"/>
  <c r="C191" i="5"/>
  <c r="D191" i="5"/>
  <c r="C192" i="5"/>
  <c r="D192" i="5"/>
  <c r="E192" i="5"/>
  <c r="C193" i="5"/>
  <c r="D193" i="5"/>
  <c r="C194" i="5"/>
  <c r="E194" i="5" s="1"/>
  <c r="D194" i="5"/>
  <c r="C195" i="5"/>
  <c r="D195" i="5"/>
  <c r="E195" i="5"/>
  <c r="C196" i="5"/>
  <c r="D196" i="5"/>
  <c r="C197" i="5"/>
  <c r="D197" i="5"/>
  <c r="C198" i="5"/>
  <c r="E198" i="5" s="1"/>
  <c r="D198" i="5"/>
  <c r="C199" i="5"/>
  <c r="D199" i="5"/>
  <c r="C200" i="5"/>
  <c r="D200" i="5"/>
  <c r="C201" i="5"/>
  <c r="E201" i="5" s="1"/>
  <c r="D201" i="5"/>
  <c r="C202" i="5"/>
  <c r="D202" i="5"/>
  <c r="E202" i="5"/>
  <c r="C203" i="5"/>
  <c r="D203" i="5"/>
  <c r="E203" i="5"/>
  <c r="C204" i="5"/>
  <c r="D204" i="5"/>
  <c r="C205" i="5"/>
  <c r="D205" i="5"/>
  <c r="C206" i="5"/>
  <c r="D206" i="5"/>
  <c r="C207" i="5"/>
  <c r="D207" i="5"/>
  <c r="C208" i="5"/>
  <c r="E208" i="5" s="1"/>
  <c r="D208" i="5"/>
  <c r="C209" i="5"/>
  <c r="D209" i="5"/>
  <c r="C210" i="5"/>
  <c r="D210" i="5"/>
  <c r="E210" i="5"/>
  <c r="C211" i="5"/>
  <c r="E211" i="5" s="1"/>
  <c r="D211" i="5"/>
  <c r="C212" i="5"/>
  <c r="D212" i="5"/>
  <c r="C213" i="5"/>
  <c r="D213" i="5"/>
  <c r="C214" i="5"/>
  <c r="E214" i="5" s="1"/>
  <c r="D214" i="5"/>
  <c r="C215" i="5"/>
  <c r="D215" i="5"/>
  <c r="C216" i="5"/>
  <c r="D216" i="5"/>
  <c r="C217" i="5"/>
  <c r="E217" i="5" s="1"/>
  <c r="D217" i="5"/>
  <c r="C218" i="5"/>
  <c r="D218" i="5"/>
  <c r="C219" i="5"/>
  <c r="D219" i="5"/>
  <c r="C220" i="5"/>
  <c r="D220" i="5"/>
  <c r="C221" i="5"/>
  <c r="D221" i="5"/>
  <c r="C222" i="5"/>
  <c r="E222" i="5" s="1"/>
  <c r="D222" i="5"/>
  <c r="C223" i="5"/>
  <c r="D223" i="5"/>
  <c r="C224" i="5"/>
  <c r="D224" i="5"/>
  <c r="C225" i="5"/>
  <c r="E225" i="5" s="1"/>
  <c r="D225" i="5"/>
  <c r="C226" i="5"/>
  <c r="D226" i="5"/>
  <c r="E226" i="5"/>
  <c r="C227" i="5"/>
  <c r="D227" i="5"/>
  <c r="C228" i="5"/>
  <c r="D228" i="5"/>
  <c r="C229" i="5"/>
  <c r="D229" i="5"/>
  <c r="C230" i="5"/>
  <c r="D230" i="5"/>
  <c r="C231" i="5"/>
  <c r="D231" i="5"/>
  <c r="C232" i="5"/>
  <c r="E232" i="5" s="1"/>
  <c r="D232" i="5"/>
  <c r="C233" i="5"/>
  <c r="D233" i="5"/>
  <c r="C234" i="5"/>
  <c r="D234" i="5"/>
  <c r="E234" i="5" s="1"/>
  <c r="C235" i="5"/>
  <c r="E235" i="5" s="1"/>
  <c r="D235" i="5"/>
  <c r="C236" i="5"/>
  <c r="D236" i="5"/>
  <c r="C237" i="5"/>
  <c r="D237" i="5"/>
  <c r="C238" i="5"/>
  <c r="E238" i="5" s="1"/>
  <c r="D238" i="5"/>
  <c r="C239" i="5"/>
  <c r="D239" i="5"/>
  <c r="C240" i="5"/>
  <c r="D240" i="5"/>
  <c r="E240" i="5"/>
  <c r="C241" i="5"/>
  <c r="E241" i="5" s="1"/>
  <c r="D241" i="5"/>
  <c r="C242" i="5"/>
  <c r="E242" i="5" s="1"/>
  <c r="D242" i="5"/>
  <c r="C243" i="5"/>
  <c r="D243" i="5"/>
  <c r="E243" i="5"/>
  <c r="C244" i="5"/>
  <c r="D244" i="5"/>
  <c r="C245" i="5"/>
  <c r="D245" i="5"/>
  <c r="C246" i="5"/>
  <c r="D246" i="5"/>
  <c r="E246" i="5"/>
  <c r="C247" i="5"/>
  <c r="D247" i="5"/>
  <c r="C248" i="5"/>
  <c r="E248" i="5" s="1"/>
  <c r="D248" i="5"/>
  <c r="C249" i="5"/>
  <c r="D249" i="5"/>
  <c r="E249" i="5"/>
  <c r="C250" i="5"/>
  <c r="D250" i="5"/>
  <c r="E250" i="5"/>
  <c r="C251" i="5"/>
  <c r="D251" i="5"/>
  <c r="C252" i="5"/>
  <c r="D252" i="5"/>
  <c r="C253" i="5"/>
  <c r="D253" i="5"/>
  <c r="C254" i="5"/>
  <c r="E254" i="5" s="1"/>
  <c r="D254" i="5"/>
  <c r="C255" i="5"/>
  <c r="D255" i="5"/>
  <c r="C256" i="5"/>
  <c r="D256" i="5"/>
  <c r="E256" i="5"/>
  <c r="C257" i="5"/>
  <c r="E257" i="5" s="1"/>
  <c r="D257" i="5"/>
  <c r="C258" i="5"/>
  <c r="E258" i="5" s="1"/>
  <c r="D258" i="5"/>
  <c r="C259" i="5"/>
  <c r="D259" i="5"/>
  <c r="E259" i="5"/>
  <c r="C260" i="5"/>
  <c r="D260" i="5"/>
  <c r="C261" i="5"/>
  <c r="D261" i="5"/>
  <c r="C262" i="5"/>
  <c r="D262" i="5"/>
  <c r="E262" i="5"/>
  <c r="C263" i="5"/>
  <c r="D263" i="5"/>
  <c r="C264" i="5"/>
  <c r="D264" i="5"/>
  <c r="C265" i="5"/>
  <c r="D265" i="5"/>
  <c r="E265" i="5"/>
  <c r="C266" i="5"/>
  <c r="D266" i="5"/>
  <c r="E266" i="5"/>
  <c r="C267" i="5"/>
  <c r="E267" i="5" s="1"/>
  <c r="D267" i="5"/>
  <c r="C268" i="5"/>
  <c r="D268" i="5"/>
  <c r="C269" i="5"/>
  <c r="D269" i="5"/>
  <c r="C270" i="5"/>
  <c r="D270" i="5"/>
  <c r="C271" i="5"/>
  <c r="D271" i="5"/>
  <c r="C272" i="5"/>
  <c r="D272" i="5"/>
  <c r="E272" i="5"/>
  <c r="C273" i="5"/>
  <c r="D273" i="5"/>
  <c r="C274" i="5"/>
  <c r="D274" i="5"/>
  <c r="C275" i="5"/>
  <c r="E275" i="5" s="1"/>
  <c r="D275" i="5"/>
  <c r="C276" i="5"/>
  <c r="D276" i="5"/>
  <c r="C277" i="5"/>
  <c r="D277" i="5"/>
  <c r="C278" i="5"/>
  <c r="E278" i="5" s="1"/>
  <c r="D278" i="5"/>
  <c r="C279" i="5"/>
  <c r="D279" i="5"/>
  <c r="C280" i="5"/>
  <c r="D280" i="5"/>
  <c r="E280" i="5"/>
  <c r="C281" i="5"/>
  <c r="E281" i="5" s="1"/>
  <c r="D281" i="5"/>
  <c r="C282" i="5"/>
  <c r="D282" i="5"/>
  <c r="C283" i="5"/>
  <c r="D283" i="5"/>
  <c r="E283" i="5"/>
  <c r="C284" i="5"/>
  <c r="D284" i="5"/>
  <c r="C285" i="5"/>
  <c r="D285" i="5"/>
  <c r="C286" i="5"/>
  <c r="D286" i="5"/>
  <c r="E286" i="5"/>
  <c r="C287" i="5"/>
  <c r="D287" i="5"/>
  <c r="C288" i="5"/>
  <c r="D288" i="5"/>
  <c r="C289" i="5"/>
  <c r="D289" i="5"/>
  <c r="E289" i="5"/>
  <c r="C290" i="5"/>
  <c r="D290" i="5"/>
  <c r="C291" i="5"/>
  <c r="D291" i="5"/>
  <c r="C292" i="5"/>
  <c r="D292" i="5"/>
  <c r="C293" i="5"/>
  <c r="D293" i="5"/>
  <c r="C294" i="5"/>
  <c r="D294" i="5"/>
  <c r="C295" i="5"/>
  <c r="D295" i="5"/>
  <c r="C296" i="5"/>
  <c r="D296" i="5"/>
  <c r="E296" i="5"/>
  <c r="C297" i="5"/>
  <c r="D297" i="5"/>
  <c r="C298" i="5"/>
  <c r="E298" i="5" s="1"/>
  <c r="D298" i="5"/>
  <c r="C299" i="5"/>
  <c r="D299" i="5"/>
  <c r="E299" i="5"/>
  <c r="C300" i="5"/>
  <c r="D300" i="5"/>
  <c r="C301" i="5"/>
  <c r="D301" i="5"/>
  <c r="C302" i="5"/>
  <c r="E302" i="5" s="1"/>
  <c r="D302" i="5"/>
  <c r="C303" i="5"/>
  <c r="D303" i="5"/>
  <c r="C304" i="5"/>
  <c r="D304" i="5"/>
  <c r="C305" i="5"/>
  <c r="E305" i="5" s="1"/>
  <c r="D305" i="5"/>
  <c r="C306" i="5"/>
  <c r="D306" i="5"/>
  <c r="C307" i="5"/>
  <c r="D307" i="5"/>
  <c r="C308" i="5"/>
  <c r="D308" i="5"/>
  <c r="C309" i="5"/>
  <c r="D309" i="5"/>
  <c r="C310" i="5"/>
  <c r="D310" i="5"/>
  <c r="C311" i="5"/>
  <c r="D311" i="5"/>
  <c r="C312" i="5"/>
  <c r="E312" i="5" s="1"/>
  <c r="D312" i="5"/>
  <c r="C313" i="5"/>
  <c r="E313" i="5" s="1"/>
  <c r="D313" i="5"/>
  <c r="C314" i="5"/>
  <c r="D314" i="5"/>
  <c r="E314" i="5"/>
  <c r="C315" i="5"/>
  <c r="D315" i="5"/>
  <c r="C316" i="5"/>
  <c r="D316" i="5"/>
  <c r="C317" i="5"/>
  <c r="D317" i="5"/>
  <c r="C318" i="5"/>
  <c r="D318" i="5"/>
  <c r="E318" i="5"/>
  <c r="C319" i="5"/>
  <c r="D319" i="5"/>
  <c r="C320" i="5"/>
  <c r="E320" i="5" s="1"/>
  <c r="D320" i="5"/>
  <c r="C321" i="5"/>
  <c r="D321" i="5"/>
  <c r="E321" i="5"/>
  <c r="C322" i="5"/>
  <c r="E322" i="5" s="1"/>
  <c r="D322" i="5"/>
  <c r="C323" i="5"/>
  <c r="D323" i="5"/>
  <c r="E323" i="5"/>
  <c r="C324" i="5"/>
  <c r="D324" i="5"/>
  <c r="C325" i="5"/>
  <c r="D325" i="5"/>
  <c r="C326" i="5"/>
  <c r="E326" i="5" s="1"/>
  <c r="D326" i="5"/>
  <c r="C327" i="5"/>
  <c r="D327" i="5"/>
  <c r="C328" i="5"/>
  <c r="D328" i="5"/>
  <c r="C329" i="5"/>
  <c r="D329" i="5"/>
  <c r="C330" i="5"/>
  <c r="E330" i="5" s="1"/>
  <c r="D330" i="5"/>
  <c r="C331" i="5"/>
  <c r="D331" i="5"/>
  <c r="E331" i="5"/>
  <c r="C332" i="5"/>
  <c r="D332" i="5"/>
  <c r="C333" i="5"/>
  <c r="D333" i="5"/>
  <c r="C334" i="5"/>
  <c r="D334" i="5"/>
  <c r="E334" i="5"/>
  <c r="C335" i="5"/>
  <c r="D335" i="5"/>
  <c r="C336" i="5"/>
  <c r="E336" i="5" s="1"/>
  <c r="D336" i="5"/>
  <c r="C337" i="5"/>
  <c r="D337" i="5"/>
  <c r="E337" i="5"/>
  <c r="C338" i="5"/>
  <c r="D338" i="5"/>
  <c r="C339" i="5"/>
  <c r="E339" i="5" s="1"/>
  <c r="D339" i="5"/>
  <c r="C340" i="5"/>
  <c r="D340" i="5"/>
  <c r="C341" i="5"/>
  <c r="D341" i="5"/>
  <c r="C342" i="5"/>
  <c r="E342" i="5" s="1"/>
  <c r="D342" i="5"/>
  <c r="C343" i="5"/>
  <c r="D343" i="5"/>
  <c r="C344" i="5"/>
  <c r="D344" i="5"/>
  <c r="E344" i="5"/>
  <c r="C345" i="5"/>
  <c r="E345" i="5" s="1"/>
  <c r="D345" i="5"/>
  <c r="C346" i="5"/>
  <c r="D346" i="5"/>
  <c r="E346" i="5"/>
  <c r="C347" i="5"/>
  <c r="D347" i="5"/>
  <c r="C348" i="5"/>
  <c r="D348" i="5"/>
  <c r="C349" i="5"/>
  <c r="D349" i="5"/>
  <c r="C350" i="5"/>
  <c r="D350" i="5"/>
  <c r="E350" i="5"/>
  <c r="C351" i="5"/>
  <c r="D351" i="5"/>
  <c r="C352" i="5"/>
  <c r="E352" i="5" s="1"/>
  <c r="D352" i="5"/>
  <c r="C353" i="5"/>
  <c r="D353" i="5"/>
  <c r="E353" i="5"/>
  <c r="C354" i="5"/>
  <c r="D354" i="5"/>
  <c r="E354" i="5"/>
  <c r="C355" i="5"/>
  <c r="E355" i="5" s="1"/>
  <c r="D355" i="5"/>
  <c r="C356" i="5"/>
  <c r="D356" i="5"/>
  <c r="C357" i="5"/>
  <c r="D357" i="5"/>
  <c r="C358" i="5"/>
  <c r="E358" i="5" s="1"/>
  <c r="D358" i="5"/>
  <c r="C359" i="5"/>
  <c r="D359" i="5"/>
  <c r="C360" i="5"/>
  <c r="D360" i="5"/>
  <c r="C361" i="5"/>
  <c r="E361" i="5" s="1"/>
  <c r="D361" i="5"/>
  <c r="C362" i="5"/>
  <c r="D362" i="5"/>
  <c r="E362" i="5"/>
  <c r="C363" i="5"/>
  <c r="D363" i="5"/>
  <c r="E363" i="5"/>
  <c r="C364" i="5"/>
  <c r="D364" i="5"/>
  <c r="C365" i="5"/>
  <c r="D365" i="5"/>
  <c r="C366" i="5"/>
  <c r="D366" i="5"/>
  <c r="C367" i="5"/>
  <c r="D367" i="5"/>
  <c r="C368" i="5"/>
  <c r="E368" i="5" s="1"/>
  <c r="D368" i="5"/>
  <c r="C369" i="5"/>
  <c r="D369" i="5"/>
  <c r="C370" i="5"/>
  <c r="D370" i="5"/>
  <c r="E370" i="5"/>
  <c r="C371" i="5"/>
  <c r="E371" i="5" s="1"/>
  <c r="D371" i="5"/>
  <c r="C372" i="5"/>
  <c r="D372" i="5"/>
  <c r="C373" i="5"/>
  <c r="D373" i="5"/>
  <c r="C374" i="5"/>
  <c r="E374" i="5" s="1"/>
  <c r="D374" i="5"/>
  <c r="C375" i="5"/>
  <c r="E375" i="5" s="1"/>
  <c r="D375" i="5"/>
  <c r="C376" i="5"/>
  <c r="D376" i="5"/>
  <c r="E376" i="5"/>
  <c r="C377" i="5"/>
  <c r="E377" i="5" s="1"/>
  <c r="D377" i="5"/>
  <c r="C378" i="5"/>
  <c r="E378" i="5" s="1"/>
  <c r="D378" i="5"/>
  <c r="C379" i="5"/>
  <c r="D379" i="5"/>
  <c r="E379" i="5"/>
  <c r="C380" i="5"/>
  <c r="D380" i="5"/>
  <c r="C381" i="5"/>
  <c r="E381" i="5" s="1"/>
  <c r="D381" i="5"/>
  <c r="C382" i="5"/>
  <c r="D382" i="5"/>
  <c r="E382" i="5"/>
  <c r="C383" i="5"/>
  <c r="D383" i="5"/>
  <c r="C384" i="5"/>
  <c r="E384" i="5" s="1"/>
  <c r="D384" i="5"/>
  <c r="C385" i="5"/>
  <c r="D385" i="5"/>
  <c r="E385" i="5"/>
  <c r="C386" i="5"/>
  <c r="D386" i="5"/>
  <c r="E386" i="5"/>
  <c r="C387" i="5"/>
  <c r="E387" i="5" s="1"/>
  <c r="D387" i="5"/>
  <c r="C388" i="5"/>
  <c r="D388" i="5"/>
  <c r="C389" i="5"/>
  <c r="D389" i="5"/>
  <c r="C390" i="5"/>
  <c r="D390" i="5"/>
  <c r="C391" i="5"/>
  <c r="D391" i="5"/>
  <c r="C392" i="5"/>
  <c r="D392" i="5"/>
  <c r="E392" i="5"/>
  <c r="C393" i="5"/>
  <c r="D393" i="5"/>
  <c r="C394" i="5"/>
  <c r="E394" i="5" s="1"/>
  <c r="D394" i="5"/>
  <c r="C395" i="5"/>
  <c r="D395" i="5"/>
  <c r="E395" i="5"/>
  <c r="C396" i="5"/>
  <c r="D396" i="5"/>
  <c r="C397" i="5"/>
  <c r="D397" i="5"/>
  <c r="C398" i="5"/>
  <c r="E398" i="5" s="1"/>
  <c r="D398" i="5"/>
  <c r="C399" i="5"/>
  <c r="D399" i="5"/>
  <c r="C400" i="5"/>
  <c r="D400" i="5"/>
  <c r="E400" i="5"/>
  <c r="C401" i="5"/>
  <c r="E401" i="5" s="1"/>
  <c r="D401" i="5"/>
  <c r="C402" i="5"/>
  <c r="D402" i="5"/>
  <c r="C403" i="5"/>
  <c r="D403" i="5"/>
  <c r="E403" i="5"/>
  <c r="C404" i="5"/>
  <c r="D404" i="5"/>
  <c r="C405" i="5"/>
  <c r="D405" i="5"/>
  <c r="C406" i="5"/>
  <c r="D406" i="5"/>
  <c r="E406" i="5"/>
  <c r="E274" i="5" l="1"/>
  <c r="E35" i="5"/>
  <c r="E32" i="5"/>
  <c r="H3" i="9"/>
  <c r="E329" i="5"/>
  <c r="E294" i="5"/>
  <c r="G3" i="9"/>
  <c r="E290" i="5"/>
  <c r="E154" i="5"/>
  <c r="E396" i="5"/>
  <c r="E347" i="5"/>
  <c r="E307" i="5"/>
  <c r="E216" i="5"/>
  <c r="E206" i="5"/>
  <c r="E193" i="5"/>
  <c r="E151" i="5"/>
  <c r="E219" i="5"/>
  <c r="E168" i="5"/>
  <c r="E372" i="5"/>
  <c r="E369" i="5"/>
  <c r="E310" i="5"/>
  <c r="E171" i="5"/>
  <c r="E73" i="5"/>
  <c r="E62" i="5"/>
  <c r="E393" i="5"/>
  <c r="E360" i="5"/>
  <c r="E161" i="5"/>
  <c r="E402" i="5"/>
  <c r="E332" i="5"/>
  <c r="E390" i="5"/>
  <c r="E338" i="5"/>
  <c r="E304" i="5"/>
  <c r="E59" i="5"/>
  <c r="E366" i="5"/>
  <c r="E99" i="5"/>
  <c r="E96" i="5"/>
  <c r="E86" i="5"/>
  <c r="E82" i="5"/>
  <c r="J3" i="11"/>
  <c r="J3" i="10"/>
  <c r="E399" i="5"/>
  <c r="E335" i="5"/>
  <c r="E300" i="5"/>
  <c r="E251" i="5"/>
  <c r="E365" i="5"/>
  <c r="E389" i="5"/>
  <c r="E279" i="5"/>
  <c r="E224" i="5"/>
  <c r="E166" i="5"/>
  <c r="E114" i="5"/>
  <c r="E67" i="5"/>
  <c r="E64" i="5"/>
  <c r="E54" i="5"/>
  <c r="E209" i="5"/>
  <c r="E163" i="5"/>
  <c r="E51" i="5"/>
  <c r="E273" i="5"/>
  <c r="E282" i="5"/>
  <c r="E227" i="5"/>
  <c r="E373" i="5"/>
  <c r="E172" i="5"/>
  <c r="E169" i="5"/>
  <c r="E136" i="5"/>
  <c r="E123" i="5"/>
  <c r="E405" i="5"/>
  <c r="E356" i="5"/>
  <c r="E297" i="5"/>
  <c r="E380" i="5"/>
  <c r="E359" i="5"/>
  <c r="E270" i="5"/>
  <c r="E215" i="5"/>
  <c r="E102" i="5"/>
  <c r="E38" i="5"/>
  <c r="E404" i="5"/>
  <c r="E340" i="5"/>
  <c r="E328" i="5"/>
  <c r="E315" i="5"/>
  <c r="E105" i="5"/>
  <c r="E364" i="5"/>
  <c r="E349" i="5"/>
  <c r="E388" i="5"/>
  <c r="E397" i="5"/>
  <c r="E391" i="5"/>
  <c r="E348" i="5"/>
  <c r="E333" i="5"/>
  <c r="E291" i="5"/>
  <c r="E288" i="5"/>
  <c r="E230" i="5"/>
  <c r="E178" i="5"/>
  <c r="E142" i="5"/>
  <c r="E83" i="5"/>
  <c r="E80" i="5"/>
  <c r="E70" i="5"/>
  <c r="E341" i="5"/>
  <c r="E264" i="5"/>
  <c r="E157" i="5"/>
  <c r="E306" i="5"/>
  <c r="E218" i="5"/>
  <c r="E160" i="5"/>
  <c r="E48" i="5"/>
  <c r="E383" i="5"/>
  <c r="E221" i="5"/>
  <c r="E108" i="5"/>
  <c r="E343" i="5"/>
  <c r="E367" i="5"/>
  <c r="E357" i="5"/>
  <c r="E351" i="5"/>
  <c r="E236" i="5"/>
  <c r="E233" i="5"/>
  <c r="E200" i="5"/>
  <c r="E145" i="5"/>
  <c r="E69" i="5"/>
  <c r="E317" i="5"/>
  <c r="E253" i="5"/>
  <c r="E204" i="5"/>
  <c r="E183" i="5"/>
  <c r="E56" i="5"/>
  <c r="E292" i="5"/>
  <c r="E207" i="5"/>
  <c r="E164" i="5"/>
  <c r="E149" i="5"/>
  <c r="E143" i="5"/>
  <c r="E100" i="5"/>
  <c r="E84" i="5"/>
  <c r="E68" i="5"/>
  <c r="E52" i="5"/>
  <c r="E36" i="5"/>
  <c r="E324" i="5"/>
  <c r="E309" i="5"/>
  <c r="E303" i="5"/>
  <c r="E245" i="5"/>
  <c r="E239" i="5"/>
  <c r="E181" i="5"/>
  <c r="E175" i="5"/>
  <c r="E117" i="5"/>
  <c r="E111" i="5"/>
  <c r="E92" i="5"/>
  <c r="E76" i="5"/>
  <c r="E60" i="5"/>
  <c r="E28" i="5"/>
  <c r="E327" i="5"/>
  <c r="E284" i="5"/>
  <c r="E263" i="5"/>
  <c r="E205" i="5"/>
  <c r="E199" i="5"/>
  <c r="E156" i="5"/>
  <c r="E141" i="5"/>
  <c r="E79" i="5"/>
  <c r="E287" i="5"/>
  <c r="E229" i="5"/>
  <c r="E159" i="5"/>
  <c r="E101" i="5"/>
  <c r="E85" i="5"/>
  <c r="E311" i="5"/>
  <c r="E247" i="5"/>
  <c r="E119" i="5"/>
  <c r="E88" i="5"/>
  <c r="E72" i="5"/>
  <c r="E277" i="5"/>
  <c r="E228" i="5"/>
  <c r="E316" i="5"/>
  <c r="E301" i="5"/>
  <c r="E295" i="5"/>
  <c r="E252" i="5"/>
  <c r="E237" i="5"/>
  <c r="E231" i="5"/>
  <c r="E188" i="5"/>
  <c r="E173" i="5"/>
  <c r="E167" i="5"/>
  <c r="E124" i="5"/>
  <c r="E109" i="5"/>
  <c r="E103" i="5"/>
  <c r="E87" i="5"/>
  <c r="E71" i="5"/>
  <c r="E55" i="5"/>
  <c r="E39" i="5"/>
  <c r="E260" i="5"/>
  <c r="E196" i="5"/>
  <c r="E132" i="5"/>
  <c r="E44" i="5"/>
  <c r="E269" i="5"/>
  <c r="E220" i="5"/>
  <c r="E135" i="5"/>
  <c r="E95" i="5"/>
  <c r="E63" i="5"/>
  <c r="E47" i="5"/>
  <c r="E31" i="5"/>
  <c r="E308" i="5"/>
  <c r="E293" i="5"/>
  <c r="E244" i="5"/>
  <c r="E223" i="5"/>
  <c r="E180" i="5"/>
  <c r="E165" i="5"/>
  <c r="E116" i="5"/>
  <c r="E37" i="5"/>
  <c r="E268" i="5"/>
  <c r="E189" i="5"/>
  <c r="E140" i="5"/>
  <c r="E125" i="5"/>
  <c r="E40" i="5"/>
  <c r="E271" i="5"/>
  <c r="E213" i="5"/>
  <c r="E325" i="5"/>
  <c r="E319" i="5"/>
  <c r="E285" i="5"/>
  <c r="E276" i="5"/>
  <c r="E261" i="5"/>
  <c r="E255" i="5"/>
  <c r="E212" i="5"/>
  <c r="E197" i="5"/>
  <c r="E191" i="5"/>
  <c r="E148" i="5"/>
  <c r="E133" i="5"/>
  <c r="E127" i="5"/>
  <c r="E93" i="5"/>
  <c r="E77" i="5"/>
  <c r="E45" i="5"/>
  <c r="E29" i="5"/>
  <c r="J8" i="5"/>
  <c r="K8" i="5" s="1"/>
  <c r="J9" i="5"/>
  <c r="L9" i="5" s="1"/>
  <c r="J10" i="5"/>
  <c r="K10" i="5" s="1"/>
  <c r="J11" i="5"/>
  <c r="K11" i="5" s="1"/>
  <c r="J12" i="5"/>
  <c r="L12" i="5" s="1"/>
  <c r="J13" i="5"/>
  <c r="K13" i="5" s="1"/>
  <c r="J14" i="5"/>
  <c r="K14" i="5" s="1"/>
  <c r="J15" i="5"/>
  <c r="K15" i="5" s="1"/>
  <c r="J16" i="5"/>
  <c r="K16" i="5" s="1"/>
  <c r="J17" i="5"/>
  <c r="L17" i="5" s="1"/>
  <c r="J18" i="5"/>
  <c r="K18" i="5" s="1"/>
  <c r="J19" i="5"/>
  <c r="K19" i="5"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3" i="9" l="1"/>
  <c r="N18" i="5"/>
  <c r="N15" i="6"/>
  <c r="N16" i="6"/>
  <c r="N12" i="6"/>
  <c r="N8" i="6"/>
  <c r="M15" i="6"/>
  <c r="N9" i="5"/>
  <c r="N17" i="5"/>
  <c r="N15" i="5"/>
  <c r="N10" i="5"/>
  <c r="M16" i="5"/>
  <c r="N14" i="5"/>
  <c r="M15" i="5"/>
  <c r="N13" i="5"/>
  <c r="M12" i="5"/>
  <c r="N12" i="5"/>
  <c r="N19" i="5"/>
  <c r="N11" i="5"/>
  <c r="N16" i="5"/>
  <c r="N8" i="5"/>
  <c r="M8" i="5"/>
  <c r="K12" i="5"/>
  <c r="M14" i="5"/>
  <c r="L15" i="5"/>
  <c r="M13" i="5"/>
  <c r="M19" i="5"/>
  <c r="M11" i="5"/>
  <c r="M18" i="5"/>
  <c r="M10" i="5"/>
  <c r="L13" i="5"/>
  <c r="M17" i="5"/>
  <c r="M9" i="5"/>
  <c r="K17" i="5"/>
  <c r="L14" i="5"/>
  <c r="K9" i="5"/>
  <c r="L19" i="5"/>
  <c r="L11" i="5"/>
  <c r="L18" i="5"/>
  <c r="L10" i="5"/>
  <c r="L16" i="5"/>
  <c r="L8" i="5"/>
  <c r="N14" i="6"/>
  <c r="M16" i="6"/>
  <c r="N13" i="6"/>
  <c r="N19" i="6"/>
  <c r="N11" i="6"/>
  <c r="N18" i="6"/>
  <c r="N10" i="6"/>
  <c r="N17" i="6"/>
  <c r="N9" i="6"/>
  <c r="M8" i="6"/>
  <c r="M14" i="6"/>
  <c r="M13" i="6"/>
  <c r="L15" i="6"/>
  <c r="M12" i="6"/>
  <c r="M11" i="6"/>
  <c r="M18" i="6"/>
  <c r="M10" i="6"/>
  <c r="M19" i="6"/>
  <c r="M17" i="6"/>
  <c r="M9" i="6"/>
  <c r="L14" i="6"/>
  <c r="L13" i="6"/>
  <c r="L12" i="6"/>
  <c r="L19" i="6"/>
  <c r="L11" i="6"/>
  <c r="L18" i="6"/>
  <c r="L10" i="6"/>
  <c r="L17" i="6"/>
  <c r="L9" i="6"/>
  <c r="L16" i="6"/>
  <c r="L8" i="6"/>
  <c r="D406" i="8"/>
  <c r="C406" i="8"/>
  <c r="D405" i="8"/>
  <c r="C405" i="8"/>
  <c r="D404" i="8"/>
  <c r="C404" i="8"/>
  <c r="E404" i="8" s="1"/>
  <c r="D403" i="8"/>
  <c r="C403" i="8"/>
  <c r="D402" i="8"/>
  <c r="C402" i="8"/>
  <c r="D401" i="8"/>
  <c r="C401" i="8"/>
  <c r="D400" i="8"/>
  <c r="C400" i="8"/>
  <c r="E400" i="8" s="1"/>
  <c r="D399" i="8"/>
  <c r="C399" i="8"/>
  <c r="D398" i="8"/>
  <c r="C398" i="8"/>
  <c r="D397" i="8"/>
  <c r="C397" i="8"/>
  <c r="D396" i="8"/>
  <c r="C396" i="8"/>
  <c r="E396" i="8" s="1"/>
  <c r="D395" i="8"/>
  <c r="C395" i="8"/>
  <c r="D394" i="8"/>
  <c r="C394" i="8"/>
  <c r="D393" i="8"/>
  <c r="C393" i="8"/>
  <c r="D392" i="8"/>
  <c r="C392" i="8"/>
  <c r="E392" i="8" s="1"/>
  <c r="D391" i="8"/>
  <c r="C391" i="8"/>
  <c r="D390" i="8"/>
  <c r="C390" i="8"/>
  <c r="D389" i="8"/>
  <c r="C389" i="8"/>
  <c r="D388" i="8"/>
  <c r="C388" i="8"/>
  <c r="E388" i="8" s="1"/>
  <c r="D387" i="8"/>
  <c r="C387" i="8"/>
  <c r="D386" i="8"/>
  <c r="C386" i="8"/>
  <c r="D385" i="8"/>
  <c r="C385" i="8"/>
  <c r="D384" i="8"/>
  <c r="C384" i="8"/>
  <c r="D383" i="8"/>
  <c r="C383" i="8"/>
  <c r="D382" i="8"/>
  <c r="C382" i="8"/>
  <c r="D381" i="8"/>
  <c r="C381" i="8"/>
  <c r="D380" i="8"/>
  <c r="C380" i="8"/>
  <c r="D379" i="8"/>
  <c r="C379" i="8"/>
  <c r="D378" i="8"/>
  <c r="C378" i="8"/>
  <c r="D377" i="8"/>
  <c r="C377" i="8"/>
  <c r="D376" i="8"/>
  <c r="C376" i="8"/>
  <c r="D375" i="8"/>
  <c r="C375" i="8"/>
  <c r="D374" i="8"/>
  <c r="C374" i="8"/>
  <c r="D373" i="8"/>
  <c r="C373" i="8"/>
  <c r="D372" i="8"/>
  <c r="C372" i="8"/>
  <c r="E372" i="8" s="1"/>
  <c r="D371" i="8"/>
  <c r="C371" i="8"/>
  <c r="D370" i="8"/>
  <c r="C370" i="8"/>
  <c r="D369" i="8"/>
  <c r="C369" i="8"/>
  <c r="D368" i="8"/>
  <c r="C368" i="8"/>
  <c r="D367" i="8"/>
  <c r="C367" i="8"/>
  <c r="D366" i="8"/>
  <c r="C366" i="8"/>
  <c r="D365" i="8"/>
  <c r="C365" i="8"/>
  <c r="D364" i="8"/>
  <c r="C364" i="8"/>
  <c r="D363" i="8"/>
  <c r="C363" i="8"/>
  <c r="D362" i="8"/>
  <c r="C362" i="8"/>
  <c r="D361" i="8"/>
  <c r="C361" i="8"/>
  <c r="D360" i="8"/>
  <c r="C360" i="8"/>
  <c r="E360" i="8" s="1"/>
  <c r="D359" i="8"/>
  <c r="C359" i="8"/>
  <c r="D358" i="8"/>
  <c r="C358" i="8"/>
  <c r="D357" i="8"/>
  <c r="C357" i="8"/>
  <c r="D356" i="8"/>
  <c r="C356" i="8"/>
  <c r="E356" i="8" s="1"/>
  <c r="D355" i="8"/>
  <c r="C355" i="8"/>
  <c r="D354" i="8"/>
  <c r="C354" i="8"/>
  <c r="D353" i="8"/>
  <c r="C353" i="8"/>
  <c r="D352" i="8"/>
  <c r="C352" i="8"/>
  <c r="E352" i="8" s="1"/>
  <c r="D351" i="8"/>
  <c r="C351" i="8"/>
  <c r="D350" i="8"/>
  <c r="C350" i="8"/>
  <c r="D349" i="8"/>
  <c r="C349" i="8"/>
  <c r="D348" i="8"/>
  <c r="C348" i="8"/>
  <c r="E348" i="8" s="1"/>
  <c r="D347" i="8"/>
  <c r="C347" i="8"/>
  <c r="D346" i="8"/>
  <c r="C346" i="8"/>
  <c r="D345" i="8"/>
  <c r="C345" i="8"/>
  <c r="D344" i="8"/>
  <c r="C344" i="8"/>
  <c r="D343" i="8"/>
  <c r="C343" i="8"/>
  <c r="D342" i="8"/>
  <c r="C342" i="8"/>
  <c r="D341" i="8"/>
  <c r="C341" i="8"/>
  <c r="D340" i="8"/>
  <c r="C340" i="8"/>
  <c r="E340" i="8" s="1"/>
  <c r="D339" i="8"/>
  <c r="C339" i="8"/>
  <c r="D338" i="8"/>
  <c r="C338" i="8"/>
  <c r="D337" i="8"/>
  <c r="C337" i="8"/>
  <c r="D336" i="8"/>
  <c r="C336" i="8"/>
  <c r="E336" i="8" s="1"/>
  <c r="D335" i="8"/>
  <c r="C335" i="8"/>
  <c r="D334" i="8"/>
  <c r="C334" i="8"/>
  <c r="D333" i="8"/>
  <c r="C333" i="8"/>
  <c r="D332" i="8"/>
  <c r="C332" i="8"/>
  <c r="E332" i="8" s="1"/>
  <c r="D331" i="8"/>
  <c r="C331" i="8"/>
  <c r="D330" i="8"/>
  <c r="C330" i="8"/>
  <c r="D329" i="8"/>
  <c r="C329" i="8"/>
  <c r="D328" i="8"/>
  <c r="C328" i="8"/>
  <c r="E328" i="8" s="1"/>
  <c r="D327" i="8"/>
  <c r="C327" i="8"/>
  <c r="D326" i="8"/>
  <c r="C326" i="8"/>
  <c r="D325" i="8"/>
  <c r="C325" i="8"/>
  <c r="D324" i="8"/>
  <c r="C324" i="8"/>
  <c r="D323" i="8"/>
  <c r="C323" i="8"/>
  <c r="D322" i="8"/>
  <c r="C322" i="8"/>
  <c r="D321" i="8"/>
  <c r="C321" i="8"/>
  <c r="D320" i="8"/>
  <c r="C320" i="8"/>
  <c r="E320" i="8" s="1"/>
  <c r="D319" i="8"/>
  <c r="C319" i="8"/>
  <c r="D318" i="8"/>
  <c r="C318" i="8"/>
  <c r="D317" i="8"/>
  <c r="C317" i="8"/>
  <c r="D316" i="8"/>
  <c r="C316" i="8"/>
  <c r="E316" i="8" s="1"/>
  <c r="D315" i="8"/>
  <c r="C315" i="8"/>
  <c r="D314" i="8"/>
  <c r="C314" i="8"/>
  <c r="D313" i="8"/>
  <c r="C313" i="8"/>
  <c r="D312" i="8"/>
  <c r="C312" i="8"/>
  <c r="E312" i="8" s="1"/>
  <c r="D311" i="8"/>
  <c r="C311" i="8"/>
  <c r="D310" i="8"/>
  <c r="C310" i="8"/>
  <c r="D309" i="8"/>
  <c r="C309" i="8"/>
  <c r="D308" i="8"/>
  <c r="C308" i="8"/>
  <c r="D307" i="8"/>
  <c r="C307" i="8"/>
  <c r="D306" i="8"/>
  <c r="C306" i="8"/>
  <c r="D305" i="8"/>
  <c r="C305" i="8"/>
  <c r="D304" i="8"/>
  <c r="C304" i="8"/>
  <c r="D303" i="8"/>
  <c r="C303" i="8"/>
  <c r="D302" i="8"/>
  <c r="C302" i="8"/>
  <c r="D301" i="8"/>
  <c r="C301" i="8"/>
  <c r="D300" i="8"/>
  <c r="C300" i="8"/>
  <c r="D299" i="8"/>
  <c r="C299" i="8"/>
  <c r="D298" i="8"/>
  <c r="C298" i="8"/>
  <c r="D297" i="8"/>
  <c r="C297" i="8"/>
  <c r="D296" i="8"/>
  <c r="C296" i="8"/>
  <c r="D295" i="8"/>
  <c r="C295" i="8"/>
  <c r="D294" i="8"/>
  <c r="C294" i="8"/>
  <c r="D293" i="8"/>
  <c r="C293" i="8"/>
  <c r="D292" i="8"/>
  <c r="C292" i="8"/>
  <c r="D291" i="8"/>
  <c r="C291" i="8"/>
  <c r="D290" i="8"/>
  <c r="C290" i="8"/>
  <c r="D289" i="8"/>
  <c r="C289" i="8"/>
  <c r="D288" i="8"/>
  <c r="C288" i="8"/>
  <c r="D287" i="8"/>
  <c r="C287" i="8"/>
  <c r="D286" i="8"/>
  <c r="C286" i="8"/>
  <c r="D285" i="8"/>
  <c r="C285" i="8"/>
  <c r="D284" i="8"/>
  <c r="C284" i="8"/>
  <c r="E284" i="8" s="1"/>
  <c r="D283" i="8"/>
  <c r="C283" i="8"/>
  <c r="D282" i="8"/>
  <c r="C282" i="8"/>
  <c r="D281" i="8"/>
  <c r="C281" i="8"/>
  <c r="D280" i="8"/>
  <c r="C280" i="8"/>
  <c r="D279" i="8"/>
  <c r="C279" i="8"/>
  <c r="D278" i="8"/>
  <c r="C278" i="8"/>
  <c r="D277" i="8"/>
  <c r="C277" i="8"/>
  <c r="D276" i="8"/>
  <c r="C276" i="8"/>
  <c r="E276" i="8" s="1"/>
  <c r="D275" i="8"/>
  <c r="C275" i="8"/>
  <c r="D274" i="8"/>
  <c r="C274" i="8"/>
  <c r="D273" i="8"/>
  <c r="C273" i="8"/>
  <c r="D272" i="8"/>
  <c r="C272" i="8"/>
  <c r="E272" i="8" s="1"/>
  <c r="D271" i="8"/>
  <c r="C271" i="8"/>
  <c r="D270" i="8"/>
  <c r="C270" i="8"/>
  <c r="D269" i="8"/>
  <c r="C269" i="8"/>
  <c r="D268" i="8"/>
  <c r="C268" i="8"/>
  <c r="D267" i="8"/>
  <c r="C267" i="8"/>
  <c r="D266" i="8"/>
  <c r="C266" i="8"/>
  <c r="D265" i="8"/>
  <c r="C265" i="8"/>
  <c r="D264" i="8"/>
  <c r="C264" i="8"/>
  <c r="D263" i="8"/>
  <c r="C263" i="8"/>
  <c r="D262" i="8"/>
  <c r="C262" i="8"/>
  <c r="D261" i="8"/>
  <c r="C261" i="8"/>
  <c r="D260" i="8"/>
  <c r="C260" i="8"/>
  <c r="D259" i="8"/>
  <c r="C259" i="8"/>
  <c r="D258" i="8"/>
  <c r="C258" i="8"/>
  <c r="D257" i="8"/>
  <c r="C257" i="8"/>
  <c r="D256" i="8"/>
  <c r="C256" i="8"/>
  <c r="D255" i="8"/>
  <c r="C255" i="8"/>
  <c r="D254" i="8"/>
  <c r="C254" i="8"/>
  <c r="D253" i="8"/>
  <c r="C253" i="8"/>
  <c r="D252" i="8"/>
  <c r="C252" i="8"/>
  <c r="D251" i="8"/>
  <c r="C251" i="8"/>
  <c r="D250" i="8"/>
  <c r="C250" i="8"/>
  <c r="D249" i="8"/>
  <c r="C249" i="8"/>
  <c r="D248" i="8"/>
  <c r="C248" i="8"/>
  <c r="E248" i="8" s="1"/>
  <c r="D247" i="8"/>
  <c r="C247" i="8"/>
  <c r="D246" i="8"/>
  <c r="C246" i="8"/>
  <c r="D245" i="8"/>
  <c r="C245" i="8"/>
  <c r="D244" i="8"/>
  <c r="C244" i="8"/>
  <c r="E244" i="8" s="1"/>
  <c r="D243" i="8"/>
  <c r="C243" i="8"/>
  <c r="D242" i="8"/>
  <c r="C242" i="8"/>
  <c r="D241" i="8"/>
  <c r="C241" i="8"/>
  <c r="D240" i="8"/>
  <c r="C240" i="8"/>
  <c r="E240" i="8" s="1"/>
  <c r="D239" i="8"/>
  <c r="C239" i="8"/>
  <c r="D238" i="8"/>
  <c r="C238" i="8"/>
  <c r="D237" i="8"/>
  <c r="C237" i="8"/>
  <c r="D236" i="8"/>
  <c r="C236" i="8"/>
  <c r="E236" i="8" s="1"/>
  <c r="D235" i="8"/>
  <c r="C235" i="8"/>
  <c r="D234" i="8"/>
  <c r="C234" i="8"/>
  <c r="D233" i="8"/>
  <c r="C233" i="8"/>
  <c r="D232" i="8"/>
  <c r="C232" i="8"/>
  <c r="D231" i="8"/>
  <c r="C231" i="8"/>
  <c r="D230" i="8"/>
  <c r="C230" i="8"/>
  <c r="D229" i="8"/>
  <c r="C229" i="8"/>
  <c r="D228" i="8"/>
  <c r="C228" i="8"/>
  <c r="E228" i="8" s="1"/>
  <c r="D227" i="8"/>
  <c r="C227" i="8"/>
  <c r="D226" i="8"/>
  <c r="C226" i="8"/>
  <c r="D225" i="8"/>
  <c r="C225" i="8"/>
  <c r="D224" i="8"/>
  <c r="C224" i="8"/>
  <c r="E224" i="8" s="1"/>
  <c r="D223" i="8"/>
  <c r="C223" i="8"/>
  <c r="D222" i="8"/>
  <c r="C222" i="8"/>
  <c r="D221" i="8"/>
  <c r="C221" i="8"/>
  <c r="D220" i="8"/>
  <c r="C220" i="8"/>
  <c r="E220" i="8" s="1"/>
  <c r="D219" i="8"/>
  <c r="C219" i="8"/>
  <c r="D218" i="8"/>
  <c r="C218" i="8"/>
  <c r="D217" i="8"/>
  <c r="C217" i="8"/>
  <c r="D216" i="8"/>
  <c r="C216" i="8"/>
  <c r="E216" i="8" s="1"/>
  <c r="D215" i="8"/>
  <c r="C215" i="8"/>
  <c r="D214" i="8"/>
  <c r="C214" i="8"/>
  <c r="D213" i="8"/>
  <c r="C213" i="8"/>
  <c r="D212" i="8"/>
  <c r="C212" i="8"/>
  <c r="E212" i="8" s="1"/>
  <c r="D211" i="8"/>
  <c r="C211" i="8"/>
  <c r="D210" i="8"/>
  <c r="C210" i="8"/>
  <c r="D209" i="8"/>
  <c r="C209" i="8"/>
  <c r="D208" i="8"/>
  <c r="C208" i="8"/>
  <c r="E208" i="8" s="1"/>
  <c r="D207" i="8"/>
  <c r="C207" i="8"/>
  <c r="D206" i="8"/>
  <c r="C206" i="8"/>
  <c r="D205" i="8"/>
  <c r="C205" i="8"/>
  <c r="D204" i="8"/>
  <c r="C204" i="8"/>
  <c r="D203" i="8"/>
  <c r="C203" i="8"/>
  <c r="D202" i="8"/>
  <c r="C202" i="8"/>
  <c r="D201" i="8"/>
  <c r="C201" i="8"/>
  <c r="D200" i="8"/>
  <c r="C200" i="8"/>
  <c r="D199" i="8"/>
  <c r="C199" i="8"/>
  <c r="D198" i="8"/>
  <c r="C198" i="8"/>
  <c r="D197" i="8"/>
  <c r="C197" i="8"/>
  <c r="D196" i="8"/>
  <c r="C196" i="8"/>
  <c r="D195" i="8"/>
  <c r="C195" i="8"/>
  <c r="D194" i="8"/>
  <c r="C194" i="8"/>
  <c r="D193" i="8"/>
  <c r="C193" i="8"/>
  <c r="D192" i="8"/>
  <c r="C192" i="8"/>
  <c r="D191" i="8"/>
  <c r="C191" i="8"/>
  <c r="D190" i="8"/>
  <c r="C190" i="8"/>
  <c r="D189" i="8"/>
  <c r="C189" i="8"/>
  <c r="D188" i="8"/>
  <c r="C188" i="8"/>
  <c r="E188" i="8" s="1"/>
  <c r="D187" i="8"/>
  <c r="C187" i="8"/>
  <c r="D186" i="8"/>
  <c r="C186" i="8"/>
  <c r="D185" i="8"/>
  <c r="C185" i="8"/>
  <c r="D184" i="8"/>
  <c r="C184" i="8"/>
  <c r="D183" i="8"/>
  <c r="C183" i="8"/>
  <c r="D182" i="8"/>
  <c r="C182" i="8"/>
  <c r="D181" i="8"/>
  <c r="C181" i="8"/>
  <c r="D180" i="8"/>
  <c r="C180" i="8"/>
  <c r="D179" i="8"/>
  <c r="C179" i="8"/>
  <c r="D178" i="8"/>
  <c r="C178" i="8"/>
  <c r="D177" i="8"/>
  <c r="C177" i="8"/>
  <c r="D176" i="8"/>
  <c r="C176" i="8"/>
  <c r="D175" i="8"/>
  <c r="C175" i="8"/>
  <c r="D174" i="8"/>
  <c r="C174" i="8"/>
  <c r="D173" i="8"/>
  <c r="C173" i="8"/>
  <c r="D172" i="8"/>
  <c r="C172" i="8"/>
  <c r="D171" i="8"/>
  <c r="C171" i="8"/>
  <c r="D170" i="8"/>
  <c r="C170" i="8"/>
  <c r="D169" i="8"/>
  <c r="C169" i="8"/>
  <c r="D168" i="8"/>
  <c r="C168" i="8"/>
  <c r="D167" i="8"/>
  <c r="C167" i="8"/>
  <c r="D166" i="8"/>
  <c r="C166" i="8"/>
  <c r="D165" i="8"/>
  <c r="C165" i="8"/>
  <c r="D164" i="8"/>
  <c r="C164" i="8"/>
  <c r="D163" i="8"/>
  <c r="C163" i="8"/>
  <c r="D162" i="8"/>
  <c r="C162" i="8"/>
  <c r="D161" i="8"/>
  <c r="C161" i="8"/>
  <c r="D160" i="8"/>
  <c r="C160" i="8"/>
  <c r="D159" i="8"/>
  <c r="C159" i="8"/>
  <c r="D158" i="8"/>
  <c r="C158" i="8"/>
  <c r="D157" i="8"/>
  <c r="C157" i="8"/>
  <c r="D156" i="8"/>
  <c r="C156" i="8"/>
  <c r="E156" i="8" s="1"/>
  <c r="D155" i="8"/>
  <c r="C155" i="8"/>
  <c r="D154" i="8"/>
  <c r="C154" i="8"/>
  <c r="D153" i="8"/>
  <c r="C153" i="8"/>
  <c r="D152" i="8"/>
  <c r="C152" i="8"/>
  <c r="D151" i="8"/>
  <c r="C151" i="8"/>
  <c r="D150" i="8"/>
  <c r="C150" i="8"/>
  <c r="D149" i="8"/>
  <c r="C149" i="8"/>
  <c r="D148" i="8"/>
  <c r="C148" i="8"/>
  <c r="D147" i="8"/>
  <c r="C147" i="8"/>
  <c r="D146" i="8"/>
  <c r="C146" i="8"/>
  <c r="D145" i="8"/>
  <c r="C145" i="8"/>
  <c r="D144" i="8"/>
  <c r="C144" i="8"/>
  <c r="D143" i="8"/>
  <c r="C143" i="8"/>
  <c r="D142" i="8"/>
  <c r="C142" i="8"/>
  <c r="D141" i="8"/>
  <c r="C141" i="8"/>
  <c r="D140" i="8"/>
  <c r="C140" i="8"/>
  <c r="E140" i="8" s="1"/>
  <c r="D139" i="8"/>
  <c r="C139" i="8"/>
  <c r="D138" i="8"/>
  <c r="C138" i="8"/>
  <c r="D137" i="8"/>
  <c r="C137" i="8"/>
  <c r="D136" i="8"/>
  <c r="C136" i="8"/>
  <c r="D135" i="8"/>
  <c r="C135" i="8"/>
  <c r="D134" i="8"/>
  <c r="C134" i="8"/>
  <c r="D133" i="8"/>
  <c r="C133" i="8"/>
  <c r="D132" i="8"/>
  <c r="C132" i="8"/>
  <c r="E132" i="8" s="1"/>
  <c r="D131" i="8"/>
  <c r="C131" i="8"/>
  <c r="D130" i="8"/>
  <c r="C130" i="8"/>
  <c r="D129" i="8"/>
  <c r="C129" i="8"/>
  <c r="D128" i="8"/>
  <c r="C128" i="8"/>
  <c r="D127" i="8"/>
  <c r="C127" i="8"/>
  <c r="D126" i="8"/>
  <c r="C126" i="8"/>
  <c r="D125" i="8"/>
  <c r="C125" i="8"/>
  <c r="D124" i="8"/>
  <c r="C124" i="8"/>
  <c r="E124" i="8" s="1"/>
  <c r="D123" i="8"/>
  <c r="C123" i="8"/>
  <c r="D122" i="8"/>
  <c r="C122" i="8"/>
  <c r="D121" i="8"/>
  <c r="C121" i="8"/>
  <c r="D120" i="8"/>
  <c r="C120" i="8"/>
  <c r="D119" i="8"/>
  <c r="C119" i="8"/>
  <c r="D118" i="8"/>
  <c r="C118" i="8"/>
  <c r="D117" i="8"/>
  <c r="C117" i="8"/>
  <c r="D116" i="8"/>
  <c r="C116" i="8"/>
  <c r="E116" i="8" s="1"/>
  <c r="D115" i="8"/>
  <c r="C115" i="8"/>
  <c r="D114" i="8"/>
  <c r="C114" i="8"/>
  <c r="D113" i="8"/>
  <c r="C113" i="8"/>
  <c r="D112" i="8"/>
  <c r="C112" i="8"/>
  <c r="D111" i="8"/>
  <c r="C111" i="8"/>
  <c r="D110" i="8"/>
  <c r="C110" i="8"/>
  <c r="D109" i="8"/>
  <c r="C109" i="8"/>
  <c r="D108" i="8"/>
  <c r="C108" i="8"/>
  <c r="D107" i="8"/>
  <c r="C107" i="8"/>
  <c r="D106" i="8"/>
  <c r="C106" i="8"/>
  <c r="D105" i="8"/>
  <c r="C105" i="8"/>
  <c r="D104" i="8"/>
  <c r="C104" i="8"/>
  <c r="D103" i="8"/>
  <c r="C103" i="8"/>
  <c r="D102" i="8"/>
  <c r="C102" i="8"/>
  <c r="D101" i="8"/>
  <c r="C101" i="8"/>
  <c r="D100" i="8"/>
  <c r="C100" i="8"/>
  <c r="D99" i="8"/>
  <c r="C99" i="8"/>
  <c r="D98" i="8"/>
  <c r="C98" i="8"/>
  <c r="D97" i="8"/>
  <c r="C97" i="8"/>
  <c r="D96" i="8"/>
  <c r="C96" i="8"/>
  <c r="D95" i="8"/>
  <c r="C95" i="8"/>
  <c r="D94" i="8"/>
  <c r="C94" i="8"/>
  <c r="D93" i="8"/>
  <c r="C93" i="8"/>
  <c r="D92" i="8"/>
  <c r="C92" i="8"/>
  <c r="D91" i="8"/>
  <c r="C91" i="8"/>
  <c r="D90" i="8"/>
  <c r="C90" i="8"/>
  <c r="D89" i="8"/>
  <c r="C89" i="8"/>
  <c r="D88" i="8"/>
  <c r="C88" i="8"/>
  <c r="D87" i="8"/>
  <c r="C87" i="8"/>
  <c r="D86" i="8"/>
  <c r="C86" i="8"/>
  <c r="D85" i="8"/>
  <c r="C85" i="8"/>
  <c r="D84" i="8"/>
  <c r="C84" i="8"/>
  <c r="D83" i="8"/>
  <c r="C83" i="8"/>
  <c r="D82" i="8"/>
  <c r="C82" i="8"/>
  <c r="D81" i="8"/>
  <c r="C81" i="8"/>
  <c r="D80" i="8"/>
  <c r="C80" i="8"/>
  <c r="D79" i="8"/>
  <c r="C79" i="8"/>
  <c r="D78" i="8"/>
  <c r="C78" i="8"/>
  <c r="D77" i="8"/>
  <c r="C77" i="8"/>
  <c r="D76" i="8"/>
  <c r="C76" i="8"/>
  <c r="D75" i="8"/>
  <c r="C75" i="8"/>
  <c r="D74" i="8"/>
  <c r="C74" i="8"/>
  <c r="D73" i="8"/>
  <c r="C73" i="8"/>
  <c r="D72" i="8"/>
  <c r="C72" i="8"/>
  <c r="D71" i="8"/>
  <c r="C71" i="8"/>
  <c r="D70" i="8"/>
  <c r="C70" i="8"/>
  <c r="D69" i="8"/>
  <c r="C69" i="8"/>
  <c r="D68" i="8"/>
  <c r="C68" i="8"/>
  <c r="D67" i="8"/>
  <c r="C67" i="8"/>
  <c r="D66" i="8"/>
  <c r="C66" i="8"/>
  <c r="D65" i="8"/>
  <c r="C65" i="8"/>
  <c r="D64" i="8"/>
  <c r="C64" i="8"/>
  <c r="D63" i="8"/>
  <c r="C63" i="8"/>
  <c r="D62" i="8"/>
  <c r="C62" i="8"/>
  <c r="D61" i="8"/>
  <c r="C61" i="8"/>
  <c r="D60" i="8"/>
  <c r="C60" i="8"/>
  <c r="D59" i="8"/>
  <c r="C59" i="8"/>
  <c r="D58" i="8"/>
  <c r="C58" i="8"/>
  <c r="D57" i="8"/>
  <c r="C57" i="8"/>
  <c r="D56" i="8"/>
  <c r="C56" i="8"/>
  <c r="D55" i="8"/>
  <c r="C55" i="8"/>
  <c r="D54" i="8"/>
  <c r="C54" i="8"/>
  <c r="D53" i="8"/>
  <c r="C53" i="8"/>
  <c r="D52" i="8"/>
  <c r="C52" i="8"/>
  <c r="D51" i="8"/>
  <c r="C51" i="8"/>
  <c r="D50" i="8"/>
  <c r="C50" i="8"/>
  <c r="D49" i="8"/>
  <c r="C49" i="8"/>
  <c r="D48" i="8"/>
  <c r="C48" i="8"/>
  <c r="D47" i="8"/>
  <c r="C47" i="8"/>
  <c r="D46" i="8"/>
  <c r="C46" i="8"/>
  <c r="D45" i="8"/>
  <c r="C45" i="8"/>
  <c r="D44" i="8"/>
  <c r="C44" i="8"/>
  <c r="E44" i="8" s="1"/>
  <c r="D43" i="8"/>
  <c r="C43" i="8"/>
  <c r="D42" i="8"/>
  <c r="C42" i="8"/>
  <c r="D41" i="8"/>
  <c r="C41" i="8"/>
  <c r="D40" i="8"/>
  <c r="C40" i="8"/>
  <c r="D39" i="8"/>
  <c r="C39" i="8"/>
  <c r="D38" i="8"/>
  <c r="C38" i="8"/>
  <c r="D37" i="8"/>
  <c r="C37" i="8"/>
  <c r="D36" i="8"/>
  <c r="C36" i="8"/>
  <c r="E36" i="8" s="1"/>
  <c r="D35" i="8"/>
  <c r="C35" i="8"/>
  <c r="D34" i="8"/>
  <c r="C34" i="8"/>
  <c r="D33" i="8"/>
  <c r="C33" i="8"/>
  <c r="D32" i="8"/>
  <c r="C32" i="8"/>
  <c r="D31" i="8"/>
  <c r="C31" i="8"/>
  <c r="D30" i="8"/>
  <c r="C30" i="8"/>
  <c r="D29" i="8"/>
  <c r="C29" i="8"/>
  <c r="D28" i="8"/>
  <c r="C28" i="8"/>
  <c r="D27" i="8"/>
  <c r="C27" i="8"/>
  <c r="D26" i="8"/>
  <c r="C26" i="8"/>
  <c r="D406" i="7"/>
  <c r="C406" i="7"/>
  <c r="D405" i="7"/>
  <c r="C405" i="7"/>
  <c r="E405" i="7" s="1"/>
  <c r="D404" i="7"/>
  <c r="C404" i="7"/>
  <c r="D403" i="7"/>
  <c r="C403" i="7"/>
  <c r="D402" i="7"/>
  <c r="C402" i="7"/>
  <c r="D401" i="7"/>
  <c r="C401" i="7"/>
  <c r="E401" i="7" s="1"/>
  <c r="D400" i="7"/>
  <c r="C400" i="7"/>
  <c r="D399" i="7"/>
  <c r="C399" i="7"/>
  <c r="D398" i="7"/>
  <c r="C398" i="7"/>
  <c r="D397" i="7"/>
  <c r="C397" i="7"/>
  <c r="E397" i="7" s="1"/>
  <c r="D396" i="7"/>
  <c r="C396" i="7"/>
  <c r="D395" i="7"/>
  <c r="C395" i="7"/>
  <c r="D394" i="7"/>
  <c r="C394" i="7"/>
  <c r="D393" i="7"/>
  <c r="C393" i="7"/>
  <c r="D392" i="7"/>
  <c r="C392" i="7"/>
  <c r="D391" i="7"/>
  <c r="C391" i="7"/>
  <c r="D390" i="7"/>
  <c r="C390" i="7"/>
  <c r="D389" i="7"/>
  <c r="C389" i="7"/>
  <c r="E389" i="7" s="1"/>
  <c r="D388" i="7"/>
  <c r="C388" i="7"/>
  <c r="D387" i="7"/>
  <c r="C387" i="7"/>
  <c r="D386" i="7"/>
  <c r="C386" i="7"/>
  <c r="D385" i="7"/>
  <c r="C385" i="7"/>
  <c r="D384" i="7"/>
  <c r="C384" i="7"/>
  <c r="D383" i="7"/>
  <c r="C383" i="7"/>
  <c r="D382" i="7"/>
  <c r="C382" i="7"/>
  <c r="D381" i="7"/>
  <c r="C381" i="7"/>
  <c r="E381" i="7" s="1"/>
  <c r="D380" i="7"/>
  <c r="C380" i="7"/>
  <c r="D379" i="7"/>
  <c r="C379" i="7"/>
  <c r="D378" i="7"/>
  <c r="C378" i="7"/>
  <c r="D377" i="7"/>
  <c r="C377" i="7"/>
  <c r="D376" i="7"/>
  <c r="C376" i="7"/>
  <c r="D375" i="7"/>
  <c r="C375" i="7"/>
  <c r="D374" i="7"/>
  <c r="C374" i="7"/>
  <c r="D373" i="7"/>
  <c r="C373" i="7"/>
  <c r="E373" i="7" s="1"/>
  <c r="D372" i="7"/>
  <c r="C372" i="7"/>
  <c r="D371" i="7"/>
  <c r="C371" i="7"/>
  <c r="D370" i="7"/>
  <c r="C370" i="7"/>
  <c r="D369" i="7"/>
  <c r="C369" i="7"/>
  <c r="E369" i="7" s="1"/>
  <c r="D368" i="7"/>
  <c r="C368" i="7"/>
  <c r="D367" i="7"/>
  <c r="C367" i="7"/>
  <c r="D366" i="7"/>
  <c r="C366" i="7"/>
  <c r="D365" i="7"/>
  <c r="C365" i="7"/>
  <c r="D364" i="7"/>
  <c r="C364" i="7"/>
  <c r="D363" i="7"/>
  <c r="C363" i="7"/>
  <c r="D362" i="7"/>
  <c r="C362" i="7"/>
  <c r="D361" i="7"/>
  <c r="C361" i="7"/>
  <c r="D360" i="7"/>
  <c r="C360" i="7"/>
  <c r="D359" i="7"/>
  <c r="C359" i="7"/>
  <c r="D358" i="7"/>
  <c r="C358" i="7"/>
  <c r="D357" i="7"/>
  <c r="C357" i="7"/>
  <c r="D356" i="7"/>
  <c r="C356" i="7"/>
  <c r="D355" i="7"/>
  <c r="C355" i="7"/>
  <c r="D354" i="7"/>
  <c r="C354" i="7"/>
  <c r="D353" i="7"/>
  <c r="C353" i="7"/>
  <c r="D352" i="7"/>
  <c r="C352" i="7"/>
  <c r="D351" i="7"/>
  <c r="C351" i="7"/>
  <c r="D350" i="7"/>
  <c r="C350" i="7"/>
  <c r="E350" i="7" s="1"/>
  <c r="D349" i="7"/>
  <c r="C349" i="7"/>
  <c r="D348" i="7"/>
  <c r="C348" i="7"/>
  <c r="D347" i="7"/>
  <c r="C347" i="7"/>
  <c r="D346" i="7"/>
  <c r="C346" i="7"/>
  <c r="D345" i="7"/>
  <c r="C345" i="7"/>
  <c r="D344" i="7"/>
  <c r="C344" i="7"/>
  <c r="D343" i="7"/>
  <c r="C343" i="7"/>
  <c r="D342" i="7"/>
  <c r="C342" i="7"/>
  <c r="E342" i="7" s="1"/>
  <c r="D341" i="7"/>
  <c r="C341" i="7"/>
  <c r="D340" i="7"/>
  <c r="C340" i="7"/>
  <c r="D339" i="7"/>
  <c r="C339" i="7"/>
  <c r="D338" i="7"/>
  <c r="C338" i="7"/>
  <c r="D337" i="7"/>
  <c r="C337" i="7"/>
  <c r="D336" i="7"/>
  <c r="C336" i="7"/>
  <c r="D335" i="7"/>
  <c r="C335" i="7"/>
  <c r="D334" i="7"/>
  <c r="C334" i="7"/>
  <c r="E334" i="7" s="1"/>
  <c r="D333" i="7"/>
  <c r="C333" i="7"/>
  <c r="E333" i="7" s="1"/>
  <c r="D332" i="7"/>
  <c r="C332" i="7"/>
  <c r="D331" i="7"/>
  <c r="C331" i="7"/>
  <c r="D330" i="7"/>
  <c r="C330" i="7"/>
  <c r="E330" i="7" s="1"/>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E304" i="7" s="1"/>
  <c r="D303" i="7"/>
  <c r="C303" i="7"/>
  <c r="D302" i="7"/>
  <c r="C302" i="7"/>
  <c r="D301" i="7"/>
  <c r="C301" i="7"/>
  <c r="D300" i="7"/>
  <c r="C300" i="7"/>
  <c r="E300" i="7" s="1"/>
  <c r="D299" i="7"/>
  <c r="C299" i="7"/>
  <c r="D298" i="7"/>
  <c r="C298" i="7"/>
  <c r="D297" i="7"/>
  <c r="C297" i="7"/>
  <c r="D296" i="7"/>
  <c r="C296" i="7"/>
  <c r="E296" i="7" s="1"/>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5" i="7"/>
  <c r="C165" i="7"/>
  <c r="D164" i="7"/>
  <c r="C164"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3" i="7"/>
  <c r="C143" i="7"/>
  <c r="D142" i="7"/>
  <c r="C142" i="7"/>
  <c r="D141" i="7"/>
  <c r="C141"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3" i="7"/>
  <c r="C113" i="7"/>
  <c r="D112" i="7"/>
  <c r="C112" i="7"/>
  <c r="D111" i="7"/>
  <c r="C111" i="7"/>
  <c r="D110" i="7"/>
  <c r="C110" i="7"/>
  <c r="D109" i="7"/>
  <c r="C109" i="7"/>
  <c r="D108" i="7"/>
  <c r="C108"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E308" i="7" l="1"/>
  <c r="E336" i="7"/>
  <c r="E30" i="7"/>
  <c r="E38" i="7"/>
  <c r="E42" i="7"/>
  <c r="E46" i="7"/>
  <c r="E118" i="7"/>
  <c r="E126" i="7"/>
  <c r="E158" i="8"/>
  <c r="E162" i="8"/>
  <c r="E194" i="8"/>
  <c r="E198" i="8"/>
  <c r="E202" i="8"/>
  <c r="E382" i="8"/>
  <c r="E386" i="8"/>
  <c r="E394" i="8"/>
  <c r="E398" i="8"/>
  <c r="E232" i="7"/>
  <c r="E240" i="7"/>
  <c r="E248" i="7"/>
  <c r="E252" i="7"/>
  <c r="E256" i="7"/>
  <c r="E264" i="7"/>
  <c r="E268" i="7"/>
  <c r="E272" i="7"/>
  <c r="E280" i="7"/>
  <c r="E284" i="7"/>
  <c r="E288" i="7"/>
  <c r="E310" i="7"/>
  <c r="E318" i="7"/>
  <c r="E326" i="7"/>
  <c r="E165" i="8"/>
  <c r="E169" i="8"/>
  <c r="E173" i="8"/>
  <c r="E249" i="8"/>
  <c r="E257" i="8"/>
  <c r="E261" i="8"/>
  <c r="E269" i="8"/>
  <c r="E285" i="8"/>
  <c r="E289" i="8"/>
  <c r="E293" i="8"/>
  <c r="E297" i="8"/>
  <c r="E313" i="8"/>
  <c r="E321" i="8"/>
  <c r="E325" i="8"/>
  <c r="E195" i="7"/>
  <c r="E259" i="7"/>
  <c r="E361" i="8"/>
  <c r="E369" i="8"/>
  <c r="E405" i="8"/>
  <c r="E352" i="7"/>
  <c r="E356" i="7"/>
  <c r="E360" i="7"/>
  <c r="E368" i="7"/>
  <c r="E61" i="8"/>
  <c r="E85" i="8"/>
  <c r="E141" i="8"/>
  <c r="E149" i="8"/>
  <c r="E51" i="8"/>
  <c r="E59" i="8"/>
  <c r="E75" i="8"/>
  <c r="E115" i="8"/>
  <c r="E123" i="8"/>
  <c r="E131" i="8"/>
  <c r="E139" i="8"/>
  <c r="E147" i="8"/>
  <c r="E77" i="8"/>
  <c r="E203" i="8"/>
  <c r="E291" i="8"/>
  <c r="E331" i="8"/>
  <c r="E32" i="7"/>
  <c r="E64" i="7"/>
  <c r="E144" i="7"/>
  <c r="E237" i="7"/>
  <c r="E277" i="7"/>
  <c r="E285" i="7"/>
  <c r="E293" i="7"/>
  <c r="E301" i="7"/>
  <c r="E29" i="7"/>
  <c r="E49" i="7"/>
  <c r="E53" i="7"/>
  <c r="E61" i="7"/>
  <c r="E133" i="7"/>
  <c r="E141" i="7"/>
  <c r="E148" i="7"/>
  <c r="E164" i="7"/>
  <c r="E176" i="7"/>
  <c r="E332" i="7"/>
  <c r="E197" i="8"/>
  <c r="E292" i="8"/>
  <c r="E300" i="8"/>
  <c r="E395" i="8"/>
  <c r="E399" i="8"/>
  <c r="E185" i="7"/>
  <c r="E376" i="8"/>
  <c r="E193" i="7"/>
  <c r="E201" i="7"/>
  <c r="E340" i="7"/>
  <c r="E150" i="7"/>
  <c r="E158" i="7"/>
  <c r="E166" i="7"/>
  <c r="E170" i="7"/>
  <c r="E174" i="7"/>
  <c r="E182" i="7"/>
  <c r="E190" i="7"/>
  <c r="E198" i="7"/>
  <c r="E202" i="7"/>
  <c r="E206" i="7"/>
  <c r="E357" i="7"/>
  <c r="E365" i="7"/>
  <c r="E372" i="7"/>
  <c r="E400" i="7"/>
  <c r="E163" i="8"/>
  <c r="E171" i="8"/>
  <c r="E187" i="8"/>
  <c r="E230" i="8"/>
  <c r="E234" i="8"/>
  <c r="E242" i="8"/>
  <c r="E250" i="8"/>
  <c r="E270" i="8"/>
  <c r="E274" i="8"/>
  <c r="E334" i="8"/>
  <c r="E338" i="8"/>
  <c r="E350" i="8"/>
  <c r="E354" i="8"/>
  <c r="E373" i="8"/>
  <c r="E393" i="8"/>
  <c r="E401" i="8"/>
  <c r="E56" i="8"/>
  <c r="E60" i="8"/>
  <c r="E80" i="7"/>
  <c r="E88" i="7"/>
  <c r="E92" i="7"/>
  <c r="E96" i="7"/>
  <c r="E104" i="7"/>
  <c r="E108" i="7"/>
  <c r="E112" i="7"/>
  <c r="E136" i="7"/>
  <c r="E140" i="7"/>
  <c r="E374" i="7"/>
  <c r="E406" i="7"/>
  <c r="E45" i="8"/>
  <c r="E160" i="8"/>
  <c r="E176" i="8"/>
  <c r="E215" i="8"/>
  <c r="E219" i="8"/>
  <c r="E255" i="8"/>
  <c r="E263" i="8"/>
  <c r="E335" i="8"/>
  <c r="E351" i="8"/>
  <c r="E27" i="8"/>
  <c r="E86" i="8"/>
  <c r="E90" i="8"/>
  <c r="E94" i="8"/>
  <c r="E98" i="8"/>
  <c r="E102" i="8"/>
  <c r="E106" i="8"/>
  <c r="E118" i="8"/>
  <c r="E122" i="8"/>
  <c r="E150" i="8"/>
  <c r="E154" i="8"/>
  <c r="E181" i="8"/>
  <c r="E204" i="8"/>
  <c r="E295" i="8"/>
  <c r="E205" i="8"/>
  <c r="E213" i="8"/>
  <c r="E229" i="8"/>
  <c r="E237" i="8"/>
  <c r="E245" i="8"/>
  <c r="E256" i="8"/>
  <c r="E268" i="8"/>
  <c r="E288" i="8"/>
  <c r="E296" i="8"/>
  <c r="E347" i="8"/>
  <c r="E355" i="8"/>
  <c r="E362" i="8"/>
  <c r="E366" i="8"/>
  <c r="E389" i="8"/>
  <c r="E68" i="8"/>
  <c r="E79" i="8"/>
  <c r="E87" i="8"/>
  <c r="E91" i="8"/>
  <c r="E95" i="8"/>
  <c r="E99" i="8"/>
  <c r="E151" i="8"/>
  <c r="E155" i="8"/>
  <c r="E324" i="8"/>
  <c r="E159" i="8"/>
  <c r="E344" i="8"/>
  <c r="E367" i="8"/>
  <c r="E29" i="8"/>
  <c r="E69" i="8"/>
  <c r="E73" i="8"/>
  <c r="E80" i="8"/>
  <c r="E84" i="8"/>
  <c r="E92" i="8"/>
  <c r="E96" i="8"/>
  <c r="E104" i="8"/>
  <c r="E164" i="8"/>
  <c r="E172" i="8"/>
  <c r="E180" i="8"/>
  <c r="E199" i="8"/>
  <c r="E235" i="8"/>
  <c r="E294" i="8"/>
  <c r="E333" i="8"/>
  <c r="E341" i="8"/>
  <c r="E364" i="8"/>
  <c r="E368" i="8"/>
  <c r="E383" i="8"/>
  <c r="E26" i="8"/>
  <c r="E30" i="8"/>
  <c r="E34" i="8"/>
  <c r="E109" i="8"/>
  <c r="E117" i="8"/>
  <c r="E125" i="8"/>
  <c r="E196" i="8"/>
  <c r="E200" i="8"/>
  <c r="E259" i="8"/>
  <c r="E283" i="8"/>
  <c r="E306" i="8"/>
  <c r="E326" i="8"/>
  <c r="E357" i="8"/>
  <c r="E380" i="8"/>
  <c r="E384" i="8"/>
  <c r="E36" i="7"/>
  <c r="E40" i="7"/>
  <c r="E44" i="7"/>
  <c r="E48" i="7"/>
  <c r="E56" i="7"/>
  <c r="E60" i="7"/>
  <c r="E107" i="7"/>
  <c r="E234" i="7"/>
  <c r="E238" i="7"/>
  <c r="E278" i="7"/>
  <c r="E286" i="7"/>
  <c r="E294" i="7"/>
  <c r="E298" i="7"/>
  <c r="E302" i="7"/>
  <c r="E337" i="7"/>
  <c r="E341" i="7"/>
  <c r="E349" i="7"/>
  <c r="E376" i="7"/>
  <c r="E380" i="7"/>
  <c r="E384" i="7"/>
  <c r="E388" i="7"/>
  <c r="E392" i="7"/>
  <c r="E396" i="7"/>
  <c r="E147" i="7"/>
  <c r="E404" i="7"/>
  <c r="E69" i="7"/>
  <c r="E77" i="7"/>
  <c r="E101" i="7"/>
  <c r="E109" i="7"/>
  <c r="E116" i="7"/>
  <c r="E128" i="7"/>
  <c r="E184" i="7"/>
  <c r="E188" i="7"/>
  <c r="E192" i="7"/>
  <c r="E200" i="7"/>
  <c r="E204" i="7"/>
  <c r="E208" i="7"/>
  <c r="E216" i="7"/>
  <c r="E220" i="7"/>
  <c r="E224" i="7"/>
  <c r="E358" i="7"/>
  <c r="E362" i="7"/>
  <c r="E366" i="7"/>
  <c r="E382" i="7"/>
  <c r="E390" i="7"/>
  <c r="E394" i="7"/>
  <c r="E398" i="7"/>
  <c r="E70" i="7"/>
  <c r="E74" i="7"/>
  <c r="E78" i="7"/>
  <c r="E102" i="7"/>
  <c r="E106" i="7"/>
  <c r="E110" i="7"/>
  <c r="E145" i="7"/>
  <c r="E149" i="7"/>
  <c r="E157" i="7"/>
  <c r="E165" i="7"/>
  <c r="E173" i="7"/>
  <c r="E213" i="7"/>
  <c r="E221" i="7"/>
  <c r="E229" i="7"/>
  <c r="E339" i="7"/>
  <c r="E347" i="7"/>
  <c r="E324" i="7"/>
  <c r="E344" i="7"/>
  <c r="E348" i="7"/>
  <c r="E363" i="7"/>
  <c r="E27" i="7"/>
  <c r="E51" i="7"/>
  <c r="E59" i="7"/>
  <c r="E249" i="7"/>
  <c r="E257" i="7"/>
  <c r="E265" i="7"/>
  <c r="E364" i="7"/>
  <c r="E371" i="7"/>
  <c r="E379" i="7"/>
  <c r="E395" i="7"/>
  <c r="F359" i="4"/>
  <c r="F344" i="4"/>
  <c r="F192" i="4"/>
  <c r="F176" i="4"/>
  <c r="F172" i="4"/>
  <c r="F152" i="4"/>
  <c r="F140" i="4"/>
  <c r="F345" i="4"/>
  <c r="F321" i="4"/>
  <c r="F289" i="4"/>
  <c r="F241" i="4"/>
  <c r="F233" i="4"/>
  <c r="F217" i="4"/>
  <c r="F209" i="4"/>
  <c r="F201" i="4"/>
  <c r="F384" i="4"/>
  <c r="F416" i="4"/>
  <c r="F169" i="4"/>
  <c r="F96" i="4"/>
  <c r="F395" i="4"/>
  <c r="F352" i="4"/>
  <c r="F288" i="4"/>
  <c r="F375" i="4"/>
  <c r="F391" i="4"/>
  <c r="F370" i="4"/>
  <c r="F311" i="4"/>
  <c r="F408" i="4"/>
  <c r="F389" i="4"/>
  <c r="F358" i="4"/>
  <c r="F306" i="4"/>
  <c r="F298" i="4"/>
  <c r="F282" i="4"/>
  <c r="F274" i="4"/>
  <c r="F191" i="4"/>
  <c r="F151" i="4"/>
  <c r="F143" i="4"/>
  <c r="F415" i="4"/>
  <c r="F360" i="4"/>
  <c r="F145" i="4"/>
  <c r="F398" i="4"/>
  <c r="F320" i="4"/>
  <c r="F312" i="4"/>
  <c r="F308" i="4"/>
  <c r="F304" i="4"/>
  <c r="F296" i="4"/>
  <c r="F280" i="4"/>
  <c r="F276" i="4"/>
  <c r="F272" i="4"/>
  <c r="F264" i="4"/>
  <c r="F256" i="4"/>
  <c r="F407" i="4"/>
  <c r="F364" i="4"/>
  <c r="F351" i="4"/>
  <c r="F347" i="4"/>
  <c r="F343" i="4"/>
  <c r="F295" i="4"/>
  <c r="F372" i="4"/>
  <c r="F383" i="4"/>
  <c r="F376" i="4"/>
  <c r="F90" i="4"/>
  <c r="F66" i="4"/>
  <c r="F58" i="4"/>
  <c r="F42" i="4"/>
  <c r="F248" i="4"/>
  <c r="F224" i="4"/>
  <c r="F216" i="4"/>
  <c r="F165" i="4"/>
  <c r="F161" i="4"/>
  <c r="F153" i="4"/>
  <c r="F137" i="4"/>
  <c r="F129" i="4"/>
  <c r="F121" i="4"/>
  <c r="F93" i="4"/>
  <c r="F405" i="4"/>
  <c r="F401" i="4"/>
  <c r="F397" i="4"/>
  <c r="F393" i="4"/>
  <c r="F367" i="4"/>
  <c r="F333" i="4"/>
  <c r="F305" i="4"/>
  <c r="F294" i="4"/>
  <c r="F271" i="4"/>
  <c r="F263" i="4"/>
  <c r="F184" i="4"/>
  <c r="F56" i="4"/>
  <c r="F412" i="4"/>
  <c r="F385" i="4"/>
  <c r="F382" i="4"/>
  <c r="F355" i="4"/>
  <c r="F348" i="4"/>
  <c r="F239" i="4"/>
  <c r="F231" i="4"/>
  <c r="F207" i="4"/>
  <c r="F199" i="4"/>
  <c r="F168" i="4"/>
  <c r="F160" i="4"/>
  <c r="F144" i="4"/>
  <c r="F404" i="4"/>
  <c r="F400" i="4"/>
  <c r="F396" i="4"/>
  <c r="F392" i="4"/>
  <c r="F366" i="4"/>
  <c r="F340" i="4"/>
  <c r="F336" i="4"/>
  <c r="F328" i="4"/>
  <c r="F159" i="4"/>
  <c r="F390" i="4"/>
  <c r="F273" i="4"/>
  <c r="F265" i="4"/>
  <c r="F257" i="4"/>
  <c r="F399" i="4"/>
  <c r="F373" i="4"/>
  <c r="F369" i="4"/>
  <c r="F365" i="4"/>
  <c r="F335" i="4"/>
  <c r="F327" i="4"/>
  <c r="F414" i="4"/>
  <c r="F402" i="4"/>
  <c r="F380" i="4"/>
  <c r="F368" i="4"/>
  <c r="F357" i="4"/>
  <c r="F350" i="4"/>
  <c r="F338" i="4"/>
  <c r="F330" i="4"/>
  <c r="F185" i="4"/>
  <c r="F177" i="4"/>
  <c r="F150" i="4"/>
  <c r="F146" i="4"/>
  <c r="F281" i="4"/>
  <c r="F255" i="4"/>
  <c r="F247" i="4"/>
  <c r="F193" i="4"/>
  <c r="F167" i="4"/>
  <c r="F163" i="4"/>
  <c r="F406" i="4"/>
  <c r="F388" i="4"/>
  <c r="F381" i="4"/>
  <c r="F377" i="4"/>
  <c r="F363" i="4"/>
  <c r="F356" i="4"/>
  <c r="F349" i="4"/>
  <c r="F342" i="4"/>
  <c r="F319" i="4"/>
  <c r="F315" i="4"/>
  <c r="F208" i="4"/>
  <c r="F200" i="4"/>
  <c r="F374" i="4"/>
  <c r="F394" i="4"/>
  <c r="F387" i="4"/>
  <c r="F362" i="4"/>
  <c r="F337" i="4"/>
  <c r="F326" i="4"/>
  <c r="F314" i="4"/>
  <c r="F303" i="4"/>
  <c r="F249" i="4"/>
  <c r="F223" i="4"/>
  <c r="F215" i="4"/>
  <c r="F136" i="4"/>
  <c r="F139" i="4"/>
  <c r="F409" i="4"/>
  <c r="F411" i="4"/>
  <c r="F386" i="4"/>
  <c r="F379" i="4"/>
  <c r="F361" i="4"/>
  <c r="F354" i="4"/>
  <c r="F313" i="4"/>
  <c r="F287" i="4"/>
  <c r="F283" i="4"/>
  <c r="F279" i="4"/>
  <c r="F225" i="4"/>
  <c r="F183" i="4"/>
  <c r="F164" i="4"/>
  <c r="F156" i="4"/>
  <c r="F135" i="4"/>
  <c r="F413" i="4"/>
  <c r="F410" i="4"/>
  <c r="F403" i="4"/>
  <c r="F378" i="4"/>
  <c r="F371" i="4"/>
  <c r="F353" i="4"/>
  <c r="F346" i="4"/>
  <c r="F301" i="4"/>
  <c r="F240" i="4"/>
  <c r="F232" i="4"/>
  <c r="F175" i="4"/>
  <c r="E53" i="8"/>
  <c r="E57" i="8"/>
  <c r="E65" i="8"/>
  <c r="E76" i="8"/>
  <c r="E100" i="8"/>
  <c r="E108" i="8"/>
  <c r="E133" i="8"/>
  <c r="E137" i="8"/>
  <c r="E145" i="8"/>
  <c r="E179" i="8"/>
  <c r="E182" i="8"/>
  <c r="E186" i="8"/>
  <c r="E189" i="8"/>
  <c r="E207" i="8"/>
  <c r="E211" i="8"/>
  <c r="E226" i="8"/>
  <c r="E252" i="8"/>
  <c r="E267" i="8"/>
  <c r="E286" i="8"/>
  <c r="E304" i="8"/>
  <c r="E308" i="8"/>
  <c r="E319" i="8"/>
  <c r="E323" i="8"/>
  <c r="E39" i="8"/>
  <c r="E43" i="8"/>
  <c r="E46" i="8"/>
  <c r="E50" i="8"/>
  <c r="E54" i="8"/>
  <c r="E58" i="8"/>
  <c r="E62" i="8"/>
  <c r="E66" i="8"/>
  <c r="E81" i="8"/>
  <c r="E89" i="8"/>
  <c r="E93" i="8"/>
  <c r="E101" i="8"/>
  <c r="E105" i="8"/>
  <c r="E112" i="8"/>
  <c r="E119" i="8"/>
  <c r="E157" i="8"/>
  <c r="E168" i="8"/>
  <c r="E260" i="8"/>
  <c r="E264" i="8"/>
  <c r="E271" i="8"/>
  <c r="E301" i="8"/>
  <c r="E309" i="8"/>
  <c r="E327" i="8"/>
  <c r="E183" i="8"/>
  <c r="E223" i="8"/>
  <c r="E227" i="8"/>
  <c r="E253" i="8"/>
  <c r="E28" i="8"/>
  <c r="E127" i="8"/>
  <c r="E231" i="8"/>
  <c r="E280" i="8"/>
  <c r="E317" i="8"/>
  <c r="E33" i="8"/>
  <c r="E63" i="8"/>
  <c r="E143" i="8"/>
  <c r="E191" i="8"/>
  <c r="E195" i="8"/>
  <c r="E210" i="8"/>
  <c r="E232" i="8"/>
  <c r="E277" i="8"/>
  <c r="E314" i="8"/>
  <c r="E37" i="8"/>
  <c r="E41" i="8"/>
  <c r="E52" i="8"/>
  <c r="E83" i="8"/>
  <c r="E107" i="8"/>
  <c r="E192" i="8"/>
  <c r="E214" i="8"/>
  <c r="E218" i="8"/>
  <c r="E221" i="8"/>
  <c r="E262" i="8"/>
  <c r="E266" i="8"/>
  <c r="E136" i="8"/>
  <c r="E144" i="8"/>
  <c r="E148" i="8"/>
  <c r="E330" i="8"/>
  <c r="E180" i="7"/>
  <c r="E196" i="7"/>
  <c r="E75" i="7"/>
  <c r="E37" i="7"/>
  <c r="E45" i="7"/>
  <c r="E52" i="7"/>
  <c r="E68" i="7"/>
  <c r="E72" i="7"/>
  <c r="E76" i="7"/>
  <c r="E83" i="7"/>
  <c r="E91" i="7"/>
  <c r="E134" i="7"/>
  <c r="E138" i="7"/>
  <c r="E142" i="7"/>
  <c r="E161" i="7"/>
  <c r="E169" i="7"/>
  <c r="E181" i="7"/>
  <c r="E189" i="7"/>
  <c r="E197" i="7"/>
  <c r="E205" i="7"/>
  <c r="E212" i="7"/>
  <c r="E228" i="7"/>
  <c r="E236" i="7"/>
  <c r="E291" i="7"/>
  <c r="E84" i="7"/>
  <c r="E115" i="7"/>
  <c r="E123" i="7"/>
  <c r="E217" i="7"/>
  <c r="E225" i="7"/>
  <c r="E244" i="7"/>
  <c r="E260" i="7"/>
  <c r="E315" i="7"/>
  <c r="E54" i="7"/>
  <c r="E62" i="7"/>
  <c r="E81" i="7"/>
  <c r="E85" i="7"/>
  <c r="E93" i="7"/>
  <c r="E100" i="7"/>
  <c r="E120" i="7"/>
  <c r="E124" i="7"/>
  <c r="E139" i="7"/>
  <c r="E163" i="7"/>
  <c r="E214" i="7"/>
  <c r="E222" i="7"/>
  <c r="E230" i="7"/>
  <c r="E233" i="7"/>
  <c r="E245" i="7"/>
  <c r="E253" i="7"/>
  <c r="E261" i="7"/>
  <c r="E269" i="7"/>
  <c r="E276" i="7"/>
  <c r="E292" i="7"/>
  <c r="E312" i="7"/>
  <c r="E316" i="7"/>
  <c r="E320" i="7"/>
  <c r="E328" i="7"/>
  <c r="E28" i="7"/>
  <c r="E43" i="7"/>
  <c r="E86" i="7"/>
  <c r="E94" i="7"/>
  <c r="E113" i="7"/>
  <c r="E117" i="7"/>
  <c r="E125" i="7"/>
  <c r="E132" i="7"/>
  <c r="E152" i="7"/>
  <c r="E156" i="7"/>
  <c r="E160" i="7"/>
  <c r="E168" i="7"/>
  <c r="E172" i="7"/>
  <c r="E227" i="7"/>
  <c r="E246" i="7"/>
  <c r="E254" i="7"/>
  <c r="E262" i="7"/>
  <c r="E266" i="7"/>
  <c r="E270" i="7"/>
  <c r="E281" i="7"/>
  <c r="E305" i="7"/>
  <c r="E309" i="7"/>
  <c r="E317" i="7"/>
  <c r="E325" i="7"/>
  <c r="E48" i="8"/>
  <c r="E55" i="8"/>
  <c r="E97" i="8"/>
  <c r="E103" i="8"/>
  <c r="E110" i="8"/>
  <c r="E114" i="8"/>
  <c r="E120" i="8"/>
  <c r="E161" i="8"/>
  <c r="E167" i="8"/>
  <c r="E174" i="8"/>
  <c r="E178" i="8"/>
  <c r="E184" i="8"/>
  <c r="E279" i="8"/>
  <c r="E343" i="8"/>
  <c r="E375" i="8"/>
  <c r="E31" i="8"/>
  <c r="E35" i="8"/>
  <c r="E38" i="8"/>
  <c r="E42" i="8"/>
  <c r="E49" i="8"/>
  <c r="E67" i="8"/>
  <c r="E70" i="8"/>
  <c r="E74" i="8"/>
  <c r="E121" i="8"/>
  <c r="E134" i="8"/>
  <c r="E138" i="8"/>
  <c r="E185" i="8"/>
  <c r="E201" i="8"/>
  <c r="E217" i="8"/>
  <c r="E233" i="8"/>
  <c r="E239" i="8"/>
  <c r="E243" i="8"/>
  <c r="E246" i="8"/>
  <c r="E273" i="8"/>
  <c r="E290" i="8"/>
  <c r="E303" i="8"/>
  <c r="E307" i="8"/>
  <c r="E310" i="8"/>
  <c r="E337" i="8"/>
  <c r="E358" i="8"/>
  <c r="E365" i="8"/>
  <c r="E379" i="8"/>
  <c r="E390" i="8"/>
  <c r="E397" i="8"/>
  <c r="E111" i="8"/>
  <c r="E128" i="8"/>
  <c r="E175" i="8"/>
  <c r="E287" i="8"/>
  <c r="E387" i="8"/>
  <c r="E32" i="8"/>
  <c r="E64" i="8"/>
  <c r="E71" i="8"/>
  <c r="E78" i="8"/>
  <c r="E82" i="8"/>
  <c r="E88" i="8"/>
  <c r="E129" i="8"/>
  <c r="E135" i="8"/>
  <c r="E142" i="8"/>
  <c r="E146" i="8"/>
  <c r="E152" i="8"/>
  <c r="E247" i="8"/>
  <c r="E251" i="8"/>
  <c r="E254" i="8"/>
  <c r="E281" i="8"/>
  <c r="E298" i="8"/>
  <c r="E311" i="8"/>
  <c r="E315" i="8"/>
  <c r="E318" i="8"/>
  <c r="E345" i="8"/>
  <c r="E359" i="8"/>
  <c r="E363" i="8"/>
  <c r="E370" i="8"/>
  <c r="E377" i="8"/>
  <c r="E391" i="8"/>
  <c r="E402" i="8"/>
  <c r="E153" i="8"/>
  <c r="E166" i="8"/>
  <c r="E170" i="8"/>
  <c r="E193" i="8"/>
  <c r="E209" i="8"/>
  <c r="E225" i="8"/>
  <c r="E241" i="8"/>
  <c r="E258" i="8"/>
  <c r="E275" i="8"/>
  <c r="E278" i="8"/>
  <c r="E305" i="8"/>
  <c r="E322" i="8"/>
  <c r="E339" i="8"/>
  <c r="E342" i="8"/>
  <c r="E349" i="8"/>
  <c r="E374" i="8"/>
  <c r="E381" i="8"/>
  <c r="E406" i="8"/>
  <c r="E40" i="8"/>
  <c r="E47" i="8"/>
  <c r="E72" i="8"/>
  <c r="E113" i="8"/>
  <c r="E126" i="8"/>
  <c r="E130" i="8"/>
  <c r="E177" i="8"/>
  <c r="E190" i="8"/>
  <c r="E206" i="8"/>
  <c r="E222" i="8"/>
  <c r="E238" i="8"/>
  <c r="E265" i="8"/>
  <c r="E282" i="8"/>
  <c r="E299" i="8"/>
  <c r="E302" i="8"/>
  <c r="E329" i="8"/>
  <c r="E346" i="8"/>
  <c r="E353" i="8"/>
  <c r="E371" i="8"/>
  <c r="E378" i="8"/>
  <c r="E385" i="8"/>
  <c r="E403" i="8"/>
  <c r="E63" i="7"/>
  <c r="E127" i="7"/>
  <c r="E35" i="7"/>
  <c r="E67" i="7"/>
  <c r="E99" i="7"/>
  <c r="E131" i="7"/>
  <c r="E177" i="7"/>
  <c r="E209" i="7"/>
  <c r="E241" i="7"/>
  <c r="E273" i="7"/>
  <c r="E323" i="7"/>
  <c r="E355" i="7"/>
  <c r="E387" i="7"/>
  <c r="E319" i="7"/>
  <c r="E351" i="7"/>
  <c r="E39" i="7"/>
  <c r="E50" i="7"/>
  <c r="E57" i="7"/>
  <c r="E71" i="7"/>
  <c r="E82" i="7"/>
  <c r="E89" i="7"/>
  <c r="E103" i="7"/>
  <c r="E114" i="7"/>
  <c r="E121" i="7"/>
  <c r="E135" i="7"/>
  <c r="E146" i="7"/>
  <c r="E153" i="7"/>
  <c r="E167" i="7"/>
  <c r="E171" i="7"/>
  <c r="E178" i="7"/>
  <c r="E199" i="7"/>
  <c r="E203" i="7"/>
  <c r="E210" i="7"/>
  <c r="E231" i="7"/>
  <c r="E235" i="7"/>
  <c r="E242" i="7"/>
  <c r="E263" i="7"/>
  <c r="E267" i="7"/>
  <c r="E274" i="7"/>
  <c r="E295" i="7"/>
  <c r="E299" i="7"/>
  <c r="E306" i="7"/>
  <c r="E313" i="7"/>
  <c r="E327" i="7"/>
  <c r="E331" i="7"/>
  <c r="E338" i="7"/>
  <c r="E345" i="7"/>
  <c r="E359" i="7"/>
  <c r="E370" i="7"/>
  <c r="E377" i="7"/>
  <c r="E391" i="7"/>
  <c r="E402" i="7"/>
  <c r="E191" i="7"/>
  <c r="E287" i="7"/>
  <c r="E95" i="7"/>
  <c r="E26" i="7"/>
  <c r="E33" i="7"/>
  <c r="E47" i="7"/>
  <c r="E58" i="7"/>
  <c r="E65" i="7"/>
  <c r="E79" i="7"/>
  <c r="E90" i="7"/>
  <c r="E97" i="7"/>
  <c r="E111" i="7"/>
  <c r="E122" i="7"/>
  <c r="E129" i="7"/>
  <c r="E143" i="7"/>
  <c r="E154" i="7"/>
  <c r="E175" i="7"/>
  <c r="E179" i="7"/>
  <c r="E186" i="7"/>
  <c r="E207" i="7"/>
  <c r="E211" i="7"/>
  <c r="E218" i="7"/>
  <c r="E239" i="7"/>
  <c r="E243" i="7"/>
  <c r="E250" i="7"/>
  <c r="E271" i="7"/>
  <c r="E275" i="7"/>
  <c r="E282" i="7"/>
  <c r="E289" i="7"/>
  <c r="E303" i="7"/>
  <c r="E307" i="7"/>
  <c r="E314" i="7"/>
  <c r="E321" i="7"/>
  <c r="E335" i="7"/>
  <c r="E346" i="7"/>
  <c r="E353" i="7"/>
  <c r="E367" i="7"/>
  <c r="E378" i="7"/>
  <c r="E385" i="7"/>
  <c r="E399" i="7"/>
  <c r="E159" i="7"/>
  <c r="E223" i="7"/>
  <c r="E403" i="7"/>
  <c r="E31" i="7"/>
  <c r="E255" i="7"/>
  <c r="E383" i="7"/>
  <c r="E34" i="7"/>
  <c r="E41" i="7"/>
  <c r="E55" i="7"/>
  <c r="E66" i="7"/>
  <c r="E73" i="7"/>
  <c r="E87" i="7"/>
  <c r="E98" i="7"/>
  <c r="E105" i="7"/>
  <c r="E119" i="7"/>
  <c r="E130" i="7"/>
  <c r="E137" i="7"/>
  <c r="E151" i="7"/>
  <c r="E155" i="7"/>
  <c r="E162" i="7"/>
  <c r="E183" i="7"/>
  <c r="E187" i="7"/>
  <c r="E194" i="7"/>
  <c r="E215" i="7"/>
  <c r="E219" i="7"/>
  <c r="E226" i="7"/>
  <c r="E247" i="7"/>
  <c r="E251" i="7"/>
  <c r="E258" i="7"/>
  <c r="E279" i="7"/>
  <c r="E283" i="7"/>
  <c r="E290" i="7"/>
  <c r="E297" i="7"/>
  <c r="E311" i="7"/>
  <c r="E322" i="7"/>
  <c r="E329" i="7"/>
  <c r="E343" i="7"/>
  <c r="E354" i="7"/>
  <c r="E361" i="7"/>
  <c r="E375" i="7"/>
  <c r="E386" i="7"/>
  <c r="E393" i="7"/>
  <c r="F339" i="4"/>
  <c r="F332" i="4"/>
  <c r="F325" i="4"/>
  <c r="F318" i="4"/>
  <c r="F307" i="4"/>
  <c r="F300" i="4"/>
  <c r="F293" i="4"/>
  <c r="F286" i="4"/>
  <c r="F275" i="4"/>
  <c r="F268" i="4"/>
  <c r="F261" i="4"/>
  <c r="F254" i="4"/>
  <c r="F250" i="4"/>
  <c r="F243" i="4"/>
  <c r="F236" i="4"/>
  <c r="F229" i="4"/>
  <c r="F222" i="4"/>
  <c r="F218" i="4"/>
  <c r="F211" i="4"/>
  <c r="F204" i="4"/>
  <c r="F197" i="4"/>
  <c r="F190" i="4"/>
  <c r="F186" i="4"/>
  <c r="F179" i="4"/>
  <c r="F155" i="4"/>
  <c r="F148" i="4"/>
  <c r="F142" i="4"/>
  <c r="F138" i="4"/>
  <c r="F43" i="4"/>
  <c r="F317" i="4"/>
  <c r="F310" i="4"/>
  <c r="F299" i="4"/>
  <c r="F292" i="4"/>
  <c r="F285" i="4"/>
  <c r="F278" i="4"/>
  <c r="F267" i="4"/>
  <c r="F260" i="4"/>
  <c r="F253" i="4"/>
  <c r="F246" i="4"/>
  <c r="F242" i="4"/>
  <c r="F235" i="4"/>
  <c r="F228" i="4"/>
  <c r="F221" i="4"/>
  <c r="F214" i="4"/>
  <c r="F210" i="4"/>
  <c r="F203" i="4"/>
  <c r="F196" i="4"/>
  <c r="F189" i="4"/>
  <c r="F182" i="4"/>
  <c r="F178" i="4"/>
  <c r="F171" i="4"/>
  <c r="F158" i="4"/>
  <c r="F154" i="4"/>
  <c r="F141" i="4"/>
  <c r="F147" i="4"/>
  <c r="F134" i="4"/>
  <c r="F324" i="4"/>
  <c r="F341" i="4"/>
  <c r="F334" i="4"/>
  <c r="F323" i="4"/>
  <c r="F316" i="4"/>
  <c r="F309" i="4"/>
  <c r="F302" i="4"/>
  <c r="F291" i="4"/>
  <c r="F284" i="4"/>
  <c r="F277" i="4"/>
  <c r="F270" i="4"/>
  <c r="F266" i="4"/>
  <c r="F259" i="4"/>
  <c r="F252" i="4"/>
  <c r="F245" i="4"/>
  <c r="F238" i="4"/>
  <c r="F234" i="4"/>
  <c r="F227" i="4"/>
  <c r="F220" i="4"/>
  <c r="F213" i="4"/>
  <c r="F206" i="4"/>
  <c r="F202" i="4"/>
  <c r="F195" i="4"/>
  <c r="F188" i="4"/>
  <c r="F181" i="4"/>
  <c r="F174" i="4"/>
  <c r="F170" i="4"/>
  <c r="F157" i="4"/>
  <c r="F331" i="4"/>
  <c r="F329" i="4"/>
  <c r="F322" i="4"/>
  <c r="F297" i="4"/>
  <c r="F290" i="4"/>
  <c r="F269" i="4"/>
  <c r="F262" i="4"/>
  <c r="F258" i="4"/>
  <c r="F251" i="4"/>
  <c r="F244" i="4"/>
  <c r="F237" i="4"/>
  <c r="F230" i="4"/>
  <c r="F226" i="4"/>
  <c r="F219" i="4"/>
  <c r="F212" i="4"/>
  <c r="F205" i="4"/>
  <c r="F198" i="4"/>
  <c r="F194" i="4"/>
  <c r="F187" i="4"/>
  <c r="F180" i="4"/>
  <c r="F173" i="4"/>
  <c r="F166" i="4"/>
  <c r="F162" i="4"/>
  <c r="F149" i="4"/>
  <c r="F119" i="4"/>
  <c r="F107" i="4"/>
  <c r="F95" i="4"/>
  <c r="F79" i="4"/>
  <c r="F75" i="4"/>
  <c r="F118" i="4"/>
  <c r="F114" i="4"/>
  <c r="F110" i="4"/>
  <c r="F105" i="4"/>
  <c r="F97" i="4"/>
  <c r="F57" i="4"/>
  <c r="F128" i="4"/>
  <c r="F120" i="4"/>
  <c r="F112" i="4"/>
  <c r="F92" i="4"/>
  <c r="F88" i="4"/>
  <c r="F80" i="4"/>
  <c r="F72" i="4"/>
  <c r="F115" i="4"/>
  <c r="F111" i="4"/>
  <c r="F104" i="4"/>
  <c r="F98" i="4"/>
  <c r="F85" i="4"/>
  <c r="F39" i="4"/>
  <c r="F131" i="4"/>
  <c r="F116" i="4"/>
  <c r="F73" i="4"/>
  <c r="F54" i="4"/>
  <c r="F38" i="4"/>
  <c r="F113" i="4"/>
  <c r="F86" i="4"/>
  <c r="F78" i="4"/>
  <c r="F63" i="4"/>
  <c r="F127" i="4"/>
  <c r="F123" i="4"/>
  <c r="F100" i="4"/>
  <c r="F69" i="4"/>
  <c r="F53" i="4"/>
  <c r="F45" i="4"/>
  <c r="F59" i="4"/>
  <c r="F103" i="4"/>
  <c r="F99" i="4"/>
  <c r="F87" i="4"/>
  <c r="F68" i="4"/>
  <c r="F64" i="4"/>
  <c r="F60" i="4"/>
  <c r="F48" i="4"/>
  <c r="F44" i="4"/>
  <c r="F40" i="4"/>
  <c r="F133" i="4"/>
  <c r="F132" i="4"/>
  <c r="F126" i="4"/>
  <c r="F122" i="4"/>
  <c r="F109" i="4"/>
  <c r="F102" i="4"/>
  <c r="F91" i="4"/>
  <c r="F84" i="4"/>
  <c r="F77" i="4"/>
  <c r="F65" i="4"/>
  <c r="F62" i="4"/>
  <c r="F50" i="4"/>
  <c r="F47" i="4"/>
  <c r="F125" i="4"/>
  <c r="F108" i="4"/>
  <c r="F101" i="4"/>
  <c r="F94" i="4"/>
  <c r="F83" i="4"/>
  <c r="F76" i="4"/>
  <c r="F61" i="4"/>
  <c r="F49" i="4"/>
  <c r="F46" i="4"/>
  <c r="F124" i="4"/>
  <c r="F89" i="4"/>
  <c r="F82" i="4"/>
  <c r="F41" i="4"/>
  <c r="F130" i="4"/>
  <c r="F117" i="4"/>
  <c r="F106" i="4"/>
  <c r="F81" i="4"/>
  <c r="F74" i="4"/>
  <c r="F71" i="4"/>
  <c r="F67" i="4"/>
  <c r="F52" i="4"/>
  <c r="F37" i="4"/>
  <c r="F70" i="4"/>
  <c r="F55" i="4"/>
  <c r="F51" i="4"/>
  <c r="F36" i="4"/>
  <c r="D406" i="6"/>
  <c r="C406" i="6"/>
  <c r="D405" i="6"/>
  <c r="C405" i="6"/>
  <c r="D404" i="6"/>
  <c r="C404" i="6"/>
  <c r="D403" i="6"/>
  <c r="C403" i="6"/>
  <c r="D402" i="6"/>
  <c r="C402" i="6"/>
  <c r="D401" i="6"/>
  <c r="C401" i="6"/>
  <c r="D400" i="6"/>
  <c r="C400" i="6"/>
  <c r="D399" i="6"/>
  <c r="C399" i="6"/>
  <c r="D398" i="6"/>
  <c r="C398" i="6"/>
  <c r="D397" i="6"/>
  <c r="C397" i="6"/>
  <c r="D396" i="6"/>
  <c r="C396" i="6"/>
  <c r="D395" i="6"/>
  <c r="C395" i="6"/>
  <c r="D394" i="6"/>
  <c r="C394" i="6"/>
  <c r="D393" i="6"/>
  <c r="C393" i="6"/>
  <c r="D392" i="6"/>
  <c r="C392" i="6"/>
  <c r="D391" i="6"/>
  <c r="C391" i="6"/>
  <c r="D390" i="6"/>
  <c r="C390" i="6"/>
  <c r="D389" i="6"/>
  <c r="C389" i="6"/>
  <c r="D388" i="6"/>
  <c r="C388" i="6"/>
  <c r="D387" i="6"/>
  <c r="C387" i="6"/>
  <c r="D386" i="6"/>
  <c r="C386" i="6"/>
  <c r="D385" i="6"/>
  <c r="C385" i="6"/>
  <c r="D384" i="6"/>
  <c r="C384" i="6"/>
  <c r="D383" i="6"/>
  <c r="C383" i="6"/>
  <c r="D382" i="6"/>
  <c r="C382" i="6"/>
  <c r="D381" i="6"/>
  <c r="C381" i="6"/>
  <c r="D380" i="6"/>
  <c r="C380" i="6"/>
  <c r="D379" i="6"/>
  <c r="C379" i="6"/>
  <c r="D378" i="6"/>
  <c r="C378" i="6"/>
  <c r="D377" i="6"/>
  <c r="C377" i="6"/>
  <c r="D376" i="6"/>
  <c r="C376" i="6"/>
  <c r="D375" i="6"/>
  <c r="C375" i="6"/>
  <c r="D374" i="6"/>
  <c r="C374" i="6"/>
  <c r="D373" i="6"/>
  <c r="C373" i="6"/>
  <c r="D372" i="6"/>
  <c r="C372" i="6"/>
  <c r="D371" i="6"/>
  <c r="C371" i="6"/>
  <c r="D370" i="6"/>
  <c r="C370" i="6"/>
  <c r="D369" i="6"/>
  <c r="C369" i="6"/>
  <c r="D368" i="6"/>
  <c r="C368" i="6"/>
  <c r="D367" i="6"/>
  <c r="C367" i="6"/>
  <c r="D366" i="6"/>
  <c r="C366" i="6"/>
  <c r="D365" i="6"/>
  <c r="C365" i="6"/>
  <c r="D364" i="6"/>
  <c r="C364" i="6"/>
  <c r="D363" i="6"/>
  <c r="C363" i="6"/>
  <c r="D362" i="6"/>
  <c r="C362" i="6"/>
  <c r="D361" i="6"/>
  <c r="C361" i="6"/>
  <c r="D360" i="6"/>
  <c r="C360" i="6"/>
  <c r="D359" i="6"/>
  <c r="C359" i="6"/>
  <c r="D358" i="6"/>
  <c r="C358" i="6"/>
  <c r="D357" i="6"/>
  <c r="C357" i="6"/>
  <c r="D356" i="6"/>
  <c r="C356" i="6"/>
  <c r="D355" i="6"/>
  <c r="C355" i="6"/>
  <c r="D354" i="6"/>
  <c r="C354" i="6"/>
  <c r="D353" i="6"/>
  <c r="C353" i="6"/>
  <c r="D352" i="6"/>
  <c r="C352" i="6"/>
  <c r="D351" i="6"/>
  <c r="C351" i="6"/>
  <c r="D350" i="6"/>
  <c r="C350" i="6"/>
  <c r="D349" i="6"/>
  <c r="C349" i="6"/>
  <c r="D348" i="6"/>
  <c r="C348" i="6"/>
  <c r="D347" i="6"/>
  <c r="C347" i="6"/>
  <c r="D346" i="6"/>
  <c r="C346" i="6"/>
  <c r="D345" i="6"/>
  <c r="C345" i="6"/>
  <c r="D344" i="6"/>
  <c r="C344" i="6"/>
  <c r="D343" i="6"/>
  <c r="C343" i="6"/>
  <c r="D342" i="6"/>
  <c r="C342" i="6"/>
  <c r="D341" i="6"/>
  <c r="C341" i="6"/>
  <c r="D340" i="6"/>
  <c r="C340" i="6"/>
  <c r="D339" i="6"/>
  <c r="C339" i="6"/>
  <c r="D338" i="6"/>
  <c r="C338" i="6"/>
  <c r="D337" i="6"/>
  <c r="C337" i="6"/>
  <c r="D336" i="6"/>
  <c r="C336" i="6"/>
  <c r="D335" i="6"/>
  <c r="C335" i="6"/>
  <c r="D334" i="6"/>
  <c r="C334" i="6"/>
  <c r="D333" i="6"/>
  <c r="C333" i="6"/>
  <c r="D332" i="6"/>
  <c r="C332" i="6"/>
  <c r="D331" i="6"/>
  <c r="C331" i="6"/>
  <c r="D330" i="6"/>
  <c r="C330" i="6"/>
  <c r="D329" i="6"/>
  <c r="C329" i="6"/>
  <c r="D328" i="6"/>
  <c r="C328" i="6"/>
  <c r="D327" i="6"/>
  <c r="C327" i="6"/>
  <c r="D326" i="6"/>
  <c r="C326" i="6"/>
  <c r="D325" i="6"/>
  <c r="C325" i="6"/>
  <c r="D324" i="6"/>
  <c r="C324" i="6"/>
  <c r="D323" i="6"/>
  <c r="C323" i="6"/>
  <c r="D322" i="6"/>
  <c r="C322" i="6"/>
  <c r="D321" i="6"/>
  <c r="C321" i="6"/>
  <c r="D320" i="6"/>
  <c r="C320" i="6"/>
  <c r="D319" i="6"/>
  <c r="C319" i="6"/>
  <c r="D318" i="6"/>
  <c r="C318" i="6"/>
  <c r="D317" i="6"/>
  <c r="C317" i="6"/>
  <c r="D316" i="6"/>
  <c r="C316" i="6"/>
  <c r="D315" i="6"/>
  <c r="C315" i="6"/>
  <c r="D314" i="6"/>
  <c r="C314" i="6"/>
  <c r="D313" i="6"/>
  <c r="C313" i="6"/>
  <c r="D312" i="6"/>
  <c r="C312" i="6"/>
  <c r="D311" i="6"/>
  <c r="C311" i="6"/>
  <c r="D310" i="6"/>
  <c r="C310" i="6"/>
  <c r="D309" i="6"/>
  <c r="C309" i="6"/>
  <c r="D308" i="6"/>
  <c r="C308" i="6"/>
  <c r="D307" i="6"/>
  <c r="C307" i="6"/>
  <c r="D306" i="6"/>
  <c r="C306" i="6"/>
  <c r="D305" i="6"/>
  <c r="C305" i="6"/>
  <c r="D304" i="6"/>
  <c r="C304" i="6"/>
  <c r="D303" i="6"/>
  <c r="C303" i="6"/>
  <c r="D302" i="6"/>
  <c r="C302" i="6"/>
  <c r="D301" i="6"/>
  <c r="C301" i="6"/>
  <c r="D300" i="6"/>
  <c r="C300" i="6"/>
  <c r="D299" i="6"/>
  <c r="C299" i="6"/>
  <c r="D298" i="6"/>
  <c r="C298" i="6"/>
  <c r="D297" i="6"/>
  <c r="C297" i="6"/>
  <c r="D296" i="6"/>
  <c r="C296" i="6"/>
  <c r="D295" i="6"/>
  <c r="C295" i="6"/>
  <c r="D294" i="6"/>
  <c r="C294" i="6"/>
  <c r="D293" i="6"/>
  <c r="C293" i="6"/>
  <c r="D292" i="6"/>
  <c r="C292" i="6"/>
  <c r="D291" i="6"/>
  <c r="C291" i="6"/>
  <c r="D290" i="6"/>
  <c r="C290" i="6"/>
  <c r="D289" i="6"/>
  <c r="C289" i="6"/>
  <c r="D288" i="6"/>
  <c r="C288" i="6"/>
  <c r="D287" i="6"/>
  <c r="C287" i="6"/>
  <c r="D286" i="6"/>
  <c r="C286" i="6"/>
  <c r="D285" i="6"/>
  <c r="C285" i="6"/>
  <c r="D284" i="6"/>
  <c r="C284" i="6"/>
  <c r="D283" i="6"/>
  <c r="C283" i="6"/>
  <c r="D282" i="6"/>
  <c r="C282" i="6"/>
  <c r="D281" i="6"/>
  <c r="C281" i="6"/>
  <c r="D280" i="6"/>
  <c r="C280" i="6"/>
  <c r="D279" i="6"/>
  <c r="C279" i="6"/>
  <c r="D278" i="6"/>
  <c r="C278" i="6"/>
  <c r="D277" i="6"/>
  <c r="C277" i="6"/>
  <c r="D276" i="6"/>
  <c r="C276" i="6"/>
  <c r="D275" i="6"/>
  <c r="C275" i="6"/>
  <c r="D274" i="6"/>
  <c r="C274" i="6"/>
  <c r="D273" i="6"/>
  <c r="C273" i="6"/>
  <c r="D272" i="6"/>
  <c r="C272" i="6"/>
  <c r="D271" i="6"/>
  <c r="C271" i="6"/>
  <c r="D270" i="6"/>
  <c r="C270" i="6"/>
  <c r="D269" i="6"/>
  <c r="C269" i="6"/>
  <c r="D268" i="6"/>
  <c r="C268" i="6"/>
  <c r="D267" i="6"/>
  <c r="C267" i="6"/>
  <c r="D266" i="6"/>
  <c r="C266" i="6"/>
  <c r="D265" i="6"/>
  <c r="C265" i="6"/>
  <c r="D264" i="6"/>
  <c r="C264" i="6"/>
  <c r="D263" i="6"/>
  <c r="C263" i="6"/>
  <c r="D262" i="6"/>
  <c r="C262" i="6"/>
  <c r="D261" i="6"/>
  <c r="C261" i="6"/>
  <c r="D260" i="6"/>
  <c r="C260" i="6"/>
  <c r="D259" i="6"/>
  <c r="C259" i="6"/>
  <c r="D258" i="6"/>
  <c r="C258" i="6"/>
  <c r="D257" i="6"/>
  <c r="C257" i="6"/>
  <c r="D256" i="6"/>
  <c r="C256" i="6"/>
  <c r="D255" i="6"/>
  <c r="C255" i="6"/>
  <c r="D254" i="6"/>
  <c r="C254" i="6"/>
  <c r="D253" i="6"/>
  <c r="C253" i="6"/>
  <c r="D252" i="6"/>
  <c r="C252" i="6"/>
  <c r="D251" i="6"/>
  <c r="C251" i="6"/>
  <c r="D250" i="6"/>
  <c r="C250" i="6"/>
  <c r="D249" i="6"/>
  <c r="C249" i="6"/>
  <c r="D248" i="6"/>
  <c r="C248" i="6"/>
  <c r="D247" i="6"/>
  <c r="C247" i="6"/>
  <c r="D246" i="6"/>
  <c r="C246" i="6"/>
  <c r="D245" i="6"/>
  <c r="C245" i="6"/>
  <c r="D244" i="6"/>
  <c r="C244" i="6"/>
  <c r="D243" i="6"/>
  <c r="C243" i="6"/>
  <c r="D242" i="6"/>
  <c r="C242" i="6"/>
  <c r="D241" i="6"/>
  <c r="C241" i="6"/>
  <c r="D240" i="6"/>
  <c r="C240" i="6"/>
  <c r="D239" i="6"/>
  <c r="C239" i="6"/>
  <c r="D238" i="6"/>
  <c r="C238" i="6"/>
  <c r="D237" i="6"/>
  <c r="C237" i="6"/>
  <c r="D236" i="6"/>
  <c r="C236" i="6"/>
  <c r="D235" i="6"/>
  <c r="C235" i="6"/>
  <c r="D234" i="6"/>
  <c r="C234" i="6"/>
  <c r="D233" i="6"/>
  <c r="C233" i="6"/>
  <c r="D232" i="6"/>
  <c r="C232" i="6"/>
  <c r="D231" i="6"/>
  <c r="C231" i="6"/>
  <c r="D230" i="6"/>
  <c r="C230" i="6"/>
  <c r="D229" i="6"/>
  <c r="C229" i="6"/>
  <c r="D228" i="6"/>
  <c r="C228" i="6"/>
  <c r="D227" i="6"/>
  <c r="C227" i="6"/>
  <c r="D226" i="6"/>
  <c r="C226" i="6"/>
  <c r="D225" i="6"/>
  <c r="C225" i="6"/>
  <c r="D224" i="6"/>
  <c r="C224" i="6"/>
  <c r="D223" i="6"/>
  <c r="C223" i="6"/>
  <c r="D222" i="6"/>
  <c r="C222" i="6"/>
  <c r="D221" i="6"/>
  <c r="C221" i="6"/>
  <c r="D220" i="6"/>
  <c r="C220" i="6"/>
  <c r="D219" i="6"/>
  <c r="C219" i="6"/>
  <c r="D218" i="6"/>
  <c r="C218" i="6"/>
  <c r="D217" i="6"/>
  <c r="C217" i="6"/>
  <c r="D216" i="6"/>
  <c r="C216" i="6"/>
  <c r="D215" i="6"/>
  <c r="C215" i="6"/>
  <c r="D214" i="6"/>
  <c r="C214" i="6"/>
  <c r="D213" i="6"/>
  <c r="C213" i="6"/>
  <c r="D212" i="6"/>
  <c r="C212" i="6"/>
  <c r="D211" i="6"/>
  <c r="C211" i="6"/>
  <c r="D210" i="6"/>
  <c r="C210" i="6"/>
  <c r="D209" i="6"/>
  <c r="C209" i="6"/>
  <c r="D208" i="6"/>
  <c r="C208" i="6"/>
  <c r="D207" i="6"/>
  <c r="C207" i="6"/>
  <c r="D206" i="6"/>
  <c r="C206"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8" i="6"/>
  <c r="C188" i="6"/>
  <c r="D187" i="6"/>
  <c r="C187" i="6"/>
  <c r="D186" i="6"/>
  <c r="C186" i="6"/>
  <c r="D185" i="6"/>
  <c r="C185" i="6"/>
  <c r="D184" i="6"/>
  <c r="C184" i="6"/>
  <c r="D183" i="6"/>
  <c r="C183" i="6"/>
  <c r="D182" i="6"/>
  <c r="C182" i="6"/>
  <c r="D181" i="6"/>
  <c r="C181" i="6"/>
  <c r="D180" i="6"/>
  <c r="C180" i="6"/>
  <c r="D179" i="6"/>
  <c r="C179" i="6"/>
  <c r="D178" i="6"/>
  <c r="C178" i="6"/>
  <c r="D177" i="6"/>
  <c r="C177" i="6"/>
  <c r="D176" i="6"/>
  <c r="C176" i="6"/>
  <c r="D175" i="6"/>
  <c r="C175" i="6"/>
  <c r="D174" i="6"/>
  <c r="C174" i="6"/>
  <c r="D173" i="6"/>
  <c r="C173" i="6"/>
  <c r="D172" i="6"/>
  <c r="C172" i="6"/>
  <c r="D171" i="6"/>
  <c r="C171" i="6"/>
  <c r="D170" i="6"/>
  <c r="C170" i="6"/>
  <c r="D169" i="6"/>
  <c r="C169" i="6"/>
  <c r="D168" i="6"/>
  <c r="C168" i="6"/>
  <c r="D167" i="6"/>
  <c r="C167" i="6"/>
  <c r="D166" i="6"/>
  <c r="C166" i="6"/>
  <c r="D165" i="6"/>
  <c r="C165" i="6"/>
  <c r="D164" i="6"/>
  <c r="C164" i="6"/>
  <c r="D163" i="6"/>
  <c r="C163" i="6"/>
  <c r="D162" i="6"/>
  <c r="C162" i="6"/>
  <c r="D161" i="6"/>
  <c r="C161" i="6"/>
  <c r="D160" i="6"/>
  <c r="C160" i="6"/>
  <c r="D159" i="6"/>
  <c r="C159" i="6"/>
  <c r="D158" i="6"/>
  <c r="C158" i="6"/>
  <c r="D157" i="6"/>
  <c r="C157" i="6"/>
  <c r="D156" i="6"/>
  <c r="C156" i="6"/>
  <c r="D155" i="6"/>
  <c r="C155" i="6"/>
  <c r="D154" i="6"/>
  <c r="C154" i="6"/>
  <c r="D153" i="6"/>
  <c r="C153" i="6"/>
  <c r="D152" i="6"/>
  <c r="C152" i="6"/>
  <c r="D151" i="6"/>
  <c r="C151" i="6"/>
  <c r="D150" i="6"/>
  <c r="C150" i="6"/>
  <c r="D149" i="6"/>
  <c r="C149" i="6"/>
  <c r="D148" i="6"/>
  <c r="C148" i="6"/>
  <c r="D147" i="6"/>
  <c r="C147" i="6"/>
  <c r="D146" i="6"/>
  <c r="C146" i="6"/>
  <c r="D145" i="6"/>
  <c r="C145" i="6"/>
  <c r="D144" i="6"/>
  <c r="C144" i="6"/>
  <c r="D143" i="6"/>
  <c r="C143" i="6"/>
  <c r="D142" i="6"/>
  <c r="C142" i="6"/>
  <c r="D141" i="6"/>
  <c r="C141" i="6"/>
  <c r="D140" i="6"/>
  <c r="C140" i="6"/>
  <c r="D139" i="6"/>
  <c r="C139" i="6"/>
  <c r="D138" i="6"/>
  <c r="C138" i="6"/>
  <c r="D137" i="6"/>
  <c r="C137" i="6"/>
  <c r="D136" i="6"/>
  <c r="C136" i="6"/>
  <c r="D135" i="6"/>
  <c r="C135" i="6"/>
  <c r="D134" i="6"/>
  <c r="C134" i="6"/>
  <c r="D133" i="6"/>
  <c r="C133" i="6"/>
  <c r="D132" i="6"/>
  <c r="C132" i="6"/>
  <c r="D131" i="6"/>
  <c r="C131" i="6"/>
  <c r="D130" i="6"/>
  <c r="C130" i="6"/>
  <c r="D129" i="6"/>
  <c r="C129" i="6"/>
  <c r="D128" i="6"/>
  <c r="C128" i="6"/>
  <c r="D127" i="6"/>
  <c r="C127" i="6"/>
  <c r="D126" i="6"/>
  <c r="C126" i="6"/>
  <c r="D125" i="6"/>
  <c r="C125" i="6"/>
  <c r="D124" i="6"/>
  <c r="C124" i="6"/>
  <c r="D123" i="6"/>
  <c r="C123" i="6"/>
  <c r="D122" i="6"/>
  <c r="C122" i="6"/>
  <c r="D121" i="6"/>
  <c r="C121" i="6"/>
  <c r="D120" i="6"/>
  <c r="C120" i="6"/>
  <c r="D119" i="6"/>
  <c r="C119" i="6"/>
  <c r="D118" i="6"/>
  <c r="C118" i="6"/>
  <c r="D117" i="6"/>
  <c r="C117" i="6"/>
  <c r="D116" i="6"/>
  <c r="C116" i="6"/>
  <c r="D115" i="6"/>
  <c r="C115" i="6"/>
  <c r="D114" i="6"/>
  <c r="C114" i="6"/>
  <c r="D113" i="6"/>
  <c r="C113" i="6"/>
  <c r="D112" i="6"/>
  <c r="C112" i="6"/>
  <c r="D111" i="6"/>
  <c r="C111" i="6"/>
  <c r="D110" i="6"/>
  <c r="C110" i="6"/>
  <c r="D109" i="6"/>
  <c r="C109" i="6"/>
  <c r="D108" i="6"/>
  <c r="C108" i="6"/>
  <c r="D107" i="6"/>
  <c r="C107" i="6"/>
  <c r="D106" i="6"/>
  <c r="C106" i="6"/>
  <c r="D105" i="6"/>
  <c r="C105" i="6"/>
  <c r="D104" i="6"/>
  <c r="C104" i="6"/>
  <c r="D103" i="6"/>
  <c r="C103" i="6"/>
  <c r="D102" i="6"/>
  <c r="C102" i="6"/>
  <c r="D101" i="6"/>
  <c r="C101" i="6"/>
  <c r="D100" i="6"/>
  <c r="C100" i="6"/>
  <c r="D99" i="6"/>
  <c r="C99" i="6"/>
  <c r="D98" i="6"/>
  <c r="C98" i="6"/>
  <c r="D97" i="6"/>
  <c r="C97" i="6"/>
  <c r="D96" i="6"/>
  <c r="C96" i="6"/>
  <c r="D95" i="6"/>
  <c r="C95" i="6"/>
  <c r="D94" i="6"/>
  <c r="C94" i="6"/>
  <c r="D93" i="6"/>
  <c r="C93" i="6"/>
  <c r="D92" i="6"/>
  <c r="C92" i="6"/>
  <c r="D91" i="6"/>
  <c r="C91" i="6"/>
  <c r="D90" i="6"/>
  <c r="C90" i="6"/>
  <c r="D89" i="6"/>
  <c r="C89" i="6"/>
  <c r="D88" i="6"/>
  <c r="C88" i="6"/>
  <c r="D87" i="6"/>
  <c r="C87" i="6"/>
  <c r="D86" i="6"/>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D43" i="6"/>
  <c r="C43" i="6"/>
  <c r="D42" i="6"/>
  <c r="C42" i="6"/>
  <c r="D41" i="6"/>
  <c r="C41" i="6"/>
  <c r="D40" i="6"/>
  <c r="C40" i="6"/>
  <c r="D39" i="6"/>
  <c r="C39" i="6"/>
  <c r="D38" i="6"/>
  <c r="C38" i="6"/>
  <c r="D37" i="6"/>
  <c r="C37" i="6"/>
  <c r="D36" i="6"/>
  <c r="C36" i="6"/>
  <c r="D35" i="6"/>
  <c r="C35" i="6"/>
  <c r="D34" i="6"/>
  <c r="C34" i="6"/>
  <c r="D33" i="6"/>
  <c r="C33" i="6"/>
  <c r="D32" i="6"/>
  <c r="C32" i="6"/>
  <c r="D31" i="6"/>
  <c r="C31" i="6"/>
  <c r="D30" i="6"/>
  <c r="C30" i="6"/>
  <c r="D29" i="6"/>
  <c r="C29" i="6"/>
  <c r="D28" i="6"/>
  <c r="C28" i="6"/>
  <c r="D27" i="6"/>
  <c r="C27" i="6"/>
  <c r="D26" i="6"/>
  <c r="C26" i="6"/>
  <c r="N8" i="4"/>
  <c r="E38" i="6" l="1"/>
  <c r="E58" i="6"/>
  <c r="E82" i="6"/>
  <c r="E110" i="6"/>
  <c r="E138" i="6"/>
  <c r="E142" i="6"/>
  <c r="E290" i="6"/>
  <c r="E314" i="6"/>
  <c r="E322" i="6"/>
  <c r="E330" i="6"/>
  <c r="E346" i="6"/>
  <c r="E378" i="6"/>
  <c r="E386" i="6"/>
  <c r="E406" i="6"/>
  <c r="H3" i="8"/>
  <c r="E3" i="8"/>
  <c r="F3" i="8"/>
  <c r="G3" i="8"/>
  <c r="E46" i="6"/>
  <c r="E102" i="6"/>
  <c r="E64" i="6"/>
  <c r="E168" i="6"/>
  <c r="E172" i="6"/>
  <c r="E180" i="6"/>
  <c r="E184" i="6"/>
  <c r="E188" i="6"/>
  <c r="E208" i="6"/>
  <c r="E212" i="6"/>
  <c r="E216" i="6"/>
  <c r="E224" i="6"/>
  <c r="E228" i="6"/>
  <c r="E236" i="6"/>
  <c r="E240" i="6"/>
  <c r="E244" i="6"/>
  <c r="E264" i="6"/>
  <c r="E268" i="6"/>
  <c r="E272" i="6"/>
  <c r="E276" i="6"/>
  <c r="E284" i="6"/>
  <c r="E288" i="6"/>
  <c r="E300" i="6"/>
  <c r="E308" i="6"/>
  <c r="E316" i="6"/>
  <c r="E320" i="6"/>
  <c r="E328" i="6"/>
  <c r="E332" i="6"/>
  <c r="E336" i="6"/>
  <c r="E340" i="6"/>
  <c r="E348" i="6"/>
  <c r="E352" i="6"/>
  <c r="E360" i="6"/>
  <c r="E364" i="6"/>
  <c r="E372" i="6"/>
  <c r="E384" i="6"/>
  <c r="E392" i="6"/>
  <c r="E396" i="6"/>
  <c r="E400" i="6"/>
  <c r="E27" i="6"/>
  <c r="E31" i="6"/>
  <c r="E35" i="6"/>
  <c r="E39" i="6"/>
  <c r="E43" i="6"/>
  <c r="E167" i="6"/>
  <c r="E171" i="6"/>
  <c r="E175" i="6"/>
  <c r="E303" i="6"/>
  <c r="E339" i="6"/>
  <c r="E355" i="6"/>
  <c r="E367" i="6"/>
  <c r="E371" i="6"/>
  <c r="E385" i="6"/>
  <c r="E45" i="6"/>
  <c r="E48" i="6"/>
  <c r="E52" i="6"/>
  <c r="E56" i="6"/>
  <c r="E60" i="6"/>
  <c r="E379" i="6"/>
  <c r="E387" i="6"/>
  <c r="E403" i="6"/>
  <c r="E53" i="6"/>
  <c r="E57" i="6"/>
  <c r="E68" i="6"/>
  <c r="E108" i="6"/>
  <c r="E128" i="6"/>
  <c r="E65" i="6"/>
  <c r="E69" i="6"/>
  <c r="E73" i="6"/>
  <c r="E101" i="6"/>
  <c r="E125" i="6"/>
  <c r="E129" i="6"/>
  <c r="E157" i="6"/>
  <c r="E165" i="6"/>
  <c r="E185" i="6"/>
  <c r="E193" i="6"/>
  <c r="E201" i="6"/>
  <c r="E213" i="6"/>
  <c r="E233" i="6"/>
  <c r="E241" i="6"/>
  <c r="E253" i="6"/>
  <c r="E289" i="6"/>
  <c r="E337" i="6"/>
  <c r="E369" i="6"/>
  <c r="E376" i="6"/>
  <c r="E292" i="6"/>
  <c r="E47" i="6"/>
  <c r="E166" i="6"/>
  <c r="E174" i="6"/>
  <c r="E186" i="6"/>
  <c r="E297" i="6"/>
  <c r="E305" i="6"/>
  <c r="E317" i="6"/>
  <c r="E356" i="6"/>
  <c r="E28" i="6"/>
  <c r="E32" i="6"/>
  <c r="E75" i="6"/>
  <c r="E83" i="6"/>
  <c r="E91" i="6"/>
  <c r="E99" i="6"/>
  <c r="E107" i="6"/>
  <c r="E111" i="6"/>
  <c r="E119" i="6"/>
  <c r="E127" i="6"/>
  <c r="E147" i="6"/>
  <c r="E155" i="6"/>
  <c r="E159" i="6"/>
  <c r="E163" i="6"/>
  <c r="E194" i="6"/>
  <c r="E218" i="6"/>
  <c r="E226" i="6"/>
  <c r="E250" i="6"/>
  <c r="E258" i="6"/>
  <c r="E266" i="6"/>
  <c r="E282" i="6"/>
  <c r="E353" i="6"/>
  <c r="E361" i="6"/>
  <c r="E380" i="6"/>
  <c r="E196" i="6"/>
  <c r="E256" i="6"/>
  <c r="E181" i="6"/>
  <c r="E404" i="6"/>
  <c r="E200" i="6"/>
  <c r="E248" i="6"/>
  <c r="E29" i="6"/>
  <c r="E37" i="6"/>
  <c r="E41" i="6"/>
  <c r="E72" i="6"/>
  <c r="E76" i="6"/>
  <c r="E80" i="6"/>
  <c r="E84" i="6"/>
  <c r="E88" i="6"/>
  <c r="E100" i="6"/>
  <c r="E116" i="6"/>
  <c r="E124" i="6"/>
  <c r="E132" i="6"/>
  <c r="E136" i="6"/>
  <c r="E144" i="6"/>
  <c r="E156" i="6"/>
  <c r="E160" i="6"/>
  <c r="E191" i="6"/>
  <c r="E203" i="6"/>
  <c r="E227" i="6"/>
  <c r="E231" i="6"/>
  <c r="E239" i="6"/>
  <c r="E243" i="6"/>
  <c r="E251" i="6"/>
  <c r="E259" i="6"/>
  <c r="E275" i="6"/>
  <c r="E354" i="6"/>
  <c r="E362" i="6"/>
  <c r="E381" i="6"/>
  <c r="E388" i="6"/>
  <c r="E347" i="6"/>
  <c r="E393" i="6"/>
  <c r="E140" i="6"/>
  <c r="E324" i="6"/>
  <c r="E40" i="6"/>
  <c r="E44" i="6"/>
  <c r="E55" i="6"/>
  <c r="E63" i="6"/>
  <c r="E74" i="6"/>
  <c r="E85" i="6"/>
  <c r="E96" i="6"/>
  <c r="E130" i="6"/>
  <c r="E133" i="6"/>
  <c r="E137" i="6"/>
  <c r="E141" i="6"/>
  <c r="E152" i="6"/>
  <c r="E183" i="6"/>
  <c r="E202" i="6"/>
  <c r="E210" i="6"/>
  <c r="E214" i="6"/>
  <c r="E225" i="6"/>
  <c r="E252" i="6"/>
  <c r="E298" i="6"/>
  <c r="E321" i="6"/>
  <c r="E329" i="6"/>
  <c r="E260" i="6"/>
  <c r="E189" i="6"/>
  <c r="E197" i="6"/>
  <c r="E26" i="6"/>
  <c r="E30" i="6"/>
  <c r="E49" i="6"/>
  <c r="E90" i="6"/>
  <c r="E94" i="6"/>
  <c r="E109" i="6"/>
  <c r="E117" i="6"/>
  <c r="E121" i="6"/>
  <c r="E146" i="6"/>
  <c r="E154" i="6"/>
  <c r="E158" i="6"/>
  <c r="E173" i="6"/>
  <c r="E177" i="6"/>
  <c r="E192" i="6"/>
  <c r="E219" i="6"/>
  <c r="E234" i="6"/>
  <c r="E257" i="6"/>
  <c r="E265" i="6"/>
  <c r="E273" i="6"/>
  <c r="E280" i="6"/>
  <c r="E299" i="6"/>
  <c r="E304" i="6"/>
  <c r="E61" i="6"/>
  <c r="E204" i="6"/>
  <c r="H3" i="7"/>
  <c r="E3" i="7"/>
  <c r="F3" i="7"/>
  <c r="G3" i="7"/>
  <c r="K8" i="4"/>
  <c r="M8" i="4"/>
  <c r="L8" i="4"/>
  <c r="E36" i="6"/>
  <c r="E78" i="6"/>
  <c r="E93" i="6"/>
  <c r="E104" i="6"/>
  <c r="E122" i="6"/>
  <c r="E139" i="6"/>
  <c r="E150" i="6"/>
  <c r="E278" i="6"/>
  <c r="E312" i="6"/>
  <c r="E342" i="6"/>
  <c r="E399" i="6"/>
  <c r="E86" i="6"/>
  <c r="E169" i="6"/>
  <c r="E176" i="6"/>
  <c r="E211" i="6"/>
  <c r="E271" i="6"/>
  <c r="E335" i="6"/>
  <c r="E105" i="6"/>
  <c r="E112" i="6"/>
  <c r="E66" i="6"/>
  <c r="E95" i="6"/>
  <c r="E113" i="6"/>
  <c r="E120" i="6"/>
  <c r="E148" i="6"/>
  <c r="E205" i="6"/>
  <c r="E220" i="6"/>
  <c r="E246" i="6"/>
  <c r="E310" i="6"/>
  <c r="E344" i="6"/>
  <c r="E374" i="6"/>
  <c r="E77" i="6"/>
  <c r="E92" i="6"/>
  <c r="E103" i="6"/>
  <c r="E149" i="6"/>
  <c r="E164" i="6"/>
  <c r="E206" i="6"/>
  <c r="E221" i="6"/>
  <c r="E232" i="6"/>
  <c r="E285" i="6"/>
  <c r="E296" i="6"/>
  <c r="E349" i="6"/>
  <c r="H3" i="5"/>
  <c r="E368" i="6"/>
  <c r="E33" i="6"/>
  <c r="E50" i="6"/>
  <c r="E67" i="6"/>
  <c r="E70" i="6"/>
  <c r="E87" i="6"/>
  <c r="E97" i="6"/>
  <c r="E114" i="6"/>
  <c r="E131" i="6"/>
  <c r="E134" i="6"/>
  <c r="E151" i="6"/>
  <c r="E161" i="6"/>
  <c r="E178" i="6"/>
  <c r="E195" i="6"/>
  <c r="E198" i="6"/>
  <c r="E215" i="6"/>
  <c r="E222" i="6"/>
  <c r="E229" i="6"/>
  <c r="E247" i="6"/>
  <c r="E254" i="6"/>
  <c r="E261" i="6"/>
  <c r="E279" i="6"/>
  <c r="E286" i="6"/>
  <c r="E293" i="6"/>
  <c r="E307" i="6"/>
  <c r="E311" i="6"/>
  <c r="E318" i="6"/>
  <c r="E325" i="6"/>
  <c r="E343" i="6"/>
  <c r="E350" i="6"/>
  <c r="E357" i="6"/>
  <c r="E375" i="6"/>
  <c r="E382" i="6"/>
  <c r="E389" i="6"/>
  <c r="E34" i="6"/>
  <c r="E51" i="6"/>
  <c r="E54" i="6"/>
  <c r="E71" i="6"/>
  <c r="E81" i="6"/>
  <c r="E98" i="6"/>
  <c r="E115" i="6"/>
  <c r="E118" i="6"/>
  <c r="E135" i="6"/>
  <c r="E145" i="6"/>
  <c r="E162" i="6"/>
  <c r="E179" i="6"/>
  <c r="E182" i="6"/>
  <c r="E199" i="6"/>
  <c r="E209" i="6"/>
  <c r="E223" i="6"/>
  <c r="E230" i="6"/>
  <c r="E237" i="6"/>
  <c r="E255" i="6"/>
  <c r="E262" i="6"/>
  <c r="E269" i="6"/>
  <c r="E283" i="6"/>
  <c r="E287" i="6"/>
  <c r="E294" i="6"/>
  <c r="E301" i="6"/>
  <c r="E315" i="6"/>
  <c r="E319" i="6"/>
  <c r="E326" i="6"/>
  <c r="E333" i="6"/>
  <c r="E351" i="6"/>
  <c r="E358" i="6"/>
  <c r="E365" i="6"/>
  <c r="E383" i="6"/>
  <c r="E390" i="6"/>
  <c r="E397" i="6"/>
  <c r="E394" i="6"/>
  <c r="E401" i="6"/>
  <c r="E238" i="6"/>
  <c r="E245" i="6"/>
  <c r="E263" i="6"/>
  <c r="E270" i="6"/>
  <c r="E277" i="6"/>
  <c r="E291" i="6"/>
  <c r="E295" i="6"/>
  <c r="E302" i="6"/>
  <c r="E309" i="6"/>
  <c r="E323" i="6"/>
  <c r="E327" i="6"/>
  <c r="E334" i="6"/>
  <c r="E341" i="6"/>
  <c r="E359" i="6"/>
  <c r="E366" i="6"/>
  <c r="E373" i="6"/>
  <c r="E391" i="6"/>
  <c r="E398" i="6"/>
  <c r="E405" i="6"/>
  <c r="E42" i="6"/>
  <c r="E59" i="6"/>
  <c r="E62" i="6"/>
  <c r="E79" i="6"/>
  <c r="E89" i="6"/>
  <c r="E106" i="6"/>
  <c r="E123" i="6"/>
  <c r="E126" i="6"/>
  <c r="E143" i="6"/>
  <c r="E153" i="6"/>
  <c r="E170" i="6"/>
  <c r="E187" i="6"/>
  <c r="E190" i="6"/>
  <c r="E207" i="6"/>
  <c r="E217" i="6"/>
  <c r="E235" i="6"/>
  <c r="E242" i="6"/>
  <c r="E249" i="6"/>
  <c r="E267" i="6"/>
  <c r="E274" i="6"/>
  <c r="E281" i="6"/>
  <c r="E306" i="6"/>
  <c r="E313" i="6"/>
  <c r="E331" i="6"/>
  <c r="E338" i="6"/>
  <c r="E345" i="6"/>
  <c r="E363" i="6"/>
  <c r="E370" i="6"/>
  <c r="E377" i="6"/>
  <c r="E395" i="6"/>
  <c r="E402" i="6"/>
  <c r="I3" i="8" l="1"/>
  <c r="G3" i="5"/>
  <c r="E3" i="5"/>
  <c r="H3" i="6"/>
  <c r="I3" i="7"/>
  <c r="I3" i="4"/>
  <c r="F3" i="4"/>
  <c r="G3" i="4"/>
  <c r="H3" i="4"/>
  <c r="F3" i="5"/>
  <c r="E3" i="6"/>
  <c r="F3" i="6"/>
  <c r="G3" i="6"/>
  <c r="M9" i="4" l="1"/>
  <c r="L9" i="4"/>
  <c r="N9" i="4"/>
  <c r="K9" i="4"/>
  <c r="K10" i="4"/>
  <c r="I3" i="5"/>
  <c r="J3" i="4"/>
  <c r="I3" i="6"/>
  <c r="K11" i="4" l="1"/>
  <c r="N10" i="4"/>
  <c r="M10" i="4"/>
  <c r="L10" i="4"/>
  <c r="L11" i="4" l="1"/>
  <c r="M11" i="4"/>
  <c r="N11" i="4"/>
  <c r="K12" i="4"/>
  <c r="K13" i="4" l="1"/>
  <c r="N12" i="4"/>
  <c r="L12" i="4"/>
  <c r="M12" i="4"/>
  <c r="N13" i="4" l="1"/>
  <c r="M13" i="4"/>
  <c r="L13" i="4"/>
  <c r="K20" i="4" l="1"/>
  <c r="K15" i="4"/>
  <c r="K14" i="4"/>
  <c r="M14" i="4"/>
  <c r="N14" i="4"/>
  <c r="L14" i="4"/>
  <c r="K21" i="4" l="1"/>
  <c r="N20" i="4"/>
  <c r="L20" i="4"/>
  <c r="M20" i="4"/>
  <c r="K16" i="4"/>
  <c r="N15" i="4"/>
  <c r="M15" i="4"/>
  <c r="L15" i="4"/>
  <c r="N21" i="4" l="1"/>
  <c r="M21" i="4"/>
  <c r="L21" i="4"/>
  <c r="K17" i="4"/>
  <c r="M16" i="4"/>
  <c r="L16" i="4"/>
  <c r="N16" i="4"/>
  <c r="K18" i="4" l="1"/>
  <c r="N17" i="4"/>
  <c r="L17" i="4"/>
  <c r="M17" i="4"/>
  <c r="N18" i="4" l="1"/>
  <c r="L18" i="4"/>
  <c r="M18" i="4"/>
  <c r="L19" i="4" l="1"/>
  <c r="N19" i="4"/>
  <c r="M19" i="4"/>
  <c r="K19" i="4"/>
</calcChain>
</file>

<file path=xl/comments1.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comments2.xml><?xml version="1.0" encoding="utf-8"?>
<comments xmlns="http://schemas.openxmlformats.org/spreadsheetml/2006/main">
  <authors>
    <author>James M. Irving</author>
  </authors>
  <commentList>
    <comment ref="N2" authorId="0" shapeId="0">
      <text>
        <r>
          <rPr>
            <b/>
            <sz val="9"/>
            <color indexed="81"/>
            <rFont val="Tahoma"/>
            <family val="2"/>
          </rPr>
          <t>James M. Irving:</t>
        </r>
        <r>
          <rPr>
            <sz val="9"/>
            <color indexed="81"/>
            <rFont val="Tahoma"/>
            <family val="2"/>
          </rPr>
          <t xml:space="preserve">
Data +1 *10
</t>
        </r>
      </text>
    </comment>
  </commentList>
</comments>
</file>

<file path=xl/comments3.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comments4.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comments5.xml><?xml version="1.0" encoding="utf-8"?>
<comments xmlns="http://schemas.openxmlformats.org/spreadsheetml/2006/main">
  <authors>
    <author>James Irving</author>
  </authors>
  <commentList>
    <comment ref="E12" authorId="0" shapeId="0">
      <text>
        <r>
          <rPr>
            <b/>
            <sz val="9"/>
            <color indexed="81"/>
            <rFont val="Tahoma"/>
            <family val="2"/>
          </rPr>
          <t>James Irving:</t>
        </r>
        <r>
          <rPr>
            <sz val="9"/>
            <color indexed="81"/>
            <rFont val="Tahoma"/>
            <family val="2"/>
          </rPr>
          <t xml:space="preserve">
Early defined as Days 1-6; Late defined as 17+</t>
        </r>
      </text>
    </comment>
    <comment ref="E14" authorId="0" shapeId="0">
      <text>
        <r>
          <rPr>
            <b/>
            <sz val="9"/>
            <color indexed="81"/>
            <rFont val="Tahoma"/>
            <family val="2"/>
          </rPr>
          <t>James Irving:</t>
        </r>
        <r>
          <rPr>
            <sz val="9"/>
            <color indexed="81"/>
            <rFont val="Tahoma"/>
            <family val="2"/>
          </rPr>
          <t xml:space="preserve">
Early defined as Days 1-6; Late defined as 17+</t>
        </r>
      </text>
    </comment>
  </commentList>
</comments>
</file>

<file path=xl/sharedStrings.xml><?xml version="1.0" encoding="utf-8"?>
<sst xmlns="http://schemas.openxmlformats.org/spreadsheetml/2006/main" count="5871" uniqueCount="191">
  <si>
    <t>File Name</t>
  </si>
  <si>
    <t>Drink Type</t>
  </si>
  <si>
    <t>Ethanol Day</t>
  </si>
  <si>
    <t>units(u)</t>
  </si>
  <si>
    <t>Unit Name</t>
  </si>
  <si>
    <t>Light Response</t>
  </si>
  <si>
    <t>Lick Response</t>
  </si>
  <si>
    <t># Licks</t>
  </si>
  <si>
    <t>%Spikes in Bursts-All</t>
  </si>
  <si>
    <t>ethanol</t>
  </si>
  <si>
    <t>inhibited</t>
  </si>
  <si>
    <t>CRF</t>
  </si>
  <si>
    <t>CHANGE CUTOFFS HERE</t>
  </si>
  <si>
    <t xml:space="preserve">COUNTER - WILL UPDATE TO REFLECT ONLY THE VISIBLE UNITS BELOW. COPY AND PASTE RESULT WITH FILTER SETTINGS </t>
  </si>
  <si>
    <t>Firing Cutoff(Hz)</t>
  </si>
  <si>
    <t>Bursting Cutoff(%)</t>
  </si>
  <si>
    <t>LFHB</t>
  </si>
  <si>
    <t>LFLB</t>
  </si>
  <si>
    <t>HFHB</t>
  </si>
  <si>
    <t>HFLB</t>
  </si>
  <si>
    <t>tot</t>
  </si>
  <si>
    <t>DATA FILTER SETTINGS</t>
  </si>
  <si>
    <t>FILTERED DATA UNIT COUNTS: (Copy counts above and paste VALUES here)</t>
  </si>
  <si>
    <t>Sessions</t>
  </si>
  <si>
    <t>Hours</t>
  </si>
  <si>
    <t xml:space="preserve">Drink </t>
  </si>
  <si>
    <t xml:space="preserve">Light Response </t>
  </si>
  <si>
    <t>Total</t>
  </si>
  <si>
    <t>LFHB%</t>
  </si>
  <si>
    <t>LFLB%</t>
  </si>
  <si>
    <t>HFHB%</t>
  </si>
  <si>
    <t>HFLB%</t>
  </si>
  <si>
    <t>All</t>
  </si>
  <si>
    <t>Ethanol</t>
  </si>
  <si>
    <t>all</t>
  </si>
  <si>
    <t>non CRF</t>
  </si>
  <si>
    <t>Early</t>
  </si>
  <si>
    <t>Late</t>
  </si>
  <si>
    <t>CLASSIFICATION COLUMNS (DO NOT CHANGE)</t>
  </si>
  <si>
    <t>FIRING AND BURSTING - PASTE VALUES</t>
  </si>
  <si>
    <t>PASTE ANY IDENTIFIER COLUMNS TO USE AS CATEGORIES TO COUNT YOUR UNITS</t>
  </si>
  <si>
    <t>Firing</t>
  </si>
  <si>
    <t>Burst</t>
  </si>
  <si>
    <t>BurstType</t>
  </si>
  <si>
    <t>""</t>
  </si>
  <si>
    <t>Spk/sec-Average</t>
  </si>
  <si>
    <t>DATA(Q)</t>
  </si>
  <si>
    <t>EarlyOrLate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</si>
  <si>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</si>
  <si>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</si>
  <si>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</si>
  <si>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</si>
  <si>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</si>
  <si>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</si>
  <si>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</si>
  <si>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</si>
  <si>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</si>
  <si>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</si>
  <si>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</si>
  <si>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</si>
  <si>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</si>
  <si>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Hour1-Spk/sec2</t>
  </si>
  <si>
    <t>Hour1-NumLicks</t>
  </si>
  <si>
    <t>Hour2-Spk/sec3</t>
  </si>
  <si>
    <t>Hour2-NumLicks</t>
  </si>
  <si>
    <t>Hour3-Spk/sec4</t>
  </si>
  <si>
    <t>Hour3-NumLicks</t>
  </si>
  <si>
    <t>Hour4-Spk/sec5</t>
  </si>
  <si>
    <t>Hour4-NumLicks</t>
  </si>
  <si>
    <t>OA6-RecDay3-011416_sub-CH13ABnoC-FIN_1ABC.nex5</t>
  </si>
  <si>
    <t>sig001a</t>
  </si>
  <si>
    <t>NR</t>
  </si>
  <si>
    <t>OA5-RecDay2-FIN.nex5</t>
  </si>
  <si>
    <t>sig003a</t>
  </si>
  <si>
    <t>sig007a</t>
  </si>
  <si>
    <t>predictExcited</t>
  </si>
  <si>
    <t>sig005a</t>
  </si>
  <si>
    <t>sig005b</t>
  </si>
  <si>
    <t>sig006a</t>
  </si>
  <si>
    <t>sig008a</t>
  </si>
  <si>
    <t>sig009a</t>
  </si>
  <si>
    <t>excited</t>
  </si>
  <si>
    <t>CeA CRF OA2-5 RD3 09072016-DID1_spl_001_merged-QUICK FIN.nex5</t>
  </si>
  <si>
    <t>SPK01a</t>
  </si>
  <si>
    <t>sig012a</t>
  </si>
  <si>
    <t>SPK05b</t>
  </si>
  <si>
    <t>sig013a</t>
  </si>
  <si>
    <t>SPK06a</t>
  </si>
  <si>
    <t>SPK06b</t>
  </si>
  <si>
    <t>sig015a</t>
  </si>
  <si>
    <t>SPK06c</t>
  </si>
  <si>
    <t>OA6-RecDay2-onlygoodsaved_FIN.nex5</t>
  </si>
  <si>
    <t>sig010a</t>
  </si>
  <si>
    <t>sig013b</t>
  </si>
  <si>
    <t>SPK09a</t>
  </si>
  <si>
    <t>SPK11a</t>
  </si>
  <si>
    <t>SPK12a</t>
  </si>
  <si>
    <t>OA5-RecDay4-012016_FIN.nex5</t>
  </si>
  <si>
    <t>sig002b</t>
  </si>
  <si>
    <t>sig003b</t>
  </si>
  <si>
    <t>sig004a</t>
  </si>
  <si>
    <t>SPK14a</t>
  </si>
  <si>
    <t>sig011a</t>
  </si>
  <si>
    <t>SPK16b</t>
  </si>
  <si>
    <t>sig014a</t>
  </si>
  <si>
    <t>CeACRFOA2-5 RD4 10042016 - FULL SESSION- ROUGH CUT - FIN+DIDints.nex5</t>
  </si>
  <si>
    <t>Early/Mid</t>
  </si>
  <si>
    <t>sig015b</t>
  </si>
  <si>
    <t>SPK01c</t>
  </si>
  <si>
    <t>OA5-RecDay3-011216-FIN.nex5</t>
  </si>
  <si>
    <t>sig002a</t>
  </si>
  <si>
    <t>SPK02a</t>
  </si>
  <si>
    <t>SPK07a</t>
  </si>
  <si>
    <t>SPK08a</t>
  </si>
  <si>
    <t>SPK10a</t>
  </si>
  <si>
    <t>sig016a</t>
  </si>
  <si>
    <t>OA4-RecDay4-012116-POSTMINCUT-noisey_FIN.nex5</t>
  </si>
  <si>
    <t>sig006b</t>
  </si>
  <si>
    <t>sig006c</t>
  </si>
  <si>
    <t>predictive</t>
  </si>
  <si>
    <t>OA4-RecDay2-Event19Lick_FIN.nex5</t>
  </si>
  <si>
    <t>sig010b</t>
  </si>
  <si>
    <t>SPK13a</t>
  </si>
  <si>
    <t>OA3-RecDay-011516-1AB-fromstimWFs-FIN_10-2016.nex5</t>
  </si>
  <si>
    <t>sig001b</t>
  </si>
  <si>
    <t>OA3-RecDay2-01092016-QuickClean-2ALick_FIN.nex5</t>
  </si>
  <si>
    <t>sig011b</t>
  </si>
  <si>
    <t>OA3-RecDay1-ref10-ch12generous_FIN.nex5</t>
  </si>
  <si>
    <t>sig012b</t>
  </si>
  <si>
    <t>CeACRFOA2-5_RD5_12122016_FULL SESSION_Ch0030407_FIN.nex5</t>
  </si>
  <si>
    <t>SPK15a</t>
  </si>
  <si>
    <t>SPK04a</t>
  </si>
  <si>
    <t>CeA CRF OA 3-5_08092017_FULL DID SESS-FIN+DIDSessionInts.nex5</t>
  </si>
  <si>
    <t>SPK01b</t>
  </si>
  <si>
    <t>SPK08b</t>
  </si>
  <si>
    <t>SPK16a</t>
  </si>
  <si>
    <t>SPK05a</t>
  </si>
  <si>
    <t>SPK09b</t>
  </si>
  <si>
    <t>CeA CRF OA2-3 RD3 08302016- FULL SESSION-FIN.nex5</t>
  </si>
  <si>
    <t>CeA CRF OA2-RD5-1 01182017-FULL SESSION_FIN.nex5</t>
  </si>
  <si>
    <t>SPK04b</t>
  </si>
  <si>
    <t>sig001c</t>
  </si>
  <si>
    <t>SPK03a</t>
  </si>
  <si>
    <t>SPK10b</t>
  </si>
  <si>
    <t>SPK12b</t>
  </si>
  <si>
    <t>SPK14b</t>
  </si>
  <si>
    <t>CeA CRF OA2-1 RD4 09202016-FIXED FULL SESS_FIN.nex5</t>
  </si>
  <si>
    <t>CeA CRF OA2-4 RD3 08312016-FULL SESSION-FIN.nex5</t>
  </si>
  <si>
    <t>SPK08c</t>
  </si>
  <si>
    <t>CeA CRF OA2-3 RD4 09272016-FULL SESSON FIXED-SPK15-16iffygood-16 AB ONLY-FIN+DIDints.nex5</t>
  </si>
  <si>
    <t>SPK15b</t>
  </si>
  <si>
    <t>SPK02b</t>
  </si>
  <si>
    <t>SPK07b</t>
  </si>
  <si>
    <t>SPK11b</t>
  </si>
  <si>
    <t>SPK13b</t>
  </si>
  <si>
    <t>CeA CRF OA2-2 RD3 08262016-DID1_spl_001_merged-FIN.nex5</t>
  </si>
  <si>
    <t>SPK03b</t>
  </si>
  <si>
    <t>CeA CRF OA2-1 RecDay 3B-08252016-EtOH- FULL SESSION-ALL FIN.nex5</t>
  </si>
  <si>
    <t>SPK09c</t>
  </si>
  <si>
    <t>CeA CRF OA2-1 RD5-1 01182017-FULL SESSION_FIN+DIDSessInts.nex5</t>
  </si>
  <si>
    <t>CeA CRF OA3-1_07262017_EtOH_FULL DID SESS_FIN.nex5</t>
  </si>
  <si>
    <t>CeA CRF OA3-2_07282017_EtOH-FULL DID SESS-PostXChan-v1_tested_FIN.nex5</t>
  </si>
  <si>
    <t>SPK05c</t>
  </si>
  <si>
    <t>SPK14c</t>
  </si>
  <si>
    <t>SPK14d</t>
  </si>
  <si>
    <t>Alll</t>
  </si>
  <si>
    <t>Population</t>
  </si>
  <si>
    <t xml:space="preserve">Early </t>
  </si>
  <si>
    <t xml:space="preserve">Delta Full </t>
  </si>
  <si>
    <t>CRF - NR</t>
  </si>
  <si>
    <t>Full Session-%</t>
  </si>
  <si>
    <t>Full Session-Raw#-(Pie)</t>
  </si>
  <si>
    <t>NR-NR</t>
  </si>
  <si>
    <t>Hour 1</t>
  </si>
  <si>
    <t>Hour 4</t>
  </si>
  <si>
    <t>Delta Hr</t>
  </si>
  <si>
    <t>Full Session-Raw#</t>
  </si>
  <si>
    <t>Avg percSpikesInBursts</t>
  </si>
  <si>
    <t>Avg SpikesInBurst</t>
  </si>
  <si>
    <t>Avg MeanISIinBurst</t>
  </si>
  <si>
    <t>Avg PeakFreqInBurst</t>
  </si>
  <si>
    <t>Avg BurstDuration</t>
  </si>
  <si>
    <t>Avg meanFreqInBurst</t>
  </si>
  <si>
    <t>Avg BurstsPerSecond</t>
  </si>
  <si>
    <t>Include File?</t>
  </si>
  <si>
    <t>Include Unit?</t>
  </si>
  <si>
    <t>Early Vs Late</t>
  </si>
  <si>
    <t>Change In Rate</t>
  </si>
  <si>
    <t>Intraburst Frequency</t>
  </si>
  <si>
    <t>CRF - predictive</t>
  </si>
  <si>
    <t>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</si>
</sst>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rgb="FF7F7F7F"/>
      <name val="Calibri"/>
      <family val="2"/>
      <scheme val="minor"/>
    </font>
    <font>
      <b/>
      <i/>
      <sz val="14"/>
      <color theme="1"/>
      <name val="Calibri"/>
      <family val="2"/>
      <scheme val="minor"/>
    </font>
    <font>
      <b/>
      <i/>
      <sz val="11"/>
      <color theme="1"/>
      <name val="Calibri"/>
      <family val="2"/>
      <scheme val="minor"/>
    </font>
    <font>
      <b/>
      <i/>
      <u/>
      <sz val="11"/>
      <color theme="0"/>
      <name val="Calibri"/>
      <family val="2"/>
      <scheme val="minor"/>
    </font>
    <font>
      <b/>
      <i/>
      <sz val="11"/>
      <name val="Calibri"/>
      <family val="2"/>
      <scheme val="minor"/>
    </font>
    <font>
      <i/>
      <sz val="11"/>
      <color rgb="FFFA7D00"/>
      <name val="Calibri"/>
      <family val="2"/>
      <scheme val="minor"/>
    </font>
    <font>
      <b/>
      <sz val="9"/>
      <color indexed="81"/>
      <name val="Tahoma"/>
      <family val="2"/>
    </font>
    <font>
      <sz val="9"/>
      <color indexed="81"/>
      <name val="Tahoma"/>
      <family val="2"/>
    </font>
    <font>
      <b/>
      <sz val="11"/>
      <color rgb="FF3F3F76"/>
      <name val="Calibri"/>
      <family val="2"/>
      <scheme val="minor"/>
    </font>
    <font>
      <sz val="11"/>
      <name val="Calibri"/>
      <family val="2"/>
      <scheme val="minor"/>
    </font>
    <font>
      <sz val="11"/>
      <color theme="0" tint="-0.249977111117893"/>
      <name val="Calibri"/>
      <family val="2"/>
      <scheme val="minor"/>
    </font>
    <font>
      <sz val="12"/>
      <name val="Arial"/>
      <family val="2"/>
    </font>
    <font>
      <b/>
      <sz val="11"/>
      <color rgb="FF006100"/>
      <name val="Calibri"/>
      <family val="2"/>
      <scheme val="minor"/>
    </font>
    <font>
      <strike/>
      <sz val="11"/>
      <color theme="1"/>
      <name val="Calibri"/>
      <family val="2"/>
      <scheme val="minor"/>
    </font>
    <font>
      <sz val="11"/>
      <name val="Calibri"/>
      <scheme val="minor"/>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99FF"/>
        <bgColor indexed="64"/>
      </patternFill>
    </fill>
    <fill>
      <patternFill patternType="solid">
        <fgColor rgb="FFFFC000"/>
        <bgColor indexed="64"/>
      </patternFill>
    </fill>
    <fill>
      <patternFill patternType="solid">
        <fgColor rgb="FFFFFF00"/>
        <bgColor indexed="64"/>
      </patternFill>
    </fill>
    <fill>
      <patternFill patternType="solid">
        <fgColor theme="1"/>
        <bgColor indexed="64"/>
      </patternFill>
    </fill>
    <fill>
      <patternFill patternType="solid">
        <fgColor theme="1"/>
        <bgColor theme="1"/>
      </patternFill>
    </fill>
    <fill>
      <patternFill patternType="solid">
        <fgColor theme="0" tint="-0.14999847407452621"/>
        <bgColor theme="0" tint="-0.14999847407452621"/>
      </patternFill>
    </fill>
  </fills>
  <borders count="5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7F7F7F"/>
      </left>
      <right/>
      <top/>
      <bottom style="thin">
        <color rgb="FF7F7F7F"/>
      </bottom>
      <diagonal/>
    </border>
    <border>
      <left style="thin">
        <color rgb="FF7F7F7F"/>
      </left>
      <right style="thin">
        <color rgb="FF7F7F7F"/>
      </right>
      <top/>
      <bottom style="thin">
        <color rgb="FF7F7F7F"/>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top style="thin">
        <color rgb="FF7F7F7F"/>
      </top>
      <bottom style="thin">
        <color rgb="FF7F7F7F"/>
      </bottom>
      <diagonal/>
    </border>
    <border>
      <left style="medium">
        <color indexed="64"/>
      </left>
      <right/>
      <top style="medium">
        <color indexed="64"/>
      </top>
      <bottom style="medium">
        <color indexed="64"/>
      </bottom>
      <diagonal/>
    </border>
    <border>
      <left style="thin">
        <color rgb="FF3F3F3F"/>
      </left>
      <right style="thin">
        <color rgb="FF3F3F3F"/>
      </right>
      <top style="thin">
        <color rgb="FF3F3F3F"/>
      </top>
      <bottom/>
      <diagonal/>
    </border>
    <border>
      <left style="thin">
        <color theme="1"/>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style="thin">
        <color rgb="FF7F7F7F"/>
      </right>
      <top style="thin">
        <color rgb="FF7F7F7F"/>
      </top>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style="medium">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theme="1"/>
      </left>
      <right style="thin">
        <color indexed="64"/>
      </right>
      <top style="thin">
        <color indexed="64"/>
      </top>
      <bottom style="thin">
        <color rgb="FF000000"/>
      </bottom>
      <diagonal/>
    </border>
    <border>
      <left style="thin">
        <color rgb="FF7F7F7F"/>
      </left>
      <right style="thin">
        <color rgb="FF7F7F7F"/>
      </right>
      <top style="thin">
        <color rgb="FF7F7F7F"/>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7F7F7F"/>
      </right>
      <top style="thin">
        <color rgb="FF7F7F7F"/>
      </top>
      <bottom style="thin">
        <color rgb="FF7F7F7F"/>
      </bottom>
      <diagonal/>
    </border>
    <border>
      <left/>
      <right style="medium">
        <color indexed="64"/>
      </right>
      <top/>
      <bottom/>
      <diagonal/>
    </border>
    <border>
      <left style="thin">
        <color rgb="FF7F7F7F"/>
      </left>
      <right style="thin">
        <color rgb="FF7F7F7F"/>
      </right>
      <top/>
      <bottom style="thin">
        <color indexed="64"/>
      </bottom>
      <diagonal/>
    </border>
    <border>
      <left style="medium">
        <color indexed="64"/>
      </left>
      <right style="thin">
        <color rgb="FF7F7F7F"/>
      </right>
      <top/>
      <bottom style="thin">
        <color rgb="FF7F7F7F"/>
      </bottom>
      <diagonal/>
    </border>
    <border>
      <left style="thin">
        <color indexed="64"/>
      </left>
      <right style="medium">
        <color indexed="64"/>
      </right>
      <top/>
      <bottom style="thin">
        <color indexed="64"/>
      </bottom>
      <diagonal/>
    </border>
    <border>
      <left style="thin">
        <color rgb="FF7F7F7F"/>
      </left>
      <right style="thin">
        <color rgb="FF7F7F7F"/>
      </right>
      <top style="medium">
        <color indexed="64"/>
      </top>
      <bottom style="thin">
        <color indexed="64"/>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medium">
        <color indexed="64"/>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5" borderId="2" applyNumberFormat="0" applyAlignment="0" applyProtection="0"/>
    <xf numFmtId="0" fontId="6" fillId="5" borderId="1" applyNumberFormat="0" applyAlignment="0" applyProtection="0"/>
    <xf numFmtId="0" fontId="8" fillId="0" borderId="0" applyNumberFormat="0" applyFill="0" applyBorder="0" applyAlignment="0" applyProtection="0"/>
  </cellStyleXfs>
  <cellXfs count="191">
    <xf numFmtId="0" fontId="0" fillId="0" borderId="0" xfId="0"/>
    <xf numFmtId="0" fontId="0" fillId="0" borderId="0" xfId="0" applyProtection="1">
      <protection locked="0"/>
    </xf>
    <xf numFmtId="0" fontId="11" fillId="0" borderId="0" xfId="7" applyFont="1" applyAlignment="1" applyProtection="1">
      <alignment horizontal="centerContinuous"/>
      <protection locked="0"/>
    </xf>
    <xf numFmtId="0" fontId="11" fillId="0" borderId="0" xfId="7" applyFont="1" applyFill="1" applyAlignment="1" applyProtection="1">
      <alignment horizontal="centerContinuous"/>
      <protection locked="0"/>
    </xf>
    <xf numFmtId="0" fontId="6" fillId="5" borderId="1" xfId="6" applyFont="1"/>
    <xf numFmtId="0" fontId="12" fillId="6" borderId="3" xfId="0" applyFont="1" applyFill="1" applyBorder="1" applyProtection="1"/>
    <xf numFmtId="0" fontId="12" fillId="7" borderId="4" xfId="0" applyFont="1" applyFill="1" applyBorder="1" applyProtection="1"/>
    <xf numFmtId="0" fontId="12" fillId="8" borderId="4" xfId="0" applyFont="1" applyFill="1" applyBorder="1" applyProtection="1"/>
    <xf numFmtId="0" fontId="12" fillId="9" borderId="4" xfId="0" applyFont="1" applyFill="1" applyBorder="1" applyProtection="1"/>
    <xf numFmtId="0" fontId="12" fillId="0" borderId="5" xfId="0" applyFont="1" applyFill="1" applyBorder="1" applyAlignment="1" applyProtection="1">
      <alignment horizontal="center"/>
    </xf>
    <xf numFmtId="0" fontId="0" fillId="0" borderId="0" xfId="0" applyFill="1" applyProtection="1">
      <protection locked="0"/>
    </xf>
    <xf numFmtId="0" fontId="6" fillId="5" borderId="1" xfId="6" applyFont="1" applyAlignment="1" applyProtection="1">
      <alignment horizontal="center"/>
      <protection locked="0" hidden="1"/>
    </xf>
    <xf numFmtId="0" fontId="0" fillId="0" borderId="6" xfId="0" applyFont="1" applyBorder="1" applyProtection="1"/>
    <xf numFmtId="0" fontId="0" fillId="0" borderId="7" xfId="0" applyFont="1" applyBorder="1" applyProtection="1"/>
    <xf numFmtId="0" fontId="13" fillId="0" borderId="8" xfId="0" applyFont="1" applyFill="1" applyBorder="1" applyProtection="1"/>
    <xf numFmtId="0" fontId="14" fillId="10" borderId="3" xfId="7" applyFont="1" applyFill="1" applyBorder="1" applyAlignment="1" applyProtection="1">
      <alignment horizontal="centerContinuous"/>
      <protection locked="0"/>
    </xf>
    <xf numFmtId="0" fontId="14" fillId="10" borderId="4" xfId="7" applyFont="1" applyFill="1" applyBorder="1" applyAlignment="1" applyProtection="1">
      <alignment horizontal="centerContinuous"/>
      <protection locked="0"/>
    </xf>
    <xf numFmtId="0" fontId="15" fillId="0" borderId="3" xfId="7" applyFont="1" applyFill="1" applyBorder="1" applyAlignment="1" applyProtection="1">
      <alignment horizontal="centerContinuous"/>
      <protection locked="0"/>
    </xf>
    <xf numFmtId="0" fontId="15" fillId="0" borderId="4" xfId="7" applyFont="1" applyFill="1" applyBorder="1" applyAlignment="1" applyProtection="1">
      <alignment horizontal="centerContinuous"/>
      <protection locked="0"/>
    </xf>
    <xf numFmtId="0" fontId="15" fillId="0" borderId="5" xfId="7" applyFont="1" applyFill="1" applyBorder="1" applyAlignment="1" applyProtection="1">
      <alignment horizontal="centerContinuous"/>
      <protection locked="0"/>
    </xf>
    <xf numFmtId="0" fontId="7" fillId="0" borderId="9" xfId="0" applyFont="1" applyBorder="1" applyProtection="1">
      <protection locked="0"/>
    </xf>
    <xf numFmtId="0" fontId="7" fillId="0" borderId="10" xfId="0" applyFont="1" applyBorder="1" applyProtection="1">
      <protection locked="0"/>
    </xf>
    <xf numFmtId="0" fontId="7" fillId="0" borderId="10" xfId="4" applyFont="1" applyFill="1" applyBorder="1" applyAlignment="1" applyProtection="1">
      <alignment horizontal="center"/>
      <protection locked="0"/>
    </xf>
    <xf numFmtId="0" fontId="7" fillId="0" borderId="10" xfId="0" applyFont="1" applyFill="1" applyBorder="1" applyAlignment="1" applyProtection="1">
      <alignment horizontal="center"/>
      <protection locked="0"/>
    </xf>
    <xf numFmtId="0" fontId="5" fillId="5" borderId="2" xfId="5" applyAlignment="1" applyProtection="1">
      <alignment horizontal="center"/>
      <protection locked="0"/>
    </xf>
    <xf numFmtId="0" fontId="0" fillId="0" borderId="11" xfId="0" applyBorder="1" applyProtection="1">
      <protection locked="0"/>
    </xf>
    <xf numFmtId="0" fontId="0" fillId="0" borderId="12" xfId="0" applyBorder="1" applyProtection="1">
      <protection locked="0"/>
    </xf>
    <xf numFmtId="0" fontId="0" fillId="0" borderId="12" xfId="0" applyBorder="1"/>
    <xf numFmtId="0" fontId="5" fillId="5" borderId="2" xfId="5"/>
    <xf numFmtId="0" fontId="0" fillId="0" borderId="12" xfId="0" applyFill="1" applyBorder="1"/>
    <xf numFmtId="0" fontId="0" fillId="0" borderId="12" xfId="0" applyFont="1" applyBorder="1" applyProtection="1"/>
    <xf numFmtId="0" fontId="0" fillId="0" borderId="13" xfId="0" applyBorder="1" applyProtection="1">
      <protection locked="0"/>
    </xf>
    <xf numFmtId="0" fontId="0" fillId="0" borderId="14" xfId="0" applyBorder="1" applyProtection="1">
      <protection locked="0"/>
    </xf>
    <xf numFmtId="0" fontId="0" fillId="0" borderId="14" xfId="0" applyBorder="1"/>
    <xf numFmtId="0" fontId="0" fillId="0" borderId="14" xfId="0" applyFill="1" applyBorder="1"/>
    <xf numFmtId="0" fontId="0" fillId="0" borderId="14" xfId="0" applyFill="1" applyBorder="1" applyProtection="1">
      <protection locked="0"/>
    </xf>
    <xf numFmtId="0" fontId="0" fillId="0" borderId="0" xfId="0" applyBorder="1" applyProtection="1">
      <protection locked="0"/>
    </xf>
    <xf numFmtId="0" fontId="0" fillId="0" borderId="0" xfId="0" applyBorder="1"/>
    <xf numFmtId="0" fontId="0" fillId="0" borderId="0" xfId="0" applyFill="1" applyBorder="1"/>
    <xf numFmtId="0" fontId="0" fillId="0" borderId="0" xfId="0" applyFill="1" applyBorder="1" applyProtection="1">
      <protection locked="0"/>
    </xf>
    <xf numFmtId="0" fontId="8" fillId="0" borderId="6" xfId="7" applyBorder="1" applyAlignment="1">
      <alignment horizontal="centerContinuous"/>
    </xf>
    <xf numFmtId="0" fontId="8" fillId="0" borderId="17" xfId="7" applyFill="1" applyBorder="1" applyAlignment="1" applyProtection="1">
      <alignment horizontal="centerContinuous"/>
      <protection locked="0"/>
    </xf>
    <xf numFmtId="0" fontId="8" fillId="0" borderId="17" xfId="7" applyBorder="1" applyAlignment="1" applyProtection="1">
      <alignment horizontal="centerContinuous"/>
      <protection locked="0"/>
    </xf>
    <xf numFmtId="0" fontId="8" fillId="0" borderId="18" xfId="7" applyBorder="1" applyAlignment="1" applyProtection="1">
      <alignment horizontal="centerContinuous"/>
      <protection locked="0"/>
    </xf>
    <xf numFmtId="0" fontId="0" fillId="0" borderId="6" xfId="0" applyBorder="1" applyAlignment="1">
      <alignment horizontal="center"/>
    </xf>
    <xf numFmtId="0" fontId="0" fillId="0" borderId="8" xfId="0" applyBorder="1" applyAlignment="1">
      <alignment horizontal="center"/>
    </xf>
    <xf numFmtId="0" fontId="10" fillId="0" borderId="0" xfId="0" applyFont="1" applyFill="1" applyAlignment="1">
      <alignment horizontal="center"/>
    </xf>
    <xf numFmtId="0" fontId="16" fillId="5" borderId="1" xfId="6" applyFont="1" applyAlignment="1">
      <alignment horizontal="center"/>
    </xf>
    <xf numFmtId="0" fontId="6" fillId="5" borderId="1" xfId="6" applyAlignment="1">
      <alignment horizontal="center"/>
    </xf>
    <xf numFmtId="0" fontId="16" fillId="5" borderId="1" xfId="6" applyFont="1" applyAlignment="1" applyProtection="1">
      <alignment horizontal="center"/>
      <protection locked="0"/>
    </xf>
    <xf numFmtId="0" fontId="6" fillId="5" borderId="1" xfId="6" applyAlignment="1" applyProtection="1">
      <alignment horizontal="center"/>
      <protection locked="0"/>
    </xf>
    <xf numFmtId="0" fontId="9" fillId="0" borderId="12" xfId="0" applyFont="1" applyBorder="1" applyProtection="1">
      <protection locked="0"/>
    </xf>
    <xf numFmtId="0" fontId="19" fillId="0" borderId="12" xfId="4" applyFont="1" applyFill="1" applyBorder="1" applyAlignment="1" applyProtection="1">
      <alignment horizontal="center"/>
      <protection locked="0"/>
    </xf>
    <xf numFmtId="0" fontId="9" fillId="0" borderId="12" xfId="0" applyFont="1" applyFill="1" applyBorder="1" applyAlignment="1" applyProtection="1">
      <alignment horizontal="center"/>
      <protection locked="0"/>
    </xf>
    <xf numFmtId="0" fontId="5" fillId="0" borderId="12" xfId="5" applyFill="1" applyBorder="1" applyAlignment="1" applyProtection="1">
      <alignment horizontal="center"/>
      <protection locked="0"/>
    </xf>
    <xf numFmtId="0" fontId="8" fillId="0" borderId="20" xfId="7" applyBorder="1" applyAlignment="1">
      <alignment horizontal="centerContinuous"/>
    </xf>
    <xf numFmtId="0" fontId="2" fillId="2" borderId="1" xfId="2" applyBorder="1"/>
    <xf numFmtId="0" fontId="3" fillId="3" borderId="0" xfId="3"/>
    <xf numFmtId="0" fontId="0" fillId="0" borderId="6" xfId="0" applyBorder="1"/>
    <xf numFmtId="0" fontId="0" fillId="0" borderId="7" xfId="0" applyBorder="1"/>
    <xf numFmtId="0" fontId="7" fillId="11" borderId="12" xfId="0" applyFont="1" applyFill="1" applyBorder="1" applyAlignment="1">
      <alignment horizontal="center"/>
    </xf>
    <xf numFmtId="0" fontId="9" fillId="0" borderId="9" xfId="0" applyFont="1" applyBorder="1" applyProtection="1">
      <protection locked="0"/>
    </xf>
    <xf numFmtId="0" fontId="9" fillId="0" borderId="10" xfId="0" applyFont="1" applyBorder="1" applyProtection="1">
      <protection locked="0"/>
    </xf>
    <xf numFmtId="0" fontId="19" fillId="0" borderId="10" xfId="4" applyFont="1" applyFill="1" applyBorder="1" applyAlignment="1" applyProtection="1">
      <alignment horizontal="center"/>
      <protection locked="0"/>
    </xf>
    <xf numFmtId="0" fontId="9" fillId="0" borderId="10" xfId="0" applyFont="1" applyFill="1" applyBorder="1" applyAlignment="1" applyProtection="1">
      <alignment horizontal="center"/>
      <protection locked="0"/>
    </xf>
    <xf numFmtId="0" fontId="5" fillId="0" borderId="10" xfId="5" applyFill="1" applyBorder="1" applyAlignment="1" applyProtection="1">
      <alignment horizontal="center"/>
      <protection locked="0"/>
    </xf>
    <xf numFmtId="0" fontId="7" fillId="11" borderId="10" xfId="0" applyFont="1" applyFill="1" applyBorder="1" applyAlignment="1">
      <alignment horizontal="center"/>
    </xf>
    <xf numFmtId="0" fontId="0" fillId="0" borderId="0" xfId="0" applyAlignment="1">
      <alignment shrinkToFit="1"/>
    </xf>
    <xf numFmtId="10" fontId="0" fillId="0" borderId="0" xfId="1" applyNumberFormat="1" applyFont="1" applyProtection="1">
      <protection locked="0"/>
    </xf>
    <xf numFmtId="10" fontId="0" fillId="0" borderId="0" xfId="1" applyNumberFormat="1" applyFont="1" applyFill="1" applyProtection="1">
      <protection locked="0"/>
    </xf>
    <xf numFmtId="0" fontId="6" fillId="5" borderId="1" xfId="6" applyAlignment="1">
      <alignment horizontal="center"/>
    </xf>
    <xf numFmtId="0" fontId="20" fillId="0" borderId="0" xfId="0" applyFont="1"/>
    <xf numFmtId="0" fontId="20" fillId="0" borderId="0" xfId="0" applyFont="1" applyFill="1" applyAlignment="1">
      <alignment horizontal="center"/>
    </xf>
    <xf numFmtId="0" fontId="20" fillId="4" borderId="1" xfId="4" applyFont="1"/>
    <xf numFmtId="0" fontId="20" fillId="0" borderId="0" xfId="0" applyFont="1" applyAlignment="1">
      <alignment shrinkToFit="1"/>
    </xf>
    <xf numFmtId="0" fontId="21" fillId="0" borderId="0" xfId="0" applyFont="1"/>
    <xf numFmtId="0" fontId="0" fillId="0" borderId="14" xfId="0" applyNumberFormat="1" applyBorder="1"/>
    <xf numFmtId="0" fontId="0" fillId="0" borderId="14" xfId="0" applyNumberFormat="1" applyFill="1" applyBorder="1" applyProtection="1">
      <protection locked="0"/>
    </xf>
    <xf numFmtId="0" fontId="5" fillId="5" borderId="21" xfId="5" applyBorder="1"/>
    <xf numFmtId="10" fontId="0" fillId="0" borderId="0" xfId="1" applyNumberFormat="1" applyFont="1" applyBorder="1" applyProtection="1">
      <protection locked="0"/>
    </xf>
    <xf numFmtId="10" fontId="0" fillId="0" borderId="0" xfId="1" applyNumberFormat="1" applyFont="1" applyFill="1" applyBorder="1" applyProtection="1">
      <protection locked="0"/>
    </xf>
    <xf numFmtId="0" fontId="6" fillId="5" borderId="1" xfId="6" applyAlignment="1">
      <alignment horizontal="center"/>
    </xf>
    <xf numFmtId="0" fontId="0" fillId="12" borderId="12" xfId="0" applyFont="1" applyFill="1" applyBorder="1"/>
    <xf numFmtId="0" fontId="0" fillId="0" borderId="12" xfId="0" applyFont="1" applyBorder="1"/>
    <xf numFmtId="0" fontId="9" fillId="0" borderId="0" xfId="0" applyFont="1"/>
    <xf numFmtId="0" fontId="0" fillId="0" borderId="12" xfId="0" applyFont="1" applyBorder="1" applyProtection="1">
      <protection locked="0"/>
    </xf>
    <xf numFmtId="0" fontId="0" fillId="12" borderId="12" xfId="0" applyFont="1" applyFill="1" applyBorder="1" applyProtection="1">
      <protection locked="0"/>
    </xf>
    <xf numFmtId="0" fontId="0" fillId="0" borderId="4" xfId="0" applyBorder="1"/>
    <xf numFmtId="0" fontId="0" fillId="0" borderId="0" xfId="0" applyAlignment="1">
      <alignment horizontal="center" vertical="center" wrapText="1"/>
    </xf>
    <xf numFmtId="0" fontId="0" fillId="0" borderId="3" xfId="0" applyBorder="1"/>
    <xf numFmtId="0" fontId="0" fillId="0" borderId="24" xfId="0" applyBorder="1"/>
    <xf numFmtId="0" fontId="22" fillId="0" borderId="0" xfId="0" applyFont="1"/>
    <xf numFmtId="0" fontId="22" fillId="0" borderId="0" xfId="0" applyFont="1" applyAlignment="1">
      <alignment horizontal="left"/>
    </xf>
    <xf numFmtId="0" fontId="0" fillId="12" borderId="35" xfId="0" applyFont="1" applyFill="1" applyBorder="1"/>
    <xf numFmtId="0" fontId="0" fillId="12" borderId="22" xfId="0" applyFont="1" applyFill="1" applyBorder="1"/>
    <xf numFmtId="0" fontId="0" fillId="0" borderId="35" xfId="0" applyFont="1" applyBorder="1"/>
    <xf numFmtId="0" fontId="0" fillId="0" borderId="22" xfId="0" applyFont="1" applyBorder="1"/>
    <xf numFmtId="0" fontId="0" fillId="12" borderId="36" xfId="0" applyFont="1" applyFill="1" applyBorder="1"/>
    <xf numFmtId="0" fontId="0" fillId="12" borderId="37" xfId="0" applyFont="1" applyFill="1" applyBorder="1"/>
    <xf numFmtId="0" fontId="0" fillId="12" borderId="38" xfId="0" applyFont="1" applyFill="1" applyBorder="1"/>
    <xf numFmtId="0" fontId="0" fillId="12" borderId="14" xfId="0" applyFont="1" applyFill="1" applyBorder="1" applyProtection="1">
      <protection locked="0"/>
    </xf>
    <xf numFmtId="0" fontId="0" fillId="0" borderId="12" xfId="0" applyFont="1" applyFill="1" applyBorder="1"/>
    <xf numFmtId="0" fontId="0" fillId="0" borderId="11" xfId="0" applyFont="1" applyFill="1" applyBorder="1" applyProtection="1">
      <protection locked="0"/>
    </xf>
    <xf numFmtId="0" fontId="0" fillId="0" borderId="13" xfId="0" applyFont="1" applyFill="1" applyBorder="1" applyProtection="1">
      <protection locked="0"/>
    </xf>
    <xf numFmtId="0" fontId="0" fillId="0" borderId="12" xfId="0" applyNumberFormat="1" applyBorder="1"/>
    <xf numFmtId="0" fontId="0" fillId="0" borderId="12" xfId="0" applyNumberFormat="1" applyFill="1" applyBorder="1" applyProtection="1">
      <protection locked="0"/>
    </xf>
    <xf numFmtId="0" fontId="5" fillId="5" borderId="2" xfId="5" applyNumberFormat="1"/>
    <xf numFmtId="0" fontId="0" fillId="0" borderId="14" xfId="0" applyFont="1" applyFill="1" applyBorder="1"/>
    <xf numFmtId="0" fontId="5" fillId="5" borderId="21" xfId="5" applyNumberFormat="1" applyBorder="1"/>
    <xf numFmtId="0" fontId="24" fillId="12" borderId="14" xfId="0" applyFont="1" applyFill="1" applyBorder="1" applyProtection="1">
      <protection locked="0"/>
    </xf>
    <xf numFmtId="0" fontId="24" fillId="0" borderId="14" xfId="0" applyFont="1" applyFill="1" applyBorder="1"/>
    <xf numFmtId="0" fontId="24" fillId="0" borderId="13" xfId="0" applyFont="1" applyFill="1" applyBorder="1" applyProtection="1">
      <protection locked="0"/>
    </xf>
    <xf numFmtId="10" fontId="24" fillId="0" borderId="0" xfId="1" applyNumberFormat="1" applyFont="1" applyBorder="1" applyProtection="1">
      <protection locked="0"/>
    </xf>
    <xf numFmtId="10" fontId="24" fillId="0" borderId="0" xfId="1" applyNumberFormat="1" applyFont="1" applyFill="1" applyBorder="1" applyProtection="1">
      <protection locked="0"/>
    </xf>
    <xf numFmtId="0" fontId="9" fillId="0" borderId="14" xfId="0" applyFont="1" applyBorder="1" applyAlignment="1">
      <alignment horizontal="center"/>
    </xf>
    <xf numFmtId="0" fontId="0" fillId="0" borderId="28" xfId="0" applyBorder="1"/>
    <xf numFmtId="0" fontId="0" fillId="0" borderId="26" xfId="0" applyBorder="1"/>
    <xf numFmtId="0" fontId="0" fillId="0" borderId="14" xfId="0" applyBorder="1" applyAlignment="1">
      <alignment horizontal="center"/>
    </xf>
    <xf numFmtId="0" fontId="0" fillId="0" borderId="28"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9" fontId="0" fillId="0" borderId="28" xfId="1" applyNumberFormat="1" applyFont="1" applyBorder="1" applyAlignment="1">
      <alignment horizontal="center"/>
    </xf>
    <xf numFmtId="9" fontId="0" fillId="0" borderId="12" xfId="1" applyNumberFormat="1" applyFont="1" applyBorder="1" applyAlignment="1">
      <alignment horizontal="center"/>
    </xf>
    <xf numFmtId="9" fontId="0" fillId="0" borderId="26" xfId="1" applyNumberFormat="1" applyFont="1" applyBorder="1" applyAlignment="1">
      <alignment horizontal="center"/>
    </xf>
    <xf numFmtId="0" fontId="6" fillId="5" borderId="1" xfId="6" applyAlignment="1">
      <alignment horizontal="center"/>
    </xf>
    <xf numFmtId="0" fontId="6" fillId="5" borderId="1" xfId="6" applyAlignment="1">
      <alignment horizontal="center"/>
    </xf>
    <xf numFmtId="0" fontId="6" fillId="5" borderId="1" xfId="6"/>
    <xf numFmtId="0" fontId="4" fillId="4" borderId="1" xfId="4" applyProtection="1"/>
    <xf numFmtId="0" fontId="4" fillId="4" borderId="1" xfId="4"/>
    <xf numFmtId="0" fontId="4" fillId="4" borderId="1" xfId="4" applyProtection="1">
      <protection locked="0"/>
    </xf>
    <xf numFmtId="0" fontId="4" fillId="4" borderId="1" xfId="4" applyNumberFormat="1"/>
    <xf numFmtId="0" fontId="4" fillId="4" borderId="1" xfId="4" applyNumberFormat="1" applyProtection="1">
      <protection locked="0"/>
    </xf>
    <xf numFmtId="164" fontId="6" fillId="5" borderId="1" xfId="6" applyNumberFormat="1" applyAlignment="1">
      <alignment horizontal="center"/>
    </xf>
    <xf numFmtId="0" fontId="0" fillId="0" borderId="0" xfId="0"/>
    <xf numFmtId="0" fontId="0" fillId="0" borderId="0" xfId="0"/>
    <xf numFmtId="0" fontId="9" fillId="0" borderId="29" xfId="0" applyFont="1" applyBorder="1" applyAlignment="1">
      <alignment horizontal="center" vertical="center" textRotation="90" wrapText="1"/>
    </xf>
    <xf numFmtId="0" fontId="9" fillId="0" borderId="30" xfId="0" applyFont="1" applyBorder="1" applyAlignment="1">
      <alignment horizontal="center" vertical="center" textRotation="90" wrapText="1"/>
    </xf>
    <xf numFmtId="0" fontId="9" fillId="0" borderId="31" xfId="0" applyFont="1" applyBorder="1" applyAlignment="1">
      <alignment horizontal="center" vertical="center" textRotation="90" wrapText="1"/>
    </xf>
    <xf numFmtId="0" fontId="9" fillId="0" borderId="0" xfId="0" applyFont="1" applyAlignment="1">
      <alignment horizontal="center" vertical="center" wrapText="1"/>
    </xf>
    <xf numFmtId="0" fontId="9" fillId="0" borderId="3" xfId="0" applyFont="1" applyBorder="1" applyAlignment="1">
      <alignment horizontal="center" vertical="center" textRotation="90" wrapText="1"/>
    </xf>
    <xf numFmtId="0" fontId="9" fillId="0" borderId="24" xfId="0" applyFont="1" applyBorder="1" applyAlignment="1">
      <alignment horizontal="center" vertical="center" textRotation="90" wrapText="1"/>
    </xf>
    <xf numFmtId="0" fontId="9" fillId="0" borderId="6" xfId="0" applyFont="1" applyBorder="1" applyAlignment="1">
      <alignment horizontal="center" vertical="center" textRotation="90" wrapText="1"/>
    </xf>
    <xf numFmtId="0" fontId="6" fillId="5" borderId="1" xfId="6" applyAlignment="1">
      <alignment horizontal="center"/>
    </xf>
    <xf numFmtId="0" fontId="6" fillId="5" borderId="15" xfId="6" applyBorder="1" applyAlignment="1">
      <alignment horizontal="center"/>
    </xf>
    <xf numFmtId="0" fontId="6" fillId="5" borderId="16" xfId="6" applyBorder="1"/>
    <xf numFmtId="0" fontId="6" fillId="5" borderId="19" xfId="6" applyBorder="1" applyAlignment="1">
      <alignment horizontal="center"/>
    </xf>
    <xf numFmtId="0" fontId="6" fillId="5" borderId="1" xfId="6"/>
    <xf numFmtId="0" fontId="4" fillId="4" borderId="1" xfId="4" applyFont="1" applyFill="1" applyBorder="1"/>
    <xf numFmtId="0" fontId="4" fillId="4" borderId="1" xfId="4" applyNumberFormat="1" applyFont="1" applyFill="1" applyBorder="1"/>
    <xf numFmtId="0" fontId="2" fillId="2" borderId="0" xfId="2"/>
    <xf numFmtId="0" fontId="25" fillId="0" borderId="0" xfId="0" applyFont="1" applyFill="1" applyAlignment="1">
      <alignment horizontal="center"/>
    </xf>
    <xf numFmtId="0" fontId="0" fillId="0" borderId="0" xfId="0" applyFill="1" applyAlignment="1">
      <alignment horizontal="center"/>
    </xf>
    <xf numFmtId="0" fontId="25" fillId="0" borderId="0" xfId="0" applyFont="1" applyFill="1" applyAlignment="1">
      <alignment shrinkToFit="1"/>
    </xf>
    <xf numFmtId="0" fontId="4" fillId="4" borderId="39" xfId="4" applyFont="1" applyFill="1" applyBorder="1"/>
    <xf numFmtId="0" fontId="23" fillId="2" borderId="0" xfId="2" applyFont="1" applyAlignment="1">
      <alignment vertical="center" wrapText="1"/>
    </xf>
    <xf numFmtId="0" fontId="23" fillId="2" borderId="40" xfId="2" applyFont="1" applyBorder="1" applyAlignment="1">
      <alignment horizontal="center" vertical="center" wrapText="1"/>
    </xf>
    <xf numFmtId="0" fontId="23" fillId="2" borderId="41" xfId="2" applyFont="1" applyBorder="1" applyAlignment="1">
      <alignment horizontal="center" vertical="center" wrapText="1"/>
    </xf>
    <xf numFmtId="0" fontId="23" fillId="2" borderId="42" xfId="2" applyFont="1" applyBorder="1" applyAlignment="1">
      <alignment horizontal="center" vertical="center" wrapText="1"/>
    </xf>
    <xf numFmtId="0" fontId="9" fillId="0" borderId="43" xfId="0" applyFont="1" applyBorder="1" applyAlignment="1">
      <alignment horizontal="center"/>
    </xf>
    <xf numFmtId="0" fontId="9" fillId="0" borderId="44" xfId="0" applyFont="1" applyBorder="1" applyAlignment="1">
      <alignment horizontal="center"/>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4" xfId="0" applyFont="1" applyBorder="1" applyAlignment="1">
      <alignment horizontal="center"/>
    </xf>
    <xf numFmtId="0" fontId="9" fillId="0" borderId="46" xfId="0" applyFont="1" applyBorder="1" applyAlignment="1">
      <alignment horizontal="center"/>
    </xf>
    <xf numFmtId="0" fontId="4" fillId="4" borderId="39" xfId="4" applyNumberFormat="1" applyFont="1" applyFill="1" applyBorder="1"/>
    <xf numFmtId="9" fontId="4" fillId="4" borderId="45" xfId="1" applyFont="1" applyFill="1" applyBorder="1"/>
    <xf numFmtId="9" fontId="0" fillId="0" borderId="23" xfId="1" applyFont="1" applyBorder="1"/>
    <xf numFmtId="9" fontId="0" fillId="0" borderId="25" xfId="1" applyFont="1" applyBorder="1"/>
    <xf numFmtId="9" fontId="0" fillId="0" borderId="27" xfId="1" applyFont="1" applyBorder="1"/>
    <xf numFmtId="0" fontId="4" fillId="4" borderId="32" xfId="4" applyNumberFormat="1" applyBorder="1"/>
    <xf numFmtId="0" fontId="4" fillId="4" borderId="32" xfId="4" applyNumberFormat="1" applyBorder="1" applyProtection="1">
      <protection locked="0"/>
    </xf>
    <xf numFmtId="10" fontId="1" fillId="0" borderId="0" xfId="1" applyNumberFormat="1" applyFont="1" applyBorder="1" applyProtection="1">
      <protection locked="0"/>
    </xf>
    <xf numFmtId="10" fontId="1" fillId="0" borderId="0" xfId="1" applyNumberFormat="1" applyFont="1" applyFill="1" applyBorder="1" applyProtection="1">
      <protection locked="0"/>
    </xf>
    <xf numFmtId="0" fontId="9" fillId="0" borderId="0" xfId="0" applyFont="1" applyBorder="1" applyAlignment="1">
      <alignment horizontal="center"/>
    </xf>
    <xf numFmtId="0" fontId="9" fillId="0" borderId="4" xfId="0" applyFont="1" applyBorder="1" applyAlignment="1">
      <alignment horizontal="center" vertical="center" wrapText="1"/>
    </xf>
    <xf numFmtId="0" fontId="9" fillId="0" borderId="13" xfId="0" applyFont="1" applyBorder="1" applyAlignment="1">
      <alignment horizontal="center"/>
    </xf>
    <xf numFmtId="0" fontId="4" fillId="4" borderId="16" xfId="4" applyNumberFormat="1" applyFont="1" applyFill="1" applyBorder="1"/>
    <xf numFmtId="0" fontId="4" fillId="4" borderId="47" xfId="4" applyNumberFormat="1" applyFont="1" applyFill="1" applyBorder="1"/>
    <xf numFmtId="9" fontId="4" fillId="4" borderId="48" xfId="1" applyFont="1" applyFill="1" applyBorder="1"/>
    <xf numFmtId="9" fontId="0" fillId="0" borderId="49" xfId="1" applyFont="1" applyBorder="1"/>
    <xf numFmtId="0" fontId="4" fillId="4" borderId="33" xfId="4" applyFont="1" applyFill="1" applyBorder="1"/>
    <xf numFmtId="0" fontId="4" fillId="4" borderId="33" xfId="4" applyNumberFormat="1" applyFont="1" applyFill="1" applyBorder="1"/>
    <xf numFmtId="0" fontId="4" fillId="4" borderId="50" xfId="4" applyFont="1" applyFill="1" applyBorder="1"/>
    <xf numFmtId="9" fontId="4" fillId="4" borderId="51" xfId="1" applyFont="1" applyFill="1" applyBorder="1"/>
    <xf numFmtId="0" fontId="4" fillId="4" borderId="34" xfId="4" applyFont="1" applyFill="1" applyBorder="1"/>
    <xf numFmtId="0" fontId="4" fillId="4" borderId="34" xfId="4" applyNumberFormat="1" applyFont="1" applyFill="1" applyBorder="1"/>
    <xf numFmtId="9" fontId="4" fillId="4" borderId="52" xfId="1" applyFont="1" applyFill="1" applyBorder="1"/>
    <xf numFmtId="0" fontId="4" fillId="4" borderId="50" xfId="4" applyNumberFormat="1" applyFont="1" applyFill="1" applyBorder="1"/>
  </cellXfs>
  <cellStyles count="8">
    <cellStyle name="Calculation" xfId="6" builtinId="22"/>
    <cellStyle name="Explanatory Text" xfId="7" builtinId="53"/>
    <cellStyle name="Good" xfId="2" builtinId="26"/>
    <cellStyle name="Input" xfId="4" builtinId="20"/>
    <cellStyle name="Neutral" xfId="3" builtinId="28"/>
    <cellStyle name="Normal" xfId="0" builtinId="0"/>
    <cellStyle name="Output" xfId="5" builtinId="21"/>
    <cellStyle name="Percent" xfId="1" builtinId="5"/>
  </cellStyles>
  <dxfs count="237">
    <dxf>
      <font>
        <strike val="0"/>
        <outline val="0"/>
        <shadow val="0"/>
        <u val="none"/>
        <vertAlign val="baseline"/>
        <sz val="11"/>
        <color auto="1"/>
        <name val="Calibri"/>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numFmt numFmtId="0" formatCode="General"/>
    </dxf>
    <dxf>
      <numFmt numFmtId="0" formatCode="General"/>
    </dxf>
    <dxf>
      <numFmt numFmtId="0" formatCode="General"/>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protection locked="0" hidden="0"/>
    </dxf>
    <dxf>
      <numFmt numFmtId="14" formatCode="0.00%"/>
      <protection locked="0" hidden="0"/>
    </dxf>
    <dxf>
      <numFmt numFmtId="14" formatCode="0.00%"/>
      <protection locked="0" hidden="0"/>
    </dxf>
    <dxf>
      <numFmt numFmtId="0" formatCode="General"/>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style="thin">
          <color indexed="64"/>
        </bottom>
        <vertical/>
        <horizontal/>
      </border>
      <protection locked="0" hidden="0"/>
    </dxf>
    <dxf>
      <border outline="0">
        <left style="thin">
          <color indexed="64"/>
        </left>
        <top style="thin">
          <color indexed="64"/>
        </top>
      </border>
    </dxf>
    <dxf>
      <protection locked="0" hidden="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protection locked="0" hidden="0"/>
    </dxf>
    <dxf>
      <numFmt numFmtId="14" formatCode="0.00%"/>
      <protection locked="0" hidden="0"/>
    </dxf>
    <dxf>
      <numFmt numFmtId="14" formatCode="0.00%"/>
      <protection locked="0" hidden="0"/>
    </dxf>
    <dxf>
      <numFmt numFmtId="0" formatCode="General"/>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style="thin">
          <color indexed="64"/>
        </bottom>
        <vertical/>
        <horizontal/>
      </border>
      <protection locked="0" hidden="0"/>
    </dxf>
    <dxf>
      <border outline="0">
        <left style="thin">
          <color indexed="64"/>
        </left>
        <top style="thin">
          <color indexed="64"/>
        </top>
      </border>
    </dxf>
    <dxf>
      <protection locked="0" hidden="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general" vertical="bottom" textRotation="0" wrapText="0" indent="0" justifyLastLine="0" shrinkToFit="1"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dxf>
    <dxf>
      <numFmt numFmtId="0" formatCode="General"/>
      <protection locked="0" hidden="0"/>
    </dxf>
    <dxf>
      <numFmt numFmtId="0" formatCode="General"/>
      <protection locked="0" hidden="0"/>
    </dxf>
    <dxf>
      <numFmt numFmtId="0" formatCode="General"/>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21" Type="http://schemas.microsoft.com/office/2007/relationships/slicerCache" Target="slicerCaches/slicerCache10.xml"/><Relationship Id="rId34"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8</xdr:col>
      <xdr:colOff>280554</xdr:colOff>
      <xdr:row>0</xdr:row>
      <xdr:rowOff>96983</xdr:rowOff>
    </xdr:from>
    <xdr:to>
      <xdr:col>9</xdr:col>
      <xdr:colOff>580506</xdr:colOff>
      <xdr:row>7</xdr:row>
      <xdr:rowOff>38794</xdr:rowOff>
    </xdr:to>
    <mc:AlternateContent xmlns:mc="http://schemas.openxmlformats.org/markup-compatibility/2006">
      <mc:Choice xmlns:sle15="http://schemas.microsoft.com/office/drawing/2012/slicer" Requires="sle15">
        <xdr:graphicFrame macro="">
          <xdr:nvGraphicFramePr>
            <xdr:cNvPr id="2" name="Light Response 6">
              <a:extLst>
                <a:ext uri="{FF2B5EF4-FFF2-40B4-BE49-F238E27FC236}">
                  <a16:creationId xmlns:a16="http://schemas.microsoft.com/office/drawing/2014/main" id="{971A213D-C81E-474D-8B65-60150374E7F0}"/>
                </a:ext>
              </a:extLst>
            </xdr:cNvPr>
            <xdr:cNvGraphicFramePr/>
          </xdr:nvGraphicFramePr>
          <xdr:xfrm>
            <a:off x="0" y="0"/>
            <a:ext cx="0" cy="0"/>
          </xdr:xfrm>
          <a:graphic>
            <a:graphicData uri="http://schemas.microsoft.com/office/drawing/2010/slicer">
              <sle:slicer xmlns:sle="http://schemas.microsoft.com/office/drawing/2010/slicer" name="Light Response 6"/>
            </a:graphicData>
          </a:graphic>
        </xdr:graphicFrame>
      </mc:Choice>
      <mc:Fallback>
        <xdr:sp macro="" textlink="">
          <xdr:nvSpPr>
            <xdr:cNvPr id="0" name=""/>
            <xdr:cNvSpPr>
              <a:spLocks noTextEdit="1"/>
            </xdr:cNvSpPr>
          </xdr:nvSpPr>
          <xdr:spPr>
            <a:xfrm>
              <a:off x="16043068" y="96983"/>
              <a:ext cx="1834838" cy="12372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816726</xdr:colOff>
      <xdr:row>0</xdr:row>
      <xdr:rowOff>0</xdr:rowOff>
    </xdr:from>
    <xdr:to>
      <xdr:col>14</xdr:col>
      <xdr:colOff>198120</xdr:colOff>
      <xdr:row>7</xdr:row>
      <xdr:rowOff>0</xdr:rowOff>
    </xdr:to>
    <mc:AlternateContent xmlns:mc="http://schemas.openxmlformats.org/markup-compatibility/2006">
      <mc:Choice xmlns:sle15="http://schemas.microsoft.com/office/drawing/2012/slicer" Requires="sle15">
        <xdr:graphicFrame macro="">
          <xdr:nvGraphicFramePr>
            <xdr:cNvPr id="3" name="Lick Response 6">
              <a:extLst>
                <a:ext uri="{FF2B5EF4-FFF2-40B4-BE49-F238E27FC236}">
                  <a16:creationId xmlns:a16="http://schemas.microsoft.com/office/drawing/2014/main" id="{87E044EF-37B2-486C-AFD7-8F2B18DD48FE}"/>
                </a:ext>
              </a:extLst>
            </xdr:cNvPr>
            <xdr:cNvGraphicFramePr/>
          </xdr:nvGraphicFramePr>
          <xdr:xfrm>
            <a:off x="0" y="0"/>
            <a:ext cx="0" cy="0"/>
          </xdr:xfrm>
          <a:graphic>
            <a:graphicData uri="http://schemas.microsoft.com/office/drawing/2010/slicer">
              <sle:slicer xmlns:sle="http://schemas.microsoft.com/office/drawing/2010/slicer" name="Lick Response 6"/>
            </a:graphicData>
          </a:graphic>
        </xdr:graphicFrame>
      </mc:Choice>
      <mc:Fallback>
        <xdr:sp macro="" textlink="">
          <xdr:nvSpPr>
            <xdr:cNvPr id="0" name=""/>
            <xdr:cNvSpPr>
              <a:spLocks noTextEdit="1"/>
            </xdr:cNvSpPr>
          </xdr:nvSpPr>
          <xdr:spPr>
            <a:xfrm>
              <a:off x="18114126" y="0"/>
              <a:ext cx="1819794" cy="1295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1596044</xdr:colOff>
      <xdr:row>0</xdr:row>
      <xdr:rowOff>1</xdr:rowOff>
    </xdr:from>
    <xdr:to>
      <xdr:col>0</xdr:col>
      <xdr:colOff>3428307</xdr:colOff>
      <xdr:row>6</xdr:row>
      <xdr:rowOff>68581</xdr:rowOff>
    </xdr:to>
    <mc:AlternateContent xmlns:mc="http://schemas.openxmlformats.org/markup-compatibility/2006">
      <mc:Choice xmlns:sle15="http://schemas.microsoft.com/office/drawing/2012/slicer" Requires="sle15">
        <xdr:graphicFrame macro="">
          <xdr:nvGraphicFramePr>
            <xdr:cNvPr id="4" name="Early Vs Late">
              <a:extLst>
                <a:ext uri="{FF2B5EF4-FFF2-40B4-BE49-F238E27FC236}">
                  <a16:creationId xmlns:a16="http://schemas.microsoft.com/office/drawing/2014/main" id="{F02B2A98-702F-4ED2-9DEE-85A8CB80EF34}"/>
                </a:ext>
              </a:extLst>
            </xdr:cNvPr>
            <xdr:cNvGraphicFramePr/>
          </xdr:nvGraphicFramePr>
          <xdr:xfrm>
            <a:off x="0" y="0"/>
            <a:ext cx="0" cy="0"/>
          </xdr:xfrm>
          <a:graphic>
            <a:graphicData uri="http://schemas.microsoft.com/office/drawing/2010/slicer">
              <sle:slicer xmlns:sle="http://schemas.microsoft.com/office/drawing/2010/slicer" name="Early Vs Late"/>
            </a:graphicData>
          </a:graphic>
        </xdr:graphicFrame>
      </mc:Choice>
      <mc:Fallback>
        <xdr:sp macro="" textlink="">
          <xdr:nvSpPr>
            <xdr:cNvPr id="0" name=""/>
            <xdr:cNvSpPr>
              <a:spLocks noTextEdit="1"/>
            </xdr:cNvSpPr>
          </xdr:nvSpPr>
          <xdr:spPr>
            <a:xfrm>
              <a:off x="1596044" y="1"/>
              <a:ext cx="1832263" cy="11789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2258401</xdr:colOff>
      <xdr:row>55</xdr:row>
      <xdr:rowOff>72807</xdr:rowOff>
    </xdr:from>
    <xdr:to>
      <xdr:col>10</xdr:col>
      <xdr:colOff>425119</xdr:colOff>
      <xdr:row>420</xdr:row>
      <xdr:rowOff>116541</xdr:rowOff>
    </xdr:to>
    <mc:AlternateContent xmlns:mc="http://schemas.openxmlformats.org/markup-compatibility/2006">
      <mc:Choice xmlns:sle15="http://schemas.microsoft.com/office/drawing/2012/slicer" Requires="sle15">
        <xdr:graphicFrame macro="">
          <xdr:nvGraphicFramePr>
            <xdr:cNvPr id="2" name="Early Vs Late 1"/>
            <xdr:cNvGraphicFramePr/>
          </xdr:nvGraphicFramePr>
          <xdr:xfrm>
            <a:off x="0" y="0"/>
            <a:ext cx="0" cy="0"/>
          </xdr:xfrm>
          <a:graphic>
            <a:graphicData uri="http://schemas.microsoft.com/office/drawing/2010/slicer">
              <sle:slicer xmlns:sle="http://schemas.microsoft.com/office/drawing/2010/slicer" name="Early Vs Late 1"/>
            </a:graphicData>
          </a:graphic>
        </xdr:graphicFrame>
      </mc:Choice>
      <mc:Fallback>
        <xdr:sp macro="" textlink="">
          <xdr:nvSpPr>
            <xdr:cNvPr id="0" name=""/>
            <xdr:cNvSpPr>
              <a:spLocks noTextEdit="1"/>
            </xdr:cNvSpPr>
          </xdr:nvSpPr>
          <xdr:spPr>
            <a:xfrm>
              <a:off x="12599830" y="3099036"/>
              <a:ext cx="1835203" cy="244947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820015</xdr:colOff>
      <xdr:row>53</xdr:row>
      <xdr:rowOff>165461</xdr:rowOff>
    </xdr:from>
    <xdr:to>
      <xdr:col>7</xdr:col>
      <xdr:colOff>682343</xdr:colOff>
      <xdr:row>420</xdr:row>
      <xdr:rowOff>35858</xdr:rowOff>
    </xdr:to>
    <mc:AlternateContent xmlns:mc="http://schemas.openxmlformats.org/markup-compatibility/2006">
      <mc:Choice xmlns:sle15="http://schemas.microsoft.com/office/drawing/2012/slicer" Requires="sle15">
        <xdr:graphicFrame macro="">
          <xdr:nvGraphicFramePr>
            <xdr:cNvPr id="3" name="Light Response 1"/>
            <xdr:cNvGraphicFramePr/>
          </xdr:nvGraphicFramePr>
          <xdr:xfrm>
            <a:off x="0" y="0"/>
            <a:ext cx="0" cy="0"/>
          </xdr:xfrm>
          <a:graphic>
            <a:graphicData uri="http://schemas.microsoft.com/office/drawing/2010/slicer">
              <sle:slicer xmlns:sle="http://schemas.microsoft.com/office/drawing/2010/slicer" name="Light Response 1"/>
            </a:graphicData>
          </a:graphic>
        </xdr:graphicFrame>
      </mc:Choice>
      <mc:Fallback>
        <xdr:sp macro="" textlink="">
          <xdr:nvSpPr>
            <xdr:cNvPr id="0" name=""/>
            <xdr:cNvSpPr>
              <a:spLocks noTextEdit="1"/>
            </xdr:cNvSpPr>
          </xdr:nvSpPr>
          <xdr:spPr>
            <a:xfrm>
              <a:off x="7536501" y="3006632"/>
              <a:ext cx="1821756" cy="246119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1184174</xdr:colOff>
      <xdr:row>35</xdr:row>
      <xdr:rowOff>0</xdr:rowOff>
    </xdr:from>
    <xdr:to>
      <xdr:col>8</xdr:col>
      <xdr:colOff>1342977</xdr:colOff>
      <xdr:row>418</xdr:row>
      <xdr:rowOff>67060</xdr:rowOff>
    </xdr:to>
    <mc:AlternateContent xmlns:mc="http://schemas.openxmlformats.org/markup-compatibility/2006">
      <mc:Choice xmlns:sle15="http://schemas.microsoft.com/office/drawing/2012/slicer" Requires="sle15">
        <xdr:graphicFrame macro="">
          <xdr:nvGraphicFramePr>
            <xdr:cNvPr id="4" name="Lick Response 1"/>
            <xdr:cNvGraphicFramePr/>
          </xdr:nvGraphicFramePr>
          <xdr:xfrm>
            <a:off x="0" y="0"/>
            <a:ext cx="0" cy="0"/>
          </xdr:xfrm>
          <a:graphic>
            <a:graphicData uri="http://schemas.microsoft.com/office/drawing/2010/slicer">
              <sle:slicer xmlns:sle="http://schemas.microsoft.com/office/drawing/2010/slicer" name="Lick Response 1"/>
            </a:graphicData>
          </a:graphic>
        </xdr:graphicFrame>
      </mc:Choice>
      <mc:Fallback>
        <xdr:sp macro="" textlink="">
          <xdr:nvSpPr>
            <xdr:cNvPr id="0" name=""/>
            <xdr:cNvSpPr>
              <a:spLocks noTextEdit="1"/>
            </xdr:cNvSpPr>
          </xdr:nvSpPr>
          <xdr:spPr>
            <a:xfrm>
              <a:off x="9860088" y="2656114"/>
              <a:ext cx="1824318" cy="247280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1069603</xdr:colOff>
      <xdr:row>0</xdr:row>
      <xdr:rowOff>0</xdr:rowOff>
    </xdr:from>
    <xdr:to>
      <xdr:col>19</xdr:col>
      <xdr:colOff>511550</xdr:colOff>
      <xdr:row>13</xdr:row>
      <xdr:rowOff>22812</xdr:rowOff>
    </xdr:to>
    <mc:AlternateContent xmlns:mc="http://schemas.openxmlformats.org/markup-compatibility/2006" xmlns:sle15="http://schemas.microsoft.com/office/drawing/2012/slicer">
      <mc:Choice Requires="sle15">
        <xdr:graphicFrame macro="">
          <xdr:nvGraphicFramePr>
            <xdr:cNvPr id="2" name="Ethanol Day 3">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Ethanol Day 3"/>
            </a:graphicData>
          </a:graphic>
        </xdr:graphicFrame>
      </mc:Choice>
      <mc:Fallback xmlns="">
        <xdr:sp macro="" textlink="">
          <xdr:nvSpPr>
            <xdr:cNvPr id="0" name=""/>
            <xdr:cNvSpPr>
              <a:spLocks noTextEdit="1"/>
            </xdr:cNvSpPr>
          </xdr:nvSpPr>
          <xdr:spPr>
            <a:xfrm>
              <a:off x="21466710" y="0"/>
              <a:ext cx="1850411"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280387</xdr:colOff>
      <xdr:row>0</xdr:row>
      <xdr:rowOff>0</xdr:rowOff>
    </xdr:from>
    <xdr:to>
      <xdr:col>16</xdr:col>
      <xdr:colOff>1076646</xdr:colOff>
      <xdr:row>13</xdr:row>
      <xdr:rowOff>16410</xdr:rowOff>
    </xdr:to>
    <mc:AlternateContent xmlns:mc="http://schemas.openxmlformats.org/markup-compatibility/2006" xmlns:sle15="http://schemas.microsoft.com/office/drawing/2012/slicer">
      <mc:Choice Requires="sle15">
        <xdr:graphicFrame macro="">
          <xdr:nvGraphicFramePr>
            <xdr:cNvPr id="3" name="EarlyOrLat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EarlyOrLate 1"/>
            </a:graphicData>
          </a:graphic>
        </xdr:graphicFrame>
      </mc:Choice>
      <mc:Fallback xmlns="">
        <xdr:sp macro="" textlink="">
          <xdr:nvSpPr>
            <xdr:cNvPr id="0" name=""/>
            <xdr:cNvSpPr>
              <a:spLocks noTextEdit="1"/>
            </xdr:cNvSpPr>
          </xdr:nvSpPr>
          <xdr:spPr>
            <a:xfrm>
              <a:off x="19656958" y="0"/>
              <a:ext cx="1816795" cy="25337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318006</xdr:colOff>
      <xdr:row>0</xdr:row>
      <xdr:rowOff>0</xdr:rowOff>
    </xdr:from>
    <xdr:to>
      <xdr:col>13</xdr:col>
      <xdr:colOff>830917</xdr:colOff>
      <xdr:row>13</xdr:row>
      <xdr:rowOff>22812</xdr:rowOff>
    </xdr:to>
    <mc:AlternateContent xmlns:mc="http://schemas.openxmlformats.org/markup-compatibility/2006" xmlns:sle15="http://schemas.microsoft.com/office/drawing/2012/slicer">
      <mc:Choice Requires="sle15">
        <xdr:graphicFrame macro="">
          <xdr:nvGraphicFramePr>
            <xdr:cNvPr id="4" name="Light Response 2">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Light Response 2"/>
            </a:graphicData>
          </a:graphic>
        </xdr:graphicFrame>
      </mc:Choice>
      <mc:Fallback xmlns="">
        <xdr:sp macro="" textlink="">
          <xdr:nvSpPr>
            <xdr:cNvPr id="0" name=""/>
            <xdr:cNvSpPr>
              <a:spLocks noTextEdit="1"/>
            </xdr:cNvSpPr>
          </xdr:nvSpPr>
          <xdr:spPr>
            <a:xfrm>
              <a:off x="15993435" y="0"/>
              <a:ext cx="1832803"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830277</xdr:colOff>
      <xdr:row>0</xdr:row>
      <xdr:rowOff>0</xdr:rowOff>
    </xdr:from>
    <xdr:to>
      <xdr:col>15</xdr:col>
      <xdr:colOff>285831</xdr:colOff>
      <xdr:row>13</xdr:row>
      <xdr:rowOff>22812</xdr:rowOff>
    </xdr:to>
    <mc:AlternateContent xmlns:mc="http://schemas.openxmlformats.org/markup-compatibility/2006" xmlns:sle15="http://schemas.microsoft.com/office/drawing/2012/slicer">
      <mc:Choice Requires="sle15">
        <xdr:graphicFrame macro="">
          <xdr:nvGraphicFramePr>
            <xdr:cNvPr id="5" name="Lick Response 2">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Lick Response 2"/>
            </a:graphicData>
          </a:graphic>
        </xdr:graphicFrame>
      </mc:Choice>
      <mc:Fallback xmlns="">
        <xdr:sp macro="" textlink="">
          <xdr:nvSpPr>
            <xdr:cNvPr id="0" name=""/>
            <xdr:cNvSpPr>
              <a:spLocks noTextEdit="1"/>
            </xdr:cNvSpPr>
          </xdr:nvSpPr>
          <xdr:spPr>
            <a:xfrm>
              <a:off x="17825598" y="0"/>
              <a:ext cx="1836804"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17</xdr:col>
      <xdr:colOff>488496</xdr:colOff>
      <xdr:row>0</xdr:row>
      <xdr:rowOff>0</xdr:rowOff>
    </xdr:from>
    <xdr:to>
      <xdr:col>20</xdr:col>
      <xdr:colOff>468326</xdr:colOff>
      <xdr:row>13</xdr:row>
      <xdr:rowOff>11927</xdr:rowOff>
    </xdr:to>
    <mc:AlternateContent xmlns:mc="http://schemas.openxmlformats.org/markup-compatibility/2006" xmlns:sle15="http://schemas.microsoft.com/office/drawing/2012/slicer">
      <mc:Choice Requires="sle15">
        <xdr:graphicFrame macro="">
          <xdr:nvGraphicFramePr>
            <xdr:cNvPr id="3" name="EarlyOrLate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EarlyOrLate 2"/>
            </a:graphicData>
          </a:graphic>
        </xdr:graphicFrame>
      </mc:Choice>
      <mc:Fallback xmlns="">
        <xdr:sp macro="" textlink="">
          <xdr:nvSpPr>
            <xdr:cNvPr id="0" name=""/>
            <xdr:cNvSpPr>
              <a:spLocks noTextEdit="1"/>
            </xdr:cNvSpPr>
          </xdr:nvSpPr>
          <xdr:spPr>
            <a:xfrm>
              <a:off x="22069425" y="0"/>
              <a:ext cx="1816794" cy="2531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517456</xdr:colOff>
      <xdr:row>18</xdr:row>
      <xdr:rowOff>38100</xdr:rowOff>
    </xdr:from>
    <xdr:to>
      <xdr:col>16</xdr:col>
      <xdr:colOff>239187</xdr:colOff>
      <xdr:row>31</xdr:row>
      <xdr:rowOff>41716</xdr:rowOff>
    </xdr:to>
    <mc:AlternateContent xmlns:mc="http://schemas.openxmlformats.org/markup-compatibility/2006" xmlns:sle15="http://schemas.microsoft.com/office/drawing/2012/slicer">
      <mc:Choice Requires="sle15">
        <xdr:graphicFrame macro="">
          <xdr:nvGraphicFramePr>
            <xdr:cNvPr id="4" name="Light Response 4">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Light Response 4"/>
            </a:graphicData>
          </a:graphic>
        </xdr:graphicFrame>
      </mc:Choice>
      <mc:Fallback xmlns="">
        <xdr:sp macro="" textlink="">
          <xdr:nvSpPr>
            <xdr:cNvPr id="0" name=""/>
            <xdr:cNvSpPr>
              <a:spLocks noTextEdit="1"/>
            </xdr:cNvSpPr>
          </xdr:nvSpPr>
          <xdr:spPr>
            <a:xfrm>
              <a:off x="18791849" y="3521849"/>
              <a:ext cx="1844445" cy="249804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783560</xdr:colOff>
      <xdr:row>0</xdr:row>
      <xdr:rowOff>0</xdr:rowOff>
    </xdr:from>
    <xdr:to>
      <xdr:col>17</xdr:col>
      <xdr:colOff>412295</xdr:colOff>
      <xdr:row>13</xdr:row>
      <xdr:rowOff>11927</xdr:rowOff>
    </xdr:to>
    <mc:AlternateContent xmlns:mc="http://schemas.openxmlformats.org/markup-compatibility/2006" xmlns:sle15="http://schemas.microsoft.com/office/drawing/2012/slicer">
      <mc:Choice Requires="sle15">
        <xdr:graphicFrame macro="">
          <xdr:nvGraphicFramePr>
            <xdr:cNvPr id="5" name="Lick Response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Lick Response 4"/>
            </a:graphicData>
          </a:graphic>
        </xdr:graphicFrame>
      </mc:Choice>
      <mc:Fallback xmlns="">
        <xdr:sp macro="" textlink="">
          <xdr:nvSpPr>
            <xdr:cNvPr id="0" name=""/>
            <xdr:cNvSpPr>
              <a:spLocks noTextEdit="1"/>
            </xdr:cNvSpPr>
          </xdr:nvSpPr>
          <xdr:spPr>
            <a:xfrm>
              <a:off x="20160131" y="0"/>
              <a:ext cx="1833093" cy="2531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19</xdr:col>
      <xdr:colOff>602</xdr:colOff>
      <xdr:row>0</xdr:row>
      <xdr:rowOff>103909</xdr:rowOff>
    </xdr:from>
    <xdr:to>
      <xdr:col>21</xdr:col>
      <xdr:colOff>594210</xdr:colOff>
      <xdr:row>13</xdr:row>
      <xdr:rowOff>115035</xdr:rowOff>
    </xdr:to>
    <mc:AlternateContent xmlns:mc="http://schemas.openxmlformats.org/markup-compatibility/2006" xmlns:sle15="http://schemas.microsoft.com/office/drawing/2012/slicer">
      <mc:Choice Requires="sle15">
        <xdr:graphicFrame macro="">
          <xdr:nvGraphicFramePr>
            <xdr:cNvPr id="3" name="EarlyOrLate 3">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EarlyOrLate 3"/>
            </a:graphicData>
          </a:graphic>
        </xdr:graphicFrame>
      </mc:Choice>
      <mc:Fallback xmlns="">
        <xdr:sp macro="" textlink="">
          <xdr:nvSpPr>
            <xdr:cNvPr id="0" name=""/>
            <xdr:cNvSpPr>
              <a:spLocks noTextEdit="1"/>
            </xdr:cNvSpPr>
          </xdr:nvSpPr>
          <xdr:spPr>
            <a:xfrm>
              <a:off x="22806173" y="103909"/>
              <a:ext cx="1818251" cy="25377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650761</xdr:colOff>
      <xdr:row>0</xdr:row>
      <xdr:rowOff>106382</xdr:rowOff>
    </xdr:from>
    <xdr:to>
      <xdr:col>16</xdr:col>
      <xdr:colOff>373221</xdr:colOff>
      <xdr:row>13</xdr:row>
      <xdr:rowOff>109197</xdr:rowOff>
    </xdr:to>
    <mc:AlternateContent xmlns:mc="http://schemas.openxmlformats.org/markup-compatibility/2006" xmlns:sle15="http://schemas.microsoft.com/office/drawing/2012/slicer">
      <mc:Choice Requires="sle15">
        <xdr:graphicFrame macro="">
          <xdr:nvGraphicFramePr>
            <xdr:cNvPr id="4" name="Light Response 5">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Light Response 5"/>
            </a:graphicData>
          </a:graphic>
        </xdr:graphicFrame>
      </mc:Choice>
      <mc:Fallback xmlns="">
        <xdr:sp macro="" textlink="">
          <xdr:nvSpPr>
            <xdr:cNvPr id="0" name=""/>
            <xdr:cNvSpPr>
              <a:spLocks noTextEdit="1"/>
            </xdr:cNvSpPr>
          </xdr:nvSpPr>
          <xdr:spPr>
            <a:xfrm>
              <a:off x="18925154" y="106382"/>
              <a:ext cx="1845174" cy="252942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533394</xdr:colOff>
      <xdr:row>0</xdr:row>
      <xdr:rowOff>103909</xdr:rowOff>
    </xdr:from>
    <xdr:to>
      <xdr:col>18</xdr:col>
      <xdr:colOff>577765</xdr:colOff>
      <xdr:row>13</xdr:row>
      <xdr:rowOff>115035</xdr:rowOff>
    </xdr:to>
    <mc:AlternateContent xmlns:mc="http://schemas.openxmlformats.org/markup-compatibility/2006" xmlns:sle15="http://schemas.microsoft.com/office/drawing/2012/slicer">
      <mc:Choice Requires="sle15">
        <xdr:graphicFrame macro="">
          <xdr:nvGraphicFramePr>
            <xdr:cNvPr id="5" name="Lick Response 5">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Lick Response 5"/>
            </a:graphicData>
          </a:graphic>
        </xdr:graphicFrame>
      </mc:Choice>
      <mc:Fallback xmlns="">
        <xdr:sp macro="" textlink="">
          <xdr:nvSpPr>
            <xdr:cNvPr id="0" name=""/>
            <xdr:cNvSpPr>
              <a:spLocks noTextEdit="1"/>
            </xdr:cNvSpPr>
          </xdr:nvSpPr>
          <xdr:spPr>
            <a:xfrm>
              <a:off x="20930501" y="103909"/>
              <a:ext cx="1840514" cy="25377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11</xdr:col>
      <xdr:colOff>722780</xdr:colOff>
      <xdr:row>27</xdr:row>
      <xdr:rowOff>0</xdr:rowOff>
    </xdr:from>
    <xdr:to>
      <xdr:col>12</xdr:col>
      <xdr:colOff>1229286</xdr:colOff>
      <xdr:row>40</xdr:row>
      <xdr:rowOff>58270</xdr:rowOff>
    </xdr:to>
    <mc:AlternateContent xmlns:mc="http://schemas.openxmlformats.org/markup-compatibility/2006" xmlns:sle15="http://schemas.microsoft.com/office/drawing/2012/slicer">
      <mc:Choice Requires="sle15">
        <xdr:graphicFrame macro="">
          <xdr:nvGraphicFramePr>
            <xdr:cNvPr id="4" name="Ethanol Da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Ethanol Day 1"/>
            </a:graphicData>
          </a:graphic>
        </xdr:graphicFrame>
      </mc:Choice>
      <mc:Fallback xmlns="">
        <xdr:sp macro="" textlink="">
          <xdr:nvSpPr>
            <xdr:cNvPr id="0" name=""/>
            <xdr:cNvSpPr>
              <a:spLocks noTextEdit="1"/>
            </xdr:cNvSpPr>
          </xdr:nvSpPr>
          <xdr:spPr>
            <a:xfrm>
              <a:off x="13363015" y="5188324"/>
              <a:ext cx="1828800" cy="25347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302558</xdr:colOff>
      <xdr:row>25</xdr:row>
      <xdr:rowOff>105895</xdr:rowOff>
    </xdr:from>
    <xdr:to>
      <xdr:col>15</xdr:col>
      <xdr:colOff>13446</xdr:colOff>
      <xdr:row>38</xdr:row>
      <xdr:rowOff>153520</xdr:rowOff>
    </xdr:to>
    <mc:AlternateContent xmlns:mc="http://schemas.openxmlformats.org/markup-compatibility/2006" xmlns:sle15="http://schemas.microsoft.com/office/drawing/2012/slicer">
      <mc:Choice Requires="sle15">
        <xdr:graphicFrame macro="">
          <xdr:nvGraphicFramePr>
            <xdr:cNvPr id="5" name="Light Respons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mlns="">
        <xdr:sp macro="" textlink="">
          <xdr:nvSpPr>
            <xdr:cNvPr id="0" name=""/>
            <xdr:cNvSpPr>
              <a:spLocks noTextEdit="1"/>
            </xdr:cNvSpPr>
          </xdr:nvSpPr>
          <xdr:spPr>
            <a:xfrm>
              <a:off x="15542558" y="491321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577103</xdr:colOff>
      <xdr:row>24</xdr:row>
      <xdr:rowOff>189939</xdr:rowOff>
    </xdr:from>
    <xdr:to>
      <xdr:col>18</xdr:col>
      <xdr:colOff>19050</xdr:colOff>
      <xdr:row>38</xdr:row>
      <xdr:rowOff>35858</xdr:rowOff>
    </xdr:to>
    <mc:AlternateContent xmlns:mc="http://schemas.openxmlformats.org/markup-compatibility/2006" xmlns:sle15="http://schemas.microsoft.com/office/drawing/2012/slicer">
      <mc:Choice Requires="sle15">
        <xdr:graphicFrame macro="">
          <xdr:nvGraphicFramePr>
            <xdr:cNvPr id="6" name="Lick Response">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mlns="">
        <xdr:sp macro="" textlink="">
          <xdr:nvSpPr>
            <xdr:cNvPr id="0" name=""/>
            <xdr:cNvSpPr>
              <a:spLocks noTextEdit="1"/>
            </xdr:cNvSpPr>
          </xdr:nvSpPr>
          <xdr:spPr>
            <a:xfrm>
              <a:off x="17935015" y="47955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14</xdr:col>
      <xdr:colOff>668358</xdr:colOff>
      <xdr:row>0</xdr:row>
      <xdr:rowOff>0</xdr:rowOff>
    </xdr:from>
    <xdr:to>
      <xdr:col>16</xdr:col>
      <xdr:colOff>301460</xdr:colOff>
      <xdr:row>13</xdr:row>
      <xdr:rowOff>24122</xdr:rowOff>
    </xdr:to>
    <mc:AlternateContent xmlns:mc="http://schemas.openxmlformats.org/markup-compatibility/2006" xmlns:sle15="http://schemas.microsoft.com/office/drawing/2012/slicer">
      <mc:Choice Requires="sle15">
        <xdr:graphicFrame macro="">
          <xdr:nvGraphicFramePr>
            <xdr:cNvPr id="4" name="Ethanol Day 2">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microsoft.com/office/drawing/2010/slicer">
              <sle:slicer xmlns:sle="http://schemas.microsoft.com/office/drawing/2010/slicer" name="Ethanol Day 2"/>
            </a:graphicData>
          </a:graphic>
        </xdr:graphicFrame>
      </mc:Choice>
      <mc:Fallback xmlns="">
        <xdr:sp macro="" textlink="">
          <xdr:nvSpPr>
            <xdr:cNvPr id="0" name=""/>
            <xdr:cNvSpPr>
              <a:spLocks noTextEdit="1"/>
            </xdr:cNvSpPr>
          </xdr:nvSpPr>
          <xdr:spPr>
            <a:xfrm>
              <a:off x="18289608" y="0"/>
              <a:ext cx="1837459"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600322</xdr:colOff>
      <xdr:row>10</xdr:row>
      <xdr:rowOff>120733</xdr:rowOff>
    </xdr:from>
    <xdr:to>
      <xdr:col>19</xdr:col>
      <xdr:colOff>600817</xdr:colOff>
      <xdr:row>23</xdr:row>
      <xdr:rowOff>172069</xdr:rowOff>
    </xdr:to>
    <mc:AlternateContent xmlns:mc="http://schemas.openxmlformats.org/markup-compatibility/2006" xmlns:sle15="http://schemas.microsoft.com/office/drawing/2012/slicer">
      <mc:Choice Requires="sle15">
        <xdr:graphicFrame macro="">
          <xdr:nvGraphicFramePr>
            <xdr:cNvPr id="5" name="Light Response 3">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Light Response 3"/>
            </a:graphicData>
          </a:graphic>
        </xdr:graphicFrame>
      </mc:Choice>
      <mc:Fallback xmlns="">
        <xdr:sp macro="" textlink="">
          <xdr:nvSpPr>
            <xdr:cNvPr id="0" name=""/>
            <xdr:cNvSpPr>
              <a:spLocks noTextEdit="1"/>
            </xdr:cNvSpPr>
          </xdr:nvSpPr>
          <xdr:spPr>
            <a:xfrm>
              <a:off x="20425929" y="2066554"/>
              <a:ext cx="1837459"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138915</xdr:colOff>
      <xdr:row>2</xdr:row>
      <xdr:rowOff>110834</xdr:rowOff>
    </xdr:from>
    <xdr:to>
      <xdr:col>23</xdr:col>
      <xdr:colOff>135699</xdr:colOff>
      <xdr:row>16</xdr:row>
      <xdr:rowOff>12492</xdr:rowOff>
    </xdr:to>
    <mc:AlternateContent xmlns:mc="http://schemas.openxmlformats.org/markup-compatibility/2006" xmlns:sle15="http://schemas.microsoft.com/office/drawing/2012/slicer">
      <mc:Choice Requires="sle15">
        <xdr:graphicFrame macro="">
          <xdr:nvGraphicFramePr>
            <xdr:cNvPr id="6" name="Lick Response 3">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microsoft.com/office/drawing/2010/slicer">
              <sle:slicer xmlns:sle="http://schemas.microsoft.com/office/drawing/2010/slicer" name="Lick Response 3"/>
            </a:graphicData>
          </a:graphic>
        </xdr:graphicFrame>
      </mc:Choice>
      <mc:Fallback xmlns="">
        <xdr:sp macro="" textlink="">
          <xdr:nvSpPr>
            <xdr:cNvPr id="0" name=""/>
            <xdr:cNvSpPr>
              <a:spLocks noTextEdit="1"/>
            </xdr:cNvSpPr>
          </xdr:nvSpPr>
          <xdr:spPr>
            <a:xfrm>
              <a:off x="22413808" y="559870"/>
              <a:ext cx="1833748"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thanol_Day1" sourceName="Ethanol Day">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Lick_Response1" sourceName="Lick Response">
  <extLst>
    <x:ext xmlns:x15="http://schemas.microsoft.com/office/spreadsheetml/2010/11/main" uri="{2F2917AC-EB37-4324-AD4E-5DD8C200BD13}">
      <x15:tableSlicerCache tableId="6" column="13"/>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EarlyOrLate2" sourceName="Unit Name">
  <extLst>
    <x:ext xmlns:x15="http://schemas.microsoft.com/office/spreadsheetml/2010/11/main" uri="{2F2917AC-EB37-4324-AD4E-5DD8C200BD13}">
      <x15:tableSlicerCache tableId="12" column="9"/>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Light_Response2" sourceName="Early Vs Late">
  <extLst>
    <x:ext xmlns:x15="http://schemas.microsoft.com/office/spreadsheetml/2010/11/main" uri="{2F2917AC-EB37-4324-AD4E-5DD8C200BD13}">
      <x15:tableSlicerCache tableId="12" column="1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Lick_Response2" sourceName="Light Response">
  <extLst>
    <x:ext xmlns:x15="http://schemas.microsoft.com/office/spreadsheetml/2010/11/main" uri="{2F2917AC-EB37-4324-AD4E-5DD8C200BD13}">
      <x15:tableSlicerCache tableId="12" column="13"/>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EarlyOrLate21" sourceName="Unit Name">
  <extLst>
    <x:ext xmlns:x15="http://schemas.microsoft.com/office/spreadsheetml/2010/11/main" uri="{2F2917AC-EB37-4324-AD4E-5DD8C200BD13}">
      <x15:tableSlicerCache tableId="14" column="9"/>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Light_Response21" sourceName="Early Vs Late">
  <extLst>
    <x:ext xmlns:x15="http://schemas.microsoft.com/office/spreadsheetml/2010/11/main" uri="{2F2917AC-EB37-4324-AD4E-5DD8C200BD13}">
      <x15:tableSlicerCache tableId="14" column="12"/>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Lick_Response21" sourceName="Light Response">
  <extLst>
    <x:ext xmlns:x15="http://schemas.microsoft.com/office/spreadsheetml/2010/11/main" uri="{2F2917AC-EB37-4324-AD4E-5DD8C200BD13}">
      <x15:tableSlicerCache tableId="14" column="13"/>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Light_Response5" sourceName="Light Response">
  <extLst>
    <x:ext xmlns:x15="http://schemas.microsoft.com/office/spreadsheetml/2010/11/main" uri="{2F2917AC-EB37-4324-AD4E-5DD8C200BD13}">
      <x15:tableSlicerCache tableId="5"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Lick_Response5" sourceName="Lick Response">
  <extLst>
    <x:ext xmlns:x15="http://schemas.microsoft.com/office/spreadsheetml/2010/11/main" uri="{2F2917AC-EB37-4324-AD4E-5DD8C200BD13}">
      <x15:tableSlicerCache tableId="5" column="8"/>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Early_Vs_Late" sourceName="Early Vs Late">
  <extLst>
    <x:ext xmlns:x15="http://schemas.microsoft.com/office/spreadsheetml/2010/11/main" uri="{2F2917AC-EB37-4324-AD4E-5DD8C200BD13}">
      <x15:tableSlicerCache tableId="5" column="4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ight_Response3" sourceName="Light Response">
  <extLst>
    <x:ext xmlns:x15="http://schemas.microsoft.com/office/spreadsheetml/2010/11/main" uri="{2F2917AC-EB37-4324-AD4E-5DD8C200BD13}">
      <x15:tableSlicerCache tableId="3" column="11"/>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Early_Vs_Late1" sourceName="Early Vs Late">
  <extLst>
    <x:ext xmlns:x15="http://schemas.microsoft.com/office/spreadsheetml/2010/11/main" uri="{2F2917AC-EB37-4324-AD4E-5DD8C200BD13}">
      <x15:tableSlicerCache tableId="1" column="12"/>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Light_Response" sourceName="Light Response">
  <extLst>
    <x:ext xmlns:x15="http://schemas.microsoft.com/office/spreadsheetml/2010/11/main" uri="{2F2917AC-EB37-4324-AD4E-5DD8C200BD13}">
      <x15:tableSlicerCache tableId="1" column="13"/>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Lick_Response" sourceName="Lick Response">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ick_Response3" sourceName="Lick Response">
  <extLst>
    <x:ext xmlns:x15="http://schemas.microsoft.com/office/spreadsheetml/2010/11/main" uri="{2F2917AC-EB37-4324-AD4E-5DD8C200BD13}">
      <x15:tableSlicerCache tableId="3"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thanol_Day2" sourceName="Ethanol Day">
  <extLst>
    <x:ext xmlns:x15="http://schemas.microsoft.com/office/spreadsheetml/2010/11/main" uri="{2F2917AC-EB37-4324-AD4E-5DD8C200BD13}">
      <x15:tableSlicerCache tableId="4"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ight_Response4" sourceName="Light Response">
  <extLst>
    <x:ext xmlns:x15="http://schemas.microsoft.com/office/spreadsheetml/2010/11/main" uri="{2F2917AC-EB37-4324-AD4E-5DD8C200BD13}">
      <x15:tableSlicerCache tableId="4" column="1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ick_Response4" sourceName="Lick Response">
  <extLst>
    <x:ext xmlns:x15="http://schemas.microsoft.com/office/spreadsheetml/2010/11/main" uri="{2F2917AC-EB37-4324-AD4E-5DD8C200BD13}">
      <x15:tableSlicerCache tableId="4" column="1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thanol_Day3" sourceName="Ethanol Day">
  <extLst>
    <x:ext xmlns:x15="http://schemas.microsoft.com/office/spreadsheetml/2010/11/main" uri="{2F2917AC-EB37-4324-AD4E-5DD8C200BD13}">
      <x15:tableSlicerCache tableId="6" column="3"/>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EarlyOrLate1" sourceName="EarlyOrLate">
  <extLst>
    <x:ext xmlns:x15="http://schemas.microsoft.com/office/spreadsheetml/2010/11/main" uri="{2F2917AC-EB37-4324-AD4E-5DD8C200BD13}">
      <x15:tableSlicerCache tableId="6" column="9"/>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Light_Response1" sourceName="Light Response">
  <extLst>
    <x:ext xmlns:x15="http://schemas.microsoft.com/office/spreadsheetml/2010/11/main" uri="{2F2917AC-EB37-4324-AD4E-5DD8C200BD13}">
      <x15:tableSlicerCache tableId="6"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ight Response 6" cache="Slicer_Light_Response5" caption="Light Response" rowHeight="234950"/>
  <slicer name="Lick Response 6" cache="Slicer_Lick_Response5" caption="Lick Response" rowHeight="234950"/>
  <slicer name="Early Vs Late" cache="Slicer_Early_Vs_Late" caption="Early Vs Lat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arly Vs Late 1" cache="Slicer_Early_Vs_Late1" caption="Early Vs Late" rowHeight="234950"/>
  <slicer name="Light Response 1" cache="Slicer_Light_Response" caption="Light Response" rowHeight="234950"/>
  <slicer name="Lick Response 1" cache="Slicer_Lick_Response" caption="Lick Respons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Ethanol Day 3" cache="Slicer_Ethanol_Day3" caption="Ethanol Day" rowHeight="241300"/>
  <slicer name="EarlyOrLate 1" cache="Slicer_EarlyOrLate1" caption="EarlyOrLate" rowHeight="241300"/>
  <slicer name="Light Response 2" cache="Slicer_Light_Response1" caption="Light Response" rowHeight="241300"/>
  <slicer name="Lick Response 2" cache="Slicer_Lick_Response1" caption="Lick Respons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EarlyOrLate 2" cache="Slicer_EarlyOrLate2" caption="Unit Name" rowHeight="241300"/>
  <slicer name="Light Response 4" cache="Slicer_Light_Response2" caption="Early Vs Late" rowHeight="241300"/>
  <slicer name="Lick Response 4" cache="Slicer_Lick_Response2" caption="Light Respons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EarlyOrLate 3" cache="Slicer_EarlyOrLate21" caption="Unit Name" rowHeight="241300"/>
  <slicer name="Light Response 5" cache="Slicer_Light_Response21" caption="Early Vs Late" rowHeight="241300"/>
  <slicer name="Lick Response 5" cache="Slicer_Lick_Response21" caption="Light Respons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Ethanol Day 1" cache="Slicer_Ethanol_Day1" caption="Ethanol Day" rowHeight="241300"/>
  <slicer name="Light Response" cache="Slicer_Light_Response3" caption="Light Response" rowHeight="241300"/>
  <slicer name="Lick Response" cache="Slicer_Lick_Response3" caption="Lick Response"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Ethanol Day 2" cache="Slicer_Ethanol_Day2" caption="Ethanol Day" rowHeight="241300"/>
  <slicer name="Light Response 3" cache="Slicer_Light_Response4" caption="Light Response" rowHeight="241300"/>
  <slicer name="Lick Response 3" cache="Slicer_Lick_Response4" caption="Lick Response" rowHeight="241300"/>
</slicers>
</file>

<file path=xl/tables/table1.xml><?xml version="1.0" encoding="utf-8"?>
<table xmlns="http://schemas.openxmlformats.org/spreadsheetml/2006/main" id="5" name="Table1" displayName="Table1" ref="A9:AO158" totalsRowShown="0">
  <autoFilter ref="A9:AO158"/>
  <tableColumns count="41">
    <tableColumn id="1" name="File Name"/>
    <tableColumn id="2" name="DATA(Q)"/>
    <tableColumn id="3" name="units(u)"/>
    <tableColumn id="4" name="Unit Name"/>
    <tableColumn id="5" name="Drink Type"/>
    <tableColumn id="6" name="Ethanol Day"/>
    <tableColumn id="40" name="Early Vs Late" dataDxfId="23">
      <calculatedColumnFormula>IF(Table1[[#This Row],[Ethanol Day]]&lt;9,"Early",IF(Table1[[#This Row],[Ethanol Day]]&gt;16,"Late","Mid"))</calculatedColumnFormula>
    </tableColumn>
    <tableColumn id="7" name="Light Response"/>
    <tableColumn id="8" name="Lick Response"/>
    <tableColumn id="9" name="#Licks"/>
    <tableColumn id="10" name="FullSess-Spk/sec"/>
    <tableColumn id="11" name="FullSess-%SpikesInBursts"/>
    <tableColumn id="39" name="Change In Rate" dataDxfId="22">
      <calculatedColumnFormula>Table1[[#This Row],[Hour4-Spk/sec]]-Table1[[#This Row],[Hour1-Spk/sec]]</calculatedColumnFormula>
    </tableColumn>
    <tableColumn id="12" name="Hour1-Spk/sec"/>
    <tableColumn id="13" name="Hour1-%SpikesInBursts"/>
    <tableColumn id="14" name="Hour2-Spk/sec"/>
    <tableColumn id="15" name="Hour2-%SpikesInBursts"/>
    <tableColumn id="16" name="Hour3-Spk/sec"/>
    <tableColumn id="17" name="Hour3-%SpikesInBursts"/>
    <tableColumn id="18" name="Hour4-Spk/sec"/>
    <tableColumn id="19" name="Hour4-%SpikesInBursts"/>
    <tableColumn id="20" name="CV"/>
    <tableColumn id="21" name="avgISI"/>
    <tableColumn id="22" name="Hour1-Spk/sec2"/>
    <tableColumn id="23" name="Hour1-NumLicks"/>
    <tableColumn id="24" name="Hour2-Spk/sec3"/>
    <tableColumn id="25" name="Hour2-NumLicks"/>
    <tableColumn id="26" name="Hour3-Spk/sec4"/>
    <tableColumn id="27" name="Hour3-NumLicks"/>
    <tableColumn id="28" name="Hour4-Spk/sec5"/>
    <tableColumn id="29" name="Hour4-NumLicks"/>
    <tableColumn id="30" name="Avg percSpikesInBursts"/>
    <tableColumn id="31" name="Avg SpikesInBurst"/>
    <tableColumn id="32" name="Avg MeanISIinBurst"/>
    <tableColumn id="41" name="Intraburst Frequency" dataDxfId="21">
      <calculatedColumnFormula>1/Table1[[#This Row],[Avg MeanISIinBurst]]</calculatedColumnFormula>
    </tableColumn>
    <tableColumn id="33" name="Avg PeakFreqInBurst"/>
    <tableColumn id="34" name="Avg BurstDuration"/>
    <tableColumn id="35" name="Avg meanFreqInBurst"/>
    <tableColumn id="36" name="Avg BurstsPerSecond"/>
    <tableColumn id="37" name="Include File?"/>
    <tableColumn id="38" name="Include Unit?"/>
  </tableColumns>
  <tableStyleInfo name="TableStyleLight8" showFirstColumn="0" showLastColumn="0" showRowStripes="1" showColumnStripes="0"/>
</table>
</file>

<file path=xl/tables/table10.xml><?xml version="1.0" encoding="utf-8"?>
<table xmlns="http://schemas.openxmlformats.org/spreadsheetml/2006/main" id="3" name="BurstClassHr1" displayName="BurstClassHr1" ref="C25:O406" totalsRowShown="0" headerRowDxfId="119" dataDxfId="118" headerRowCellStyle="Normal" dataCellStyle="Normal">
  <autoFilter ref="C25:O406"/>
  <tableColumns count="13">
    <tableColumn id="6" name="Firing" dataDxfId="117" dataCellStyle="Calculation">
      <calculatedColumnFormula>IF(ISBLANK(BurstClassHr1[[#This Row],[Spk/sec-Average]]),"",IF(BurstClassHr1[[#This Row],[Spk/sec-Average]]&lt;$B$3,"LF","HF"))</calculatedColumnFormula>
    </tableColumn>
    <tableColumn id="7" name="Burst" dataDxfId="116" dataCellStyle="Calculation">
      <calculatedColumnFormula>IF(ISBLANK(BurstClassHr1[[#This Row],[%Spikes in Bursts-All]]),"",IF(BurstClassHr1[[#This Row],[%Spikes in Bursts-All]]&lt;$C$3,"LB","HB"))</calculatedColumnFormula>
    </tableColumn>
    <tableColumn id="8" name="BurstType" dataDxfId="115" dataCellStyle="Calculation">
      <calculatedColumnFormula>CONCATENATE(C26,D26)</calculatedColumnFormula>
    </tableColumn>
    <tableColumn id="4" name="Spk/sec-Average" dataDxfId="114" dataCellStyle="Good"/>
    <tableColumn id="5" name="%Spikes in Bursts-All" dataDxfId="113" dataCellStyle="Good"/>
    <tableColumn id="1" name="File Name" dataDxfId="112" dataCellStyle="Normal"/>
    <tableColumn id="2" name="Drink Type" dataDxfId="111" dataCellStyle="Normal"/>
    <tableColumn id="3" name="Ethanol Day" dataDxfId="110" dataCellStyle="Normal"/>
    <tableColumn id="9" name="units(u)" dataDxfId="109" dataCellStyle="Normal"/>
    <tableColumn id="10" name="Unit Name" dataDxfId="108" dataCellStyle="Normal"/>
    <tableColumn id="11" name="Light Response" dataDxfId="107" dataCellStyle="Normal"/>
    <tableColumn id="12" name="Lick Response" dataDxfId="106" dataCellStyle="Normal"/>
    <tableColumn id="13" name="# Licks" dataDxfId="105" dataCellStyle="Normal"/>
  </tableColumns>
  <tableStyleInfo name="TableStyleLight8" showFirstColumn="1" showLastColumn="0" showRowStripes="1" showColumnStripes="0"/>
</table>
</file>

<file path=xl/tables/table11.xml><?xml version="1.0" encoding="utf-8"?>
<table xmlns="http://schemas.openxmlformats.org/spreadsheetml/2006/main" id="9" name="Table9" displayName="Table9" ref="A7:N19" totalsRowShown="0" headerRowDxfId="104" dataDxfId="102" headerRowBorderDxfId="103" tableBorderDxfId="101">
  <autoFilter ref="A7:N19"/>
  <tableColumns count="14">
    <tableColumn id="1" name="Sessions" dataDxfId="100"/>
    <tableColumn id="2" name="Hours" dataDxfId="99"/>
    <tableColumn id="3" name="Drink " dataDxfId="98"/>
    <tableColumn id="4" name="Light Response " dataDxfId="97"/>
    <tableColumn id="5" name="Lick Response" dataDxfId="96"/>
    <tableColumn id="6" name="LFHB" dataDxfId="95"/>
    <tableColumn id="7" name="LFLB" dataDxfId="94"/>
    <tableColumn id="8" name="HFHB" dataDxfId="93"/>
    <tableColumn id="9" name="HFLB" dataDxfId="92"/>
    <tableColumn id="10" name="Total" dataDxfId="91">
      <calculatedColumnFormula>SUM(Table9[[#This Row],[LFHB]:[HFLB]])</calculatedColumnFormula>
    </tableColumn>
    <tableColumn id="11" name="LFHB%" dataDxfId="90" dataCellStyle="Percent">
      <calculatedColumnFormula>Table9[[#This Row],[LFHB]]/Table9[[#This Row],[Total]]</calculatedColumnFormula>
    </tableColumn>
    <tableColumn id="12" name="LFLB%" dataDxfId="89" dataCellStyle="Percent">
      <calculatedColumnFormula>Table9[[#This Row],[LFLB]]/Table9[[#This Row],[Total]]</calculatedColumnFormula>
    </tableColumn>
    <tableColumn id="13" name="HFHB%" dataDxfId="88" dataCellStyle="Percent">
      <calculatedColumnFormula>Table9[[#This Row],[HFHB]]/Table9[[#This Row],[Total]]</calculatedColumnFormula>
    </tableColumn>
    <tableColumn id="14" name="HFLB%" dataDxfId="87" dataCellStyle="Percent">
      <calculatedColumnFormula>Table9[[#This Row],[HFLB]]/Table9[[#This Row],[Total]]</calculatedColumnFormula>
    </tableColumn>
  </tableColumns>
  <tableStyleInfo name="TableStyleMedium6" showFirstColumn="0" showLastColumn="0" showRowStripes="1" showColumnStripes="0"/>
</table>
</file>

<file path=xl/tables/table12.xml><?xml version="1.0" encoding="utf-8"?>
<table xmlns="http://schemas.openxmlformats.org/spreadsheetml/2006/main" id="4" name="BurstClassHr4" displayName="BurstClassHr4" ref="C25:O406" totalsRowShown="0" headerRowDxfId="86" dataDxfId="85" headerRowCellStyle="Normal" dataCellStyle="Normal">
  <autoFilter ref="C25:O406"/>
  <tableColumns count="13">
    <tableColumn id="6" name="Firing" dataDxfId="84" dataCellStyle="Calculation">
      <calculatedColumnFormula>IF(ISBLANK(BurstClassHr4[[#This Row],[Spk/sec-Average]]),"",IF(BurstClassHr4[[#This Row],[Spk/sec-Average]]&lt;$B$3,"LF","HF"))</calculatedColumnFormula>
    </tableColumn>
    <tableColumn id="7" name="Burst" dataDxfId="83" dataCellStyle="Calculation">
      <calculatedColumnFormula>IF(ISBLANK(BurstClassHr4[[#This Row],[%Spikes in Bursts-All]]),"",IF(BurstClassHr4[[#This Row],[%Spikes in Bursts-All]]&lt;$C$3,"LB","HB"))</calculatedColumnFormula>
    </tableColumn>
    <tableColumn id="8" name="BurstType" dataDxfId="82" dataCellStyle="Calculation">
      <calculatedColumnFormula>CONCATENATE(C26,D26)</calculatedColumnFormula>
    </tableColumn>
    <tableColumn id="4" name="Spk/sec-Average" dataDxfId="81" dataCellStyle="Neutral"/>
    <tableColumn id="5" name="%Spikes in Bursts-All" dataDxfId="80" dataCellStyle="Neutral"/>
    <tableColumn id="1" name="File Name" dataDxfId="79" dataCellStyle="Normal"/>
    <tableColumn id="2" name="Drink Type" dataDxfId="78" dataCellStyle="Normal"/>
    <tableColumn id="3" name="Ethanol Day" dataDxfId="77" dataCellStyle="Normal"/>
    <tableColumn id="9" name="units(u)" dataDxfId="76" dataCellStyle="Normal"/>
    <tableColumn id="10" name="Unit Name" dataDxfId="75" dataCellStyle="Normal"/>
    <tableColumn id="11" name="Light Response" dataDxfId="74" dataCellStyle="Normal"/>
    <tableColumn id="12" name="Lick Response" dataDxfId="73" dataCellStyle="Normal"/>
    <tableColumn id="13" name="# Licks" dataDxfId="72" dataCellStyle="Normal"/>
  </tableColumns>
  <tableStyleInfo name="TableStyleLight8" showFirstColumn="1" showLastColumn="0" showRowStripes="1" showColumnStripes="0"/>
</table>
</file>

<file path=xl/tables/table13.xml><?xml version="1.0" encoding="utf-8"?>
<table xmlns="http://schemas.openxmlformats.org/spreadsheetml/2006/main" id="10" name="Table10" displayName="Table10" ref="A7:N19" totalsRowShown="0" headerRowDxfId="71" dataDxfId="69" headerRowBorderDxfId="70" tableBorderDxfId="68">
  <autoFilter ref="A7:N19"/>
  <tableColumns count="14">
    <tableColumn id="1" name="Sessions" dataDxfId="67"/>
    <tableColumn id="2" name="Hours" dataDxfId="66"/>
    <tableColumn id="3" name="Drink " dataDxfId="65"/>
    <tableColumn id="4" name="Light Response " dataDxfId="64"/>
    <tableColumn id="5" name="Lick Response" dataDxfId="63"/>
    <tableColumn id="6" name="LFHB" dataDxfId="62"/>
    <tableColumn id="7" name="LFLB" dataDxfId="61"/>
    <tableColumn id="8" name="HFHB" dataDxfId="60"/>
    <tableColumn id="9" name="HFLB" dataDxfId="59"/>
    <tableColumn id="10" name="Total" dataDxfId="58">
      <calculatedColumnFormula>SUM(Table10[[#This Row],[LFHB]:[HFLB]])</calculatedColumnFormula>
    </tableColumn>
    <tableColumn id="11" name="LFHB%" dataDxfId="57" dataCellStyle="Percent">
      <calculatedColumnFormula>Table10[[#This Row],[LFHB]]/Table10[[#This Row],[Total]]</calculatedColumnFormula>
    </tableColumn>
    <tableColumn id="12" name="LFLB%" dataDxfId="56" dataCellStyle="Percent">
      <calculatedColumnFormula>Table10[[#This Row],[LFLB]]/Table10[[#This Row],[Total]]</calculatedColumnFormula>
    </tableColumn>
    <tableColumn id="13" name="HFHB%" dataDxfId="55" dataCellStyle="Percent">
      <calculatedColumnFormula>Table10[[#This Row],[HFHB]]/Table10[[#This Row],[Total]]</calculatedColumnFormula>
    </tableColumn>
    <tableColumn id="14" name="HFLB%" dataDxfId="54" dataCellStyle="Percent">
      <calculatedColumnFormula>Table10[[#This Row],[HFLB]]/Table10[[#This Row],[Total]]</calculatedColumnFormula>
    </tableColumn>
  </tableColumns>
  <tableStyleInfo name="TableStyleMedium3" showFirstColumn="0" showLastColumn="0" showRowStripes="1" showColumnStripes="0"/>
</table>
</file>

<file path=xl/tables/table14.xml><?xml version="1.0" encoding="utf-8"?>
<table xmlns="http://schemas.openxmlformats.org/spreadsheetml/2006/main" id="7" name="BurstClassHr18" displayName="BurstClassHr18" ref="C25:O406" totalsRowShown="0" headerRowDxfId="53" dataDxfId="52" headerRowCellStyle="Normal" dataCellStyle="Normal">
  <tableColumns count="13">
    <tableColumn id="6" name="Firing" dataDxfId="51" dataCellStyle="Calculation">
      <calculatedColumnFormula>IF(ISBLANK(BurstClassHr18[[#This Row],[Spk/sec-Average]]),"",IF(BurstClassHr18[[#This Row],[Spk/sec-Average]]&lt;$B$3,"LF","HF"))</calculatedColumnFormula>
    </tableColumn>
    <tableColumn id="7" name="Burst" dataDxfId="50" dataCellStyle="Calculation">
      <calculatedColumnFormula>IF(ISBLANK(BurstClassHr18[[#This Row],[%Spikes in Bursts-All]]),"",IF(BurstClassHr18[[#This Row],[%Spikes in Bursts-All]]&lt;$C$3,"LB","HB"))</calculatedColumnFormula>
    </tableColumn>
    <tableColumn id="8" name="BurstType" dataDxfId="49" dataCellStyle="Calculation">
      <calculatedColumnFormula>CONCATENATE(C26,D26)</calculatedColumnFormula>
    </tableColumn>
    <tableColumn id="4" name="Spk/sec-Average" dataDxfId="48" dataCellStyle="Good"/>
    <tableColumn id="5" name="%Spikes in Bursts-All" dataDxfId="47" dataCellStyle="Good"/>
    <tableColumn id="1" name="File Name" dataDxfId="46" dataCellStyle="Normal"/>
    <tableColumn id="2" name="Drink Type" dataDxfId="45" dataCellStyle="Normal"/>
    <tableColumn id="3" name="Ethanol Day" dataDxfId="44" dataCellStyle="Normal"/>
    <tableColumn id="9" name="units(u)" dataDxfId="43" dataCellStyle="Normal"/>
    <tableColumn id="10" name="Unit Name" dataDxfId="42" dataCellStyle="Normal"/>
    <tableColumn id="11" name="Light Response" dataDxfId="41" dataCellStyle="Normal"/>
    <tableColumn id="12" name="Lick Response" dataDxfId="40" dataCellStyle="Normal"/>
    <tableColumn id="13" name="# Licks" dataDxfId="39" dataCellStyle="Normal"/>
  </tableColumns>
  <tableStyleInfo name="TableStyleLight8" showFirstColumn="1" showLastColumn="0" showRowStripes="1" showColumnStripes="0"/>
</table>
</file>

<file path=xl/tables/table15.xml><?xml version="1.0" encoding="utf-8"?>
<table xmlns="http://schemas.openxmlformats.org/spreadsheetml/2006/main" id="8" name="BurstClassHr189" displayName="BurstClassHr189" ref="C25:O406" totalsRowShown="0" headerRowDxfId="38" dataDxfId="37" headerRowCellStyle="Normal" dataCellStyle="Normal">
  <tableColumns count="13">
    <tableColumn id="6" name="Firing" dataDxfId="36" dataCellStyle="Calculation">
      <calculatedColumnFormula>IF(ISBLANK(BurstClassHr189[[#This Row],[Spk/sec-Average]]),"",IF(BurstClassHr189[[#This Row],[Spk/sec-Average]]&lt;$B$3,"LF","HF"))</calculatedColumnFormula>
    </tableColumn>
    <tableColumn id="7" name="Burst" dataDxfId="35" dataCellStyle="Calculation">
      <calculatedColumnFormula>IF(ISBLANK(BurstClassHr189[[#This Row],[%Spikes in Bursts-All]]),"",IF(BurstClassHr189[[#This Row],[%Spikes in Bursts-All]]&lt;$C$3,"LB","HB"))</calculatedColumnFormula>
    </tableColumn>
    <tableColumn id="8" name="BurstType" dataDxfId="34" dataCellStyle="Calculation">
      <calculatedColumnFormula>CONCATENATE(C26,D26)</calculatedColumnFormula>
    </tableColumn>
    <tableColumn id="4" name="Spk/sec-Average" dataDxfId="33" dataCellStyle="Good"/>
    <tableColumn id="5" name="%Spikes in Bursts-All" dataDxfId="32" dataCellStyle="Good"/>
    <tableColumn id="1" name="File Name" dataDxfId="31" dataCellStyle="Normal"/>
    <tableColumn id="2" name="Drink Type" dataDxfId="30" dataCellStyle="Normal"/>
    <tableColumn id="3" name="Ethanol Day" dataDxfId="29" dataCellStyle="Normal"/>
    <tableColumn id="9" name="units(u)" dataDxfId="28" dataCellStyle="Normal"/>
    <tableColumn id="10" name="Unit Name" dataDxfId="27" dataCellStyle="Normal"/>
    <tableColumn id="11" name="Light Response" dataDxfId="26" dataCellStyle="Normal"/>
    <tableColumn id="12" name="Lick Response" dataDxfId="25" dataCellStyle="Normal"/>
    <tableColumn id="13" name="# Licks" dataDxfId="24" dataCellStyle="Normal"/>
  </tableColumns>
  <tableStyleInfo name="TableStyleLight8" showFirstColumn="1" showLastColumn="0" showRowStripes="1" showColumnStripes="0"/>
</table>
</file>

<file path=xl/tables/table2.xml><?xml version="1.0" encoding="utf-8"?>
<table xmlns="http://schemas.openxmlformats.org/spreadsheetml/2006/main" id="1" name="BurstClassFull" displayName="BurstClassFull" ref="D35:R416" totalsRowShown="0" headerRowDxfId="236" dataDxfId="235" headerRowCellStyle="Normal" dataCellStyle="Normal">
  <autoFilter ref="D35:R416">
    <filterColumn colId="11">
      <filters>
        <filter val="Mid"/>
      </filters>
    </filterColumn>
    <filterColumn colId="12">
      <filters>
        <filter val="NR"/>
      </filters>
    </filterColumn>
    <filterColumn colId="13">
      <filters>
        <filter val="NR"/>
      </filters>
    </filterColumn>
  </autoFilter>
  <tableColumns count="15">
    <tableColumn id="6" name="Firing" dataDxfId="234" dataCellStyle="Calculation">
      <calculatedColumnFormula>IF(ISBLANK(BurstClassFull[[#This Row],[FullSess-Spk/sec]]),"",IF(BurstClassFull[[#This Row],[FullSess-Spk/sec]]&lt;$C$3,"LF","HF"))</calculatedColumnFormula>
    </tableColumn>
    <tableColumn id="7" name="Burst" dataDxfId="233" dataCellStyle="Calculation">
      <calculatedColumnFormula>IF(ISBLANK(BurstClassFull[[#This Row],[FullSess-%SpikesInBursts]]),"",IF(BurstClassFull[[#This Row],[FullSess-%SpikesInBursts]]&lt;$D$3,"LB","HB"))</calculatedColumnFormula>
    </tableColumn>
    <tableColumn id="8" name="BurstType" dataDxfId="232" dataCellStyle="Calculation">
      <calculatedColumnFormula>CONCATENATE(D36,E36)</calculatedColumnFormula>
    </tableColumn>
    <tableColumn id="4" name="FullSess-Spk/sec" dataDxfId="231" dataCellStyle="Input"/>
    <tableColumn id="5" name="FullSess-%SpikesInBursts" dataDxfId="230" dataCellStyle="Input"/>
    <tableColumn id="1" name="File Name" dataDxfId="229" dataCellStyle="Normal"/>
    <tableColumn id="2" name="DATA(Q)" dataDxfId="228" dataCellStyle="Normal"/>
    <tableColumn id="3" name="units(u)" dataDxfId="227" dataCellStyle="Normal"/>
    <tableColumn id="9" name="Unit Name" dataDxfId="226" dataCellStyle="Normal"/>
    <tableColumn id="10" name="Drink Type" dataDxfId="225" dataCellStyle="Normal"/>
    <tableColumn id="11" name="Ethanol Day" dataDxfId="224" dataCellStyle="Normal"/>
    <tableColumn id="12" name="Early Vs Late" dataDxfId="19" dataCellStyle="Normal">
      <calculatedColumnFormula>IF(Table1[[#This Row],[Ethanol Day]]&lt;9,"Early",IF(Table1[[#This Row],[Ethanol Day]]&gt;16,"Late","Mid"))</calculatedColumnFormula>
    </tableColumn>
    <tableColumn id="13" name="Light Response" dataDxfId="223" dataCellStyle="Normal"/>
    <tableColumn id="14" name="Lick Response" dataDxfId="222" dataCellStyle="Normal"/>
    <tableColumn id="15" name="#Licks" dataDxfId="20" dataCellStyle="Normal"/>
  </tableColumns>
  <tableStyleInfo name="TableStyleLight8" showFirstColumn="1" showLastColumn="0" showRowStripes="1" showColumnStripes="0"/>
</table>
</file>

<file path=xl/tables/table3.xml><?xml version="1.0" encoding="utf-8"?>
<table xmlns="http://schemas.openxmlformats.org/spreadsheetml/2006/main" id="2" name="BurstPopFull" displayName="BurstPopFull" ref="A7:N32" totalsRowShown="0" headerRowDxfId="221" headerRowBorderDxfId="220" tableBorderDxfId="219" totalsRowBorderDxfId="218">
  <autoFilter ref="A7:N32">
    <filterColumn colId="2">
      <filters>
        <filter val="CRF"/>
        <filter val="non CRF"/>
      </filters>
    </filterColumn>
    <filterColumn colId="3">
      <filters>
        <filter val="NR"/>
        <filter val="predictive"/>
      </filters>
    </filterColumn>
    <filterColumn colId="4">
      <filters>
        <filter val="All"/>
      </filters>
    </filterColumn>
  </autoFilter>
  <tableColumns count="14">
    <tableColumn id="3" name="Drink " dataDxfId="217"/>
    <tableColumn id="2" name="Hours" dataDxfId="216"/>
    <tableColumn id="4" name="Light Response " dataDxfId="215"/>
    <tableColumn id="5" name="Lick Response" dataDxfId="214"/>
    <tableColumn id="1" name="Sessions" dataDxfId="213"/>
    <tableColumn id="6" name="LFHB" dataDxfId="212" dataCellStyle="Input"/>
    <tableColumn id="7" name="LFLB" dataDxfId="211" dataCellStyle="Input"/>
    <tableColumn id="8" name="HFHB" dataDxfId="210" dataCellStyle="Input"/>
    <tableColumn id="9" name="HFLB" dataDxfId="209" dataCellStyle="Input"/>
    <tableColumn id="10" name="Total" dataDxfId="208" dataCellStyle="Input"/>
    <tableColumn id="11" name="LFHB%" dataDxfId="207" dataCellStyle="Percent">
      <calculatedColumnFormula>BurstPopFull[[#This Row],[LFHB]]/BurstPopFull[[#This Row],[Total]]</calculatedColumnFormula>
    </tableColumn>
    <tableColumn id="12" name="LFLB%" dataDxfId="206" dataCellStyle="Percent">
      <calculatedColumnFormula>BurstPopFull[[#This Row],[LFLB]]/BurstPopFull[[#This Row],[Total]]</calculatedColumnFormula>
    </tableColumn>
    <tableColumn id="13" name="HFHB%" dataDxfId="205" dataCellStyle="Percent">
      <calculatedColumnFormula>BurstPopFull[[#This Row],[HFHB]]/BurstPopFull[[#This Row],[Total]]</calculatedColumnFormula>
    </tableColumn>
    <tableColumn id="14" name="HFLB%" dataDxfId="204" dataCellStyle="Percent">
      <calculatedColumnFormula>BurstPopFull[[#This Row],[HFLB]]/BurstPopFull[[#This Row],[Total]]</calculatedColumnFormula>
    </tableColumn>
  </tableColumns>
  <tableStyleInfo name="TableStyleMedium15" showFirstColumn="0" showLastColumn="0" showRowStripes="1" showColumnStripes="0"/>
</table>
</file>

<file path=xl/tables/table4.xml><?xml version="1.0" encoding="utf-8"?>
<table xmlns="http://schemas.openxmlformats.org/spreadsheetml/2006/main" id="6" name="BurstClassFull7" displayName="BurstClassFull7" ref="D26:Q407" totalsRowShown="0" headerRowDxfId="203" dataDxfId="202" headerRowCellStyle="Normal" dataCellStyle="Normal">
  <autoFilter ref="D26:Q407">
    <filterColumn colId="8">
      <filters>
        <filter val="Early"/>
      </filters>
    </filterColumn>
    <filterColumn colId="11">
      <filters>
        <filter val="CRF"/>
      </filters>
    </filterColumn>
    <filterColumn colId="12">
      <filters>
        <filter val="NR"/>
      </filters>
    </filterColumn>
  </autoFilter>
  <tableColumns count="14">
    <tableColumn id="6" name="Firing" dataDxfId="201" dataCellStyle="Calculation">
      <calculatedColumnFormula>IF(ISBLANK(BurstClassFull7[[#This Row],[Spk/sec-Average]]),"",IF(BurstClassFull7[[#This Row],[Spk/sec-Average]]&lt;$C$3,"LF","HF"))</calculatedColumnFormula>
    </tableColumn>
    <tableColumn id="7" name="Burst" dataDxfId="200" dataCellStyle="Calculation">
      <calculatedColumnFormula>IF(ISBLANK(BurstClassFull7[[#This Row],[%Spikes in Bursts-All]]),"",IF(BurstClassFull7[[#This Row],[%Spikes in Bursts-All]]&lt;$D$3,"LB","HB"))</calculatedColumnFormula>
    </tableColumn>
    <tableColumn id="8" name="BurstType" dataDxfId="199" dataCellStyle="Calculation">
      <calculatedColumnFormula>CONCATENATE(D27,E27)</calculatedColumnFormula>
    </tableColumn>
    <tableColumn id="4" name="Spk/sec-Average" dataDxfId="198" dataCellStyle="Input"/>
    <tableColumn id="5" name="%Spikes in Bursts-All" dataDxfId="197" dataCellStyle="Input"/>
    <tableColumn id="1" name="File Name" dataDxfId="196" dataCellStyle="Normal"/>
    <tableColumn id="2" name="Drink Type" dataDxfId="195" dataCellStyle="Normal"/>
    <tableColumn id="3" name="Ethanol Day" dataDxfId="194" dataCellStyle="Normal"/>
    <tableColumn id="9" name="EarlyOrLate" dataDxfId="193" dataCellStyle="Normal"/>
    <tableColumn id="10" name="units(u)" dataDxfId="192" dataCellStyle="Normal"/>
    <tableColumn id="11" name="Unit Name" dataDxfId="191" dataCellStyle="Normal"/>
    <tableColumn id="12" name="Light Response" dataDxfId="190" dataCellStyle="Normal"/>
    <tableColumn id="13" name="Lick Response" dataDxfId="189" dataCellStyle="Normal"/>
    <tableColumn id="14" name="#Licks" dataDxfId="188" dataCellStyle="Normal"/>
  </tableColumns>
  <tableStyleInfo name="TableStyleLight8" showFirstColumn="1" showLastColumn="0" showRowStripes="1" showColumnStripes="0"/>
</table>
</file>

<file path=xl/tables/table5.xml><?xml version="1.0" encoding="utf-8"?>
<table xmlns="http://schemas.openxmlformats.org/spreadsheetml/2006/main" id="11" name="Table812" displayName="Table812" ref="A7:N22" totalsRowShown="0" headerRowDxfId="187" headerRowBorderDxfId="186" tableBorderDxfId="185" totalsRowBorderDxfId="184">
  <tableColumns count="14">
    <tableColumn id="3" name="Drink " dataDxfId="183"/>
    <tableColumn id="2" name="Hours" dataDxfId="182"/>
    <tableColumn id="4" name="Light Response " dataDxfId="181"/>
    <tableColumn id="5" name="Lick Response" dataDxfId="180"/>
    <tableColumn id="1" name="Sessions" dataDxfId="179"/>
    <tableColumn id="6" name="LFHB" dataDxfId="178">
      <calculatedColumnFormula>SUMPRODUCT(SUBTOTAL(3,OFFSET($F$27:$F$407,ROW($F$27:$F$407)-MIN(ROW($F$27:$F$407)),,1)),--($F$27:$F$407=F7))</calculatedColumnFormula>
    </tableColumn>
    <tableColumn id="7" name="LFLB" dataDxfId="177">
      <calculatedColumnFormula>SUMPRODUCT(SUBTOTAL(3,OFFSET($F$27:$F$407,ROW($F$27:$F$407)-MIN(ROW($F$27:$F$407)),,1)),--($F$27:$F$407=G7))</calculatedColumnFormula>
    </tableColumn>
    <tableColumn id="8" name="HFHB" dataDxfId="176">
      <calculatedColumnFormula>SUMPRODUCT(SUBTOTAL(3,OFFSET($F$27:$F$407,ROW($F$27:$F$407)-MIN(ROW($F$27:$F$407)),,1)),--($F$27:$F$407=H7))</calculatedColumnFormula>
    </tableColumn>
    <tableColumn id="9" name="HFLB" dataDxfId="175">
      <calculatedColumnFormula>SUMPRODUCT(SUBTOTAL(3,OFFSET($F$27:$F$407,ROW($F$27:$F$407)-MIN(ROW($F$27:$F$407)),,1)),--($F$27:$F$407=I7))</calculatedColumnFormula>
    </tableColumn>
    <tableColumn id="10" name="Total" dataCellStyle="Output">
      <calculatedColumnFormula>SUM(F8:I8)</calculatedColumnFormula>
    </tableColumn>
    <tableColumn id="11" name="LFHB%" dataDxfId="174" dataCellStyle="Percent">
      <calculatedColumnFormula>Table812[[#This Row],[LFHB]]/Table812[[#This Row],[Total]]</calculatedColumnFormula>
    </tableColumn>
    <tableColumn id="12" name="LFLB%" dataDxfId="173" dataCellStyle="Percent">
      <calculatedColumnFormula>Table812[[#This Row],[LFLB]]/Table812[[#This Row],[Total]]</calculatedColumnFormula>
    </tableColumn>
    <tableColumn id="13" name="HFHB%" dataDxfId="172" dataCellStyle="Percent">
      <calculatedColumnFormula>Table812[[#This Row],[HFHB]]/Table812[[#This Row],[Total]]</calculatedColumnFormula>
    </tableColumn>
    <tableColumn id="14" name="HFLB%" dataDxfId="171" dataCellStyle="Percent">
      <calculatedColumnFormula>Table812[[#This Row],[HFLB]]/Table812[[#This Row],[Total]]</calculatedColumnFormula>
    </tableColumn>
  </tableColumns>
  <tableStyleInfo name="TableStyleMedium15" showFirstColumn="0" showLastColumn="0" showRowStripes="1" showColumnStripes="0"/>
</table>
</file>

<file path=xl/tables/table6.xml><?xml version="1.0" encoding="utf-8"?>
<table xmlns="http://schemas.openxmlformats.org/spreadsheetml/2006/main" id="12" name="BurstClassFull13" displayName="BurstClassFull13" ref="D32:R413" totalsRowShown="0" headerRowDxfId="170" dataDxfId="169" headerRowCellStyle="Normal" dataCellStyle="Normal">
  <autoFilter ref="D32:R413"/>
  <tableColumns count="15">
    <tableColumn id="6" name="Firing" dataDxfId="168" dataCellStyle="Calculation">
      <calculatedColumnFormula>IF(ISBLANK(BurstClassFull13[[#This Row],[Hour1-Spk/sec]]),"",IF(BurstClassFull13[[#This Row],[Hour1-Spk/sec]]&lt;$C$3,"LF","HF"))</calculatedColumnFormula>
    </tableColumn>
    <tableColumn id="7" name="Burst" dataDxfId="167" dataCellStyle="Calculation">
      <calculatedColumnFormula>IF(ISBLANK(BurstClassFull13[[#This Row],[Hour1-%SpikesInBursts]]),"",IF(BurstClassFull13[[#This Row],[Hour1-%SpikesInBursts]]&lt;$D$3,"LB","HB"))</calculatedColumnFormula>
    </tableColumn>
    <tableColumn id="8" name="BurstType" dataDxfId="166" dataCellStyle="Calculation">
      <calculatedColumnFormula>CONCATENATE(D33,E33)</calculatedColumnFormula>
    </tableColumn>
    <tableColumn id="4" name="Hour1-Spk/sec" dataDxfId="165" dataCellStyle="Input"/>
    <tableColumn id="5" name="Hour1-%SpikesInBursts" dataDxfId="164" dataCellStyle="Input"/>
    <tableColumn id="1" name="File Name" dataDxfId="163" dataCellStyle="Normal"/>
    <tableColumn id="2" name="DATA(Q)" dataDxfId="162" dataCellStyle="Normal"/>
    <tableColumn id="3" name="units(u)" dataDxfId="161" dataCellStyle="Normal"/>
    <tableColumn id="9" name="Unit Name" dataDxfId="160" dataCellStyle="Normal"/>
    <tableColumn id="10" name="Drink Type" dataDxfId="159" dataCellStyle="Normal"/>
    <tableColumn id="11" name="Ethanol Day" dataDxfId="158" dataCellStyle="Normal"/>
    <tableColumn id="12" name="Early Vs Late" dataDxfId="0" dataCellStyle="Normal">
      <calculatedColumnFormula>IF(Table1[[#This Row],[Ethanol Day]]&lt;9,"Early",IF(Table1[[#This Row],[Ethanol Day]]&gt;16,"Late","Mid"))</calculatedColumnFormula>
    </tableColumn>
    <tableColumn id="13" name="Light Response" dataDxfId="157" dataCellStyle="Normal"/>
    <tableColumn id="14" name="Lick Response" dataDxfId="156" dataCellStyle="Normal"/>
    <tableColumn id="15" name="#Licks" dataDxfId="18" dataCellStyle="Normal"/>
  </tableColumns>
  <tableStyleInfo name="TableStyleLight8" showFirstColumn="1" showLastColumn="0" showRowStripes="1" showColumnStripes="0"/>
</table>
</file>

<file path=xl/tables/table7.xml><?xml version="1.0" encoding="utf-8"?>
<table xmlns="http://schemas.openxmlformats.org/spreadsheetml/2006/main" id="13" name="BurstPopH1" displayName="BurstPopH1" ref="A7:N28" totalsRowShown="0" headerRowDxfId="155" headerRowBorderDxfId="154" tableBorderDxfId="153" totalsRowBorderDxfId="152">
  <autoFilter ref="A7:N28"/>
  <tableColumns count="14">
    <tableColumn id="3" name="Drink " dataDxfId="151"/>
    <tableColumn id="2" name="Hours" dataDxfId="150"/>
    <tableColumn id="4" name="Light Response " dataDxfId="149"/>
    <tableColumn id="5" name="Lick Response" dataDxfId="148"/>
    <tableColumn id="1" name="Sessions" dataDxfId="147"/>
    <tableColumn id="6" name="LFHB" dataDxfId="146"/>
    <tableColumn id="7" name="LFLB" dataDxfId="145"/>
    <tableColumn id="8" name="HFHB" dataDxfId="144"/>
    <tableColumn id="9" name="HFLB" dataDxfId="143"/>
    <tableColumn id="10" name="Total" dataDxfId="142" dataCellStyle="Output"/>
    <tableColumn id="11" name="LFHB%" dataDxfId="141" dataCellStyle="Percent">
      <calculatedColumnFormula>BurstPopH1[[#This Row],[LFHB]]/BurstPopH1[[#This Row],[Total]]</calculatedColumnFormula>
    </tableColumn>
    <tableColumn id="12" name="LFLB%" dataDxfId="140" dataCellStyle="Percent">
      <calculatedColumnFormula>BurstPopH1[[#This Row],[LFLB]]/BurstPopH1[[#This Row],[Total]]</calculatedColumnFormula>
    </tableColumn>
    <tableColumn id="13" name="HFHB%" dataDxfId="139" dataCellStyle="Percent">
      <calculatedColumnFormula>BurstPopH1[[#This Row],[HFHB]]/BurstPopH1[[#This Row],[Total]]</calculatedColumnFormula>
    </tableColumn>
    <tableColumn id="14" name="HFLB%" dataDxfId="138" dataCellStyle="Percent">
      <calculatedColumnFormula>BurstPopH1[[#This Row],[HFLB]]/BurstPopH1[[#This Row],[Total]]</calculatedColumnFormula>
    </tableColumn>
  </tableColumns>
  <tableStyleInfo name="TableStyleMedium15" showFirstColumn="0" showLastColumn="0" showRowStripes="1" showColumnStripes="0"/>
</table>
</file>

<file path=xl/tables/table8.xml><?xml version="1.0" encoding="utf-8"?>
<table xmlns="http://schemas.openxmlformats.org/spreadsheetml/2006/main" id="14" name="BurstClassFull1315" displayName="BurstClassFull1315" ref="D32:R413" totalsRowShown="0" headerRowDxfId="17" dataDxfId="16" headerRowCellStyle="Normal" dataCellStyle="Normal">
  <autoFilter ref="D32:R413"/>
  <tableColumns count="15">
    <tableColumn id="6" name="Firing" dataDxfId="15" dataCellStyle="Calculation">
      <calculatedColumnFormula>IF(ISBLANK(BurstClassFull1315[[#This Row],[Hour4-Spk/sec]]),"",IF(BurstClassFull1315[[#This Row],[Hour4-Spk/sec]]&lt;$C$3,"LF","HF"))</calculatedColumnFormula>
    </tableColumn>
    <tableColumn id="7" name="Burst" dataDxfId="14" dataCellStyle="Calculation">
      <calculatedColumnFormula>IF(ISBLANK(BurstClassFull1315[[#This Row],[Hour4-%SpikesInBursts]]),"",IF(BurstClassFull1315[[#This Row],[Hour4-%SpikesInBursts]]&lt;$D$3,"LB","HB"))</calculatedColumnFormula>
    </tableColumn>
    <tableColumn id="8" name="BurstType" dataDxfId="13" dataCellStyle="Calculation">
      <calculatedColumnFormula>CONCATENATE(D33,E33)</calculatedColumnFormula>
    </tableColumn>
    <tableColumn id="4" name="Hour4-Spk/sec" dataDxfId="12" dataCellStyle="Input"/>
    <tableColumn id="5" name="Hour4-%SpikesInBursts" dataDxfId="11" dataCellStyle="Input"/>
    <tableColumn id="1" name="File Name" dataDxfId="10" dataCellStyle="Normal"/>
    <tableColumn id="2" name="DATA(Q)" dataDxfId="9" dataCellStyle="Normal"/>
    <tableColumn id="3" name="units(u)" dataDxfId="8" dataCellStyle="Normal"/>
    <tableColumn id="9" name="Unit Name" dataDxfId="7" dataCellStyle="Normal"/>
    <tableColumn id="10" name="Drink Type" dataDxfId="6" dataCellStyle="Normal"/>
    <tableColumn id="11" name="Ethanol Day" dataDxfId="5" dataCellStyle="Normal"/>
    <tableColumn id="12" name="Early Vs Late" dataDxfId="1" dataCellStyle="Normal">
      <calculatedColumnFormula>IF(Table1[[#This Row],[Ethanol Day]]&lt;9,"Early",IF(Table1[[#This Row],[Ethanol Day]]&gt;16,"Late","Mid"))</calculatedColumnFormula>
    </tableColumn>
    <tableColumn id="13" name="Light Response" dataDxfId="4" dataCellStyle="Normal"/>
    <tableColumn id="14" name="Lick Response" dataDxfId="3" dataCellStyle="Normal"/>
    <tableColumn id="15" name="#Licks" dataDxfId="2" dataCellStyle="Normal"/>
  </tableColumns>
  <tableStyleInfo name="TableStyleLight8" showFirstColumn="1" showLastColumn="0" showRowStripes="1" showColumnStripes="0"/>
</table>
</file>

<file path=xl/tables/table9.xml><?xml version="1.0" encoding="utf-8"?>
<table xmlns="http://schemas.openxmlformats.org/spreadsheetml/2006/main" id="15" name="BurstPopH4" displayName="BurstPopH4" ref="A7:N28" totalsRowShown="0" headerRowDxfId="137" headerRowBorderDxfId="136" tableBorderDxfId="135" totalsRowBorderDxfId="134">
  <autoFilter ref="A7:N28"/>
  <tableColumns count="14">
    <tableColumn id="3" name="Drink " dataDxfId="133"/>
    <tableColumn id="2" name="Hours" dataDxfId="132"/>
    <tableColumn id="4" name="Light Response " dataDxfId="131"/>
    <tableColumn id="5" name="Lick Response" dataDxfId="130"/>
    <tableColumn id="1" name="Sessions" dataDxfId="129"/>
    <tableColumn id="6" name="LFHB" dataDxfId="128"/>
    <tableColumn id="7" name="LFLB" dataDxfId="127"/>
    <tableColumn id="8" name="HFHB" dataDxfId="126"/>
    <tableColumn id="9" name="HFLB" dataDxfId="125"/>
    <tableColumn id="10" name="Total" dataDxfId="124" dataCellStyle="Output"/>
    <tableColumn id="11" name="LFHB%" dataDxfId="123" dataCellStyle="Percent">
      <calculatedColumnFormula>BurstPopH4[[#This Row],[LFHB]]/BurstPopH4[[#This Row],[Total]]</calculatedColumnFormula>
    </tableColumn>
    <tableColumn id="12" name="LFLB%" dataDxfId="122" dataCellStyle="Percent">
      <calculatedColumnFormula>BurstPopH4[[#This Row],[LFLB]]/BurstPopH4[[#This Row],[Total]]</calculatedColumnFormula>
    </tableColumn>
    <tableColumn id="13" name="HFHB%" dataDxfId="121" dataCellStyle="Percent">
      <calculatedColumnFormula>BurstPopH4[[#This Row],[HFHB]]/BurstPopH4[[#This Row],[Total]]</calculatedColumnFormula>
    </tableColumn>
    <tableColumn id="14" name="HFLB%" dataDxfId="120" dataCellStyle="Percent">
      <calculatedColumnFormula>BurstPopH4[[#This Row],[HFLB]]/BurstPopH4[[#This Row],[Total]]</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07/relationships/slicer" Target="../slicers/slicer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microsoft.com/office/2007/relationships/slicer" Target="../slicers/slicer3.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microsoft.com/office/2007/relationships/slicer" Target="../slicers/slicer5.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07/relationships/slicer" Target="../slicers/slicer6.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07/relationships/slicer" Target="../slicers/slicer7.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8"/>
  <sheetViews>
    <sheetView zoomScale="70" zoomScaleNormal="70" workbookViewId="0">
      <selection activeCell="B10" sqref="B10"/>
    </sheetView>
  </sheetViews>
  <sheetFormatPr defaultRowHeight="14.4" x14ac:dyDescent="0.3"/>
  <cols>
    <col min="1" max="1" width="102.5546875" style="136" bestFit="1" customWidth="1"/>
    <col min="2" max="2" width="15.44140625" style="136" bestFit="1" customWidth="1"/>
    <col min="3" max="3" width="14.21875" style="136" bestFit="1" customWidth="1"/>
    <col min="4" max="4" width="17.109375" style="136" bestFit="1" customWidth="1"/>
    <col min="5" max="5" width="17.44140625" style="136" bestFit="1" customWidth="1"/>
    <col min="6" max="6" width="19.109375" style="136" bestFit="1" customWidth="1"/>
    <col min="7" max="7" width="20.5546875" style="136" bestFit="1" customWidth="1"/>
    <col min="8" max="8" width="23.33203125" style="136" bestFit="1" customWidth="1"/>
    <col min="9" max="9" width="22.33203125" style="136" bestFit="1" customWidth="1"/>
    <col min="10" max="10" width="13" style="136" bestFit="1" customWidth="1"/>
    <col min="11" max="11" width="26" style="136" hidden="1" customWidth="1"/>
    <col min="12" max="12" width="35.88671875" style="136" hidden="1" customWidth="1"/>
    <col min="13" max="13" width="23.109375" style="136" hidden="1" customWidth="1"/>
    <col min="14" max="14" width="22.5546875" bestFit="1" customWidth="1"/>
    <col min="15" max="15" width="32.44140625" style="136" bestFit="1" customWidth="1"/>
    <col min="16" max="16" width="22.88671875" style="136" bestFit="1" customWidth="1"/>
    <col min="17" max="17" width="32.88671875" style="136" bestFit="1" customWidth="1"/>
    <col min="18" max="18" width="22.88671875" style="136" bestFit="1" customWidth="1"/>
    <col min="19" max="19" width="32.88671875" style="136" bestFit="1" customWidth="1"/>
    <col min="20" max="20" width="22.88671875" style="136" bestFit="1" customWidth="1"/>
    <col min="21" max="21" width="32.88671875" style="136" bestFit="1" customWidth="1"/>
    <col min="22" max="23" width="14.6640625" style="136" bestFit="1" customWidth="1"/>
    <col min="24" max="24" width="24" style="136" bestFit="1" customWidth="1"/>
    <col min="25" max="25" width="24.109375" style="136" bestFit="1" customWidth="1"/>
    <col min="26" max="26" width="24.33203125" style="136" bestFit="1" customWidth="1"/>
    <col min="27" max="27" width="24.5546875" style="136" bestFit="1" customWidth="1"/>
    <col min="28" max="28" width="24.33203125" style="136" bestFit="1" customWidth="1"/>
    <col min="29" max="29" width="24.5546875" style="136" bestFit="1" customWidth="1"/>
    <col min="30" max="30" width="24.33203125" style="136" bestFit="1" customWidth="1"/>
    <col min="31" max="31" width="24.5546875" style="136" bestFit="1" customWidth="1"/>
    <col min="32" max="32" width="32.88671875" style="136" bestFit="1" customWidth="1"/>
    <col min="33" max="33" width="26.33203125" style="136" bestFit="1" customWidth="1"/>
    <col min="34" max="34" width="27.77734375" style="136" bestFit="1" customWidth="1"/>
    <col min="35" max="35" width="29.44140625" style="136" bestFit="1" customWidth="1"/>
    <col min="36" max="36" width="29.5546875" style="136" bestFit="1" customWidth="1"/>
    <col min="37" max="37" width="26.33203125" style="136" bestFit="1" customWidth="1"/>
    <col min="38" max="38" width="30" style="136" bestFit="1" customWidth="1"/>
    <col min="39" max="39" width="30.77734375" style="136" bestFit="1" customWidth="1"/>
    <col min="40" max="40" width="20.33203125" style="136" bestFit="1" customWidth="1"/>
    <col min="41" max="41" width="20.6640625" style="136" bestFit="1" customWidth="1"/>
    <col min="42" max="16384" width="8.88671875" style="136"/>
  </cols>
  <sheetData>
    <row r="1" spans="1:41" x14ac:dyDescent="0.3">
      <c r="N1" s="136"/>
    </row>
    <row r="2" spans="1:41" x14ac:dyDescent="0.3">
      <c r="N2" s="136"/>
    </row>
    <row r="3" spans="1:41" x14ac:dyDescent="0.3">
      <c r="N3" s="136"/>
    </row>
    <row r="4" spans="1:41" x14ac:dyDescent="0.3">
      <c r="N4" s="136"/>
    </row>
    <row r="5" spans="1:41" x14ac:dyDescent="0.3">
      <c r="N5" s="136"/>
    </row>
    <row r="6" spans="1:41" x14ac:dyDescent="0.3">
      <c r="N6" s="136"/>
    </row>
    <row r="7" spans="1:41" x14ac:dyDescent="0.3">
      <c r="N7" s="136"/>
    </row>
    <row r="8" spans="1:41" x14ac:dyDescent="0.3">
      <c r="N8" s="136"/>
    </row>
    <row r="9" spans="1:41" x14ac:dyDescent="0.3">
      <c r="A9" s="136" t="s">
        <v>0</v>
      </c>
      <c r="B9" s="136" t="s">
        <v>46</v>
      </c>
      <c r="C9" s="136" t="s">
        <v>3</v>
      </c>
      <c r="D9" s="136" t="s">
        <v>4</v>
      </c>
      <c r="E9" s="136" t="s">
        <v>1</v>
      </c>
      <c r="F9" s="136" t="s">
        <v>2</v>
      </c>
      <c r="G9" s="136" t="s">
        <v>186</v>
      </c>
      <c r="H9" s="136" t="s">
        <v>5</v>
      </c>
      <c r="I9" s="136" t="s">
        <v>6</v>
      </c>
      <c r="J9" s="136" t="s">
        <v>48</v>
      </c>
      <c r="K9" s="136" t="s">
        <v>49</v>
      </c>
      <c r="L9" s="136" t="s">
        <v>50</v>
      </c>
      <c r="M9" s="136" t="s">
        <v>187</v>
      </c>
      <c r="N9" s="136" t="s">
        <v>51</v>
      </c>
      <c r="O9" s="136" t="s">
        <v>52</v>
      </c>
      <c r="P9" s="136" t="s">
        <v>53</v>
      </c>
      <c r="Q9" s="136" t="s">
        <v>54</v>
      </c>
      <c r="R9" s="136" t="s">
        <v>55</v>
      </c>
      <c r="S9" s="136" t="s">
        <v>56</v>
      </c>
      <c r="T9" s="136" t="s">
        <v>57</v>
      </c>
      <c r="U9" s="136" t="s">
        <v>58</v>
      </c>
      <c r="V9" s="136" t="s">
        <v>59</v>
      </c>
      <c r="W9" s="136" t="s">
        <v>60</v>
      </c>
      <c r="X9" s="136" t="s">
        <v>61</v>
      </c>
      <c r="Y9" s="136" t="s">
        <v>62</v>
      </c>
      <c r="Z9" s="136" t="s">
        <v>63</v>
      </c>
      <c r="AA9" s="136" t="s">
        <v>64</v>
      </c>
      <c r="AB9" s="136" t="s">
        <v>65</v>
      </c>
      <c r="AC9" s="136" t="s">
        <v>66</v>
      </c>
      <c r="AD9" s="136" t="s">
        <v>67</v>
      </c>
      <c r="AE9" s="136" t="s">
        <v>68</v>
      </c>
      <c r="AF9" s="136" t="s">
        <v>177</v>
      </c>
      <c r="AG9" s="136" t="s">
        <v>178</v>
      </c>
      <c r="AH9" s="136" t="s">
        <v>179</v>
      </c>
      <c r="AI9" s="136" t="s">
        <v>188</v>
      </c>
      <c r="AJ9" s="136" t="s">
        <v>180</v>
      </c>
      <c r="AK9" s="152" t="s">
        <v>181</v>
      </c>
      <c r="AL9" s="136" t="s">
        <v>182</v>
      </c>
      <c r="AM9" s="136" t="s">
        <v>183</v>
      </c>
      <c r="AN9" s="136" t="s">
        <v>184</v>
      </c>
      <c r="AO9" s="136" t="s">
        <v>185</v>
      </c>
    </row>
    <row r="10" spans="1:41" x14ac:dyDescent="0.3">
      <c r="A10" s="136" t="s">
        <v>69</v>
      </c>
      <c r="B10" s="136">
        <v>1</v>
      </c>
      <c r="C10" s="136">
        <v>1</v>
      </c>
      <c r="D10" s="136" t="s">
        <v>70</v>
      </c>
      <c r="E10" s="136" t="s">
        <v>9</v>
      </c>
      <c r="F10" s="136">
        <v>21</v>
      </c>
      <c r="G10" s="136" t="str">
        <f>IF(Table1[[#This Row],[Ethanol Day]]&lt;9,"Early",IF(Table1[[#This Row],[Ethanol Day]]&gt;16,"Late","Mid"))</f>
        <v>Late</v>
      </c>
      <c r="H10" s="136" t="s">
        <v>71</v>
      </c>
      <c r="I10" s="136" t="s">
        <v>119</v>
      </c>
      <c r="J10" s="136">
        <v>531</v>
      </c>
      <c r="K10" s="136">
        <v>1.3870486111111111</v>
      </c>
      <c r="L10" s="136">
        <v>15.387469039291952</v>
      </c>
      <c r="M10" s="136">
        <f>Table1[[#This Row],[Hour4-Spk/sec]]-Table1[[#This Row],[Hour1-Spk/sec]]</f>
        <v>-0.31222222222222196</v>
      </c>
      <c r="N10" s="136">
        <v>1.4169444444444441</v>
      </c>
      <c r="O10" s="136">
        <v>15.159694400169499</v>
      </c>
      <c r="P10" s="136">
        <v>1.5541666666666665</v>
      </c>
      <c r="Q10" s="136">
        <v>17.395823113443981</v>
      </c>
      <c r="R10" s="136">
        <v>1.472361111111111</v>
      </c>
      <c r="S10" s="136">
        <v>16.337609844576924</v>
      </c>
      <c r="T10" s="136">
        <v>1.1047222222222222</v>
      </c>
      <c r="U10" s="136">
        <f>-Table1[[#This Row],[Hour1-Spk/sec]]</f>
        <v>-1.4169444444444441</v>
      </c>
      <c r="V10" s="136">
        <v>1.1789595653519163</v>
      </c>
      <c r="W10" s="136">
        <v>0.72430543737236219</v>
      </c>
      <c r="X10" s="136">
        <v>1.4169444444444441</v>
      </c>
      <c r="Y10" s="136">
        <v>82</v>
      </c>
      <c r="Z10" s="136">
        <v>1.5541666666666665</v>
      </c>
      <c r="AA10" s="136">
        <v>226</v>
      </c>
      <c r="AB10" s="136">
        <v>1.472361111111111</v>
      </c>
      <c r="AC10" s="136">
        <v>115</v>
      </c>
      <c r="AD10" s="136">
        <v>1.1047222222222222</v>
      </c>
      <c r="AE10" s="136">
        <v>107</v>
      </c>
      <c r="AF10" s="136">
        <v>15.387469039291952</v>
      </c>
      <c r="AG10" s="136">
        <v>2.2197858648088968</v>
      </c>
      <c r="AH10" s="136">
        <v>2.793382500795728E-2</v>
      </c>
      <c r="AI10" s="136">
        <f>1/Table1[[#This Row],[Avg MeanISIinBurst]]</f>
        <v>35.798892551060881</v>
      </c>
      <c r="AJ10" s="136">
        <v>68.937615675517947</v>
      </c>
      <c r="AK10" s="136">
        <v>3.6689836619823307E-2</v>
      </c>
      <c r="AL10" s="136">
        <v>114.93148242827317</v>
      </c>
      <c r="AM10" s="136">
        <v>9.8958333333333356E-2</v>
      </c>
      <c r="AN10" s="136" t="b">
        <v>1</v>
      </c>
      <c r="AO10" s="136" t="b">
        <v>1</v>
      </c>
    </row>
    <row r="11" spans="1:41" x14ac:dyDescent="0.3">
      <c r="A11" s="136" t="s">
        <v>69</v>
      </c>
      <c r="B11" s="136">
        <v>1</v>
      </c>
      <c r="C11" s="136">
        <v>2</v>
      </c>
      <c r="D11" s="136" t="s">
        <v>124</v>
      </c>
      <c r="E11" s="136" t="s">
        <v>9</v>
      </c>
      <c r="F11" s="136">
        <v>21</v>
      </c>
      <c r="G11" s="136" t="str">
        <f>IF(Table1[[#This Row],[Ethanol Day]]&lt;9,"Early",IF(Table1[[#This Row],[Ethanol Day]]&gt;16,"Late","Mid"))</f>
        <v>Late</v>
      </c>
      <c r="H11" s="136" t="s">
        <v>11</v>
      </c>
      <c r="I11" s="136" t="s">
        <v>71</v>
      </c>
      <c r="J11" s="136">
        <v>531</v>
      </c>
      <c r="K11" s="136">
        <v>1.4454166666666668</v>
      </c>
      <c r="L11" s="136">
        <v>8.0176450470678624</v>
      </c>
      <c r="M11" s="136">
        <f>Table1[[#This Row],[Hour4-Spk/sec]]-Table1[[#This Row],[Hour1-Spk/sec]]</f>
        <v>-0.85916666666666663</v>
      </c>
      <c r="N11" s="136">
        <v>1.7969444444444445</v>
      </c>
      <c r="O11" s="136">
        <v>9.0863330907333193</v>
      </c>
      <c r="P11" s="136">
        <v>1.7061111111111114</v>
      </c>
      <c r="Q11" s="136">
        <v>10.341927985374797</v>
      </c>
      <c r="R11" s="136">
        <v>1.3408333333333333</v>
      </c>
      <c r="S11" s="136">
        <v>6.4096607617859105</v>
      </c>
      <c r="T11" s="136">
        <v>0.93777777777777782</v>
      </c>
      <c r="U11" s="136">
        <v>6.0703868324964851</v>
      </c>
      <c r="V11" s="136">
        <v>1.025999211964157</v>
      </c>
      <c r="W11" s="136">
        <v>0.69050436309275487</v>
      </c>
      <c r="X11" s="136">
        <v>1.7969444444444445</v>
      </c>
      <c r="Y11" s="136">
        <v>82</v>
      </c>
      <c r="Z11" s="136">
        <v>1.7061111111111114</v>
      </c>
      <c r="AA11" s="136">
        <v>226</v>
      </c>
      <c r="AB11" s="136">
        <v>1.3408333333333333</v>
      </c>
      <c r="AC11" s="136">
        <v>115</v>
      </c>
      <c r="AD11" s="136">
        <v>0.93777777777777782</v>
      </c>
      <c r="AE11" s="136">
        <v>107</v>
      </c>
      <c r="AF11" s="136">
        <v>8.0176450470678624</v>
      </c>
      <c r="AG11" s="136">
        <v>2.0886522702583243</v>
      </c>
      <c r="AH11" s="136">
        <v>2.9361716784255466E-2</v>
      </c>
      <c r="AI11" s="136">
        <f>1/Table1[[#This Row],[Avg MeanISIinBurst]]</f>
        <v>34.057954013650409</v>
      </c>
      <c r="AJ11" s="136">
        <v>53.097813567999331</v>
      </c>
      <c r="AK11" s="136">
        <v>3.3293461101017004E-2</v>
      </c>
      <c r="AL11" s="136">
        <v>98.582983499178283</v>
      </c>
      <c r="AM11" s="136">
        <v>5.8680555555555562E-2</v>
      </c>
      <c r="AN11" s="136" t="b">
        <v>1</v>
      </c>
      <c r="AO11" s="136" t="b">
        <v>1</v>
      </c>
    </row>
    <row r="12" spans="1:41" x14ac:dyDescent="0.3">
      <c r="A12" s="136" t="s">
        <v>69</v>
      </c>
      <c r="B12" s="136">
        <v>1</v>
      </c>
      <c r="C12" s="136">
        <v>4</v>
      </c>
      <c r="D12" s="136" t="s">
        <v>73</v>
      </c>
      <c r="E12" s="136" t="s">
        <v>9</v>
      </c>
      <c r="F12" s="136">
        <v>21</v>
      </c>
      <c r="G12" s="136" t="str">
        <f>IF(Table1[[#This Row],[Ethanol Day]]&lt;9,"Early",IF(Table1[[#This Row],[Ethanol Day]]&gt;16,"Late","Mid"))</f>
        <v>Late</v>
      </c>
      <c r="H12" s="136" t="s">
        <v>71</v>
      </c>
      <c r="I12" s="136" t="s">
        <v>81</v>
      </c>
      <c r="J12" s="136">
        <v>531</v>
      </c>
      <c r="K12" s="136">
        <v>3.2439204545454552</v>
      </c>
      <c r="L12" s="136">
        <v>33.42404803186097</v>
      </c>
      <c r="M12" s="136">
        <f>Table1[[#This Row],[Hour4-Spk/sec]]-Table1[[#This Row],[Hour1-Spk/sec]]</f>
        <v>0.66012626262626273</v>
      </c>
      <c r="N12" s="136">
        <v>1.9013888888888892</v>
      </c>
      <c r="O12" s="136">
        <v>25.30433203053504</v>
      </c>
      <c r="P12" s="136">
        <v>3.8561111111111117</v>
      </c>
      <c r="Q12" s="136">
        <v>37.870200001224326</v>
      </c>
      <c r="R12" s="136">
        <v>4.6566666666666672</v>
      </c>
      <c r="S12" s="136">
        <v>44.146886850063417</v>
      </c>
      <c r="T12" s="136">
        <v>2.561515151515152</v>
      </c>
      <c r="U12" s="136">
        <v>26.374773245621089</v>
      </c>
      <c r="V12" s="136">
        <v>1.3950568417427691</v>
      </c>
      <c r="W12" s="136">
        <v>0.28149942963024305</v>
      </c>
      <c r="X12" s="136">
        <v>1.9013888888888892</v>
      </c>
      <c r="Y12" s="136">
        <v>82</v>
      </c>
      <c r="Z12" s="136">
        <v>3.8561111111111117</v>
      </c>
      <c r="AA12" s="136">
        <v>226</v>
      </c>
      <c r="AB12" s="136">
        <v>4.6566666666666672</v>
      </c>
      <c r="AC12" s="136">
        <v>115</v>
      </c>
      <c r="AD12" s="136">
        <v>2.561515151515152</v>
      </c>
      <c r="AE12" s="136">
        <v>107</v>
      </c>
      <c r="AF12" s="136">
        <v>33.42404803186097</v>
      </c>
      <c r="AG12" s="136">
        <v>2.8122236198622477</v>
      </c>
      <c r="AH12" s="136">
        <v>3.1416450977246456E-2</v>
      </c>
      <c r="AI12" s="136">
        <f>1/Table1[[#This Row],[Avg MeanISIinBurst]]</f>
        <v>31.830457257067508</v>
      </c>
      <c r="AJ12" s="136">
        <v>67.766553171625191</v>
      </c>
      <c r="AK12" s="136">
        <v>6.4285395426312675E-2</v>
      </c>
      <c r="AL12" s="136">
        <v>86.665940871522096</v>
      </c>
      <c r="AM12" s="136">
        <v>0.43748299319727879</v>
      </c>
      <c r="AN12" s="136" t="b">
        <v>1</v>
      </c>
      <c r="AO12" s="136" t="b">
        <v>1</v>
      </c>
    </row>
    <row r="13" spans="1:41" x14ac:dyDescent="0.3">
      <c r="A13" s="136" t="s">
        <v>69</v>
      </c>
      <c r="B13" s="136">
        <v>1</v>
      </c>
      <c r="C13" s="136">
        <v>8</v>
      </c>
      <c r="D13" s="136" t="s">
        <v>74</v>
      </c>
      <c r="E13" s="136" t="s">
        <v>9</v>
      </c>
      <c r="F13" s="136">
        <v>21</v>
      </c>
      <c r="G13" s="136" t="str">
        <f>IF(Table1[[#This Row],[Ethanol Day]]&lt;9,"Early",IF(Table1[[#This Row],[Ethanol Day]]&gt;16,"Late","Mid"))</f>
        <v>Late</v>
      </c>
      <c r="H13" s="136" t="s">
        <v>71</v>
      </c>
      <c r="I13" s="136" t="s">
        <v>81</v>
      </c>
      <c r="J13" s="136">
        <v>531</v>
      </c>
      <c r="K13" s="136">
        <v>4.4893970959595961</v>
      </c>
      <c r="L13" s="136">
        <v>41.777304689624415</v>
      </c>
      <c r="M13" s="136">
        <f>Table1[[#This Row],[Hour4-Spk/sec]]-Table1[[#This Row],[Hour1-Spk/sec]]</f>
        <v>0.84828282828282831</v>
      </c>
      <c r="N13" s="136">
        <v>2.7911111111111109</v>
      </c>
      <c r="O13" s="136">
        <v>28.789110596873972</v>
      </c>
      <c r="P13" s="136">
        <v>5.3059722222222225</v>
      </c>
      <c r="Q13" s="136">
        <v>48.636681272058219</v>
      </c>
      <c r="R13" s="136">
        <v>6.221111111111111</v>
      </c>
      <c r="S13" s="136">
        <v>54.111004236413834</v>
      </c>
      <c r="T13" s="136">
        <v>3.6393939393939392</v>
      </c>
      <c r="U13" s="136">
        <v>35.631922157329903</v>
      </c>
      <c r="V13" s="136">
        <v>1.1914537822121176</v>
      </c>
      <c r="W13" s="136">
        <v>0.20259802775447844</v>
      </c>
      <c r="X13" s="136">
        <v>2.7911111111111109</v>
      </c>
      <c r="Y13" s="136">
        <v>82</v>
      </c>
      <c r="Z13" s="136">
        <v>5.3059722222222225</v>
      </c>
      <c r="AA13" s="136">
        <v>226</v>
      </c>
      <c r="AB13" s="136">
        <v>6.221111111111111</v>
      </c>
      <c r="AC13" s="136">
        <v>115</v>
      </c>
      <c r="AD13" s="136">
        <v>3.6393939393939392</v>
      </c>
      <c r="AE13" s="136">
        <v>107</v>
      </c>
      <c r="AF13" s="136">
        <v>41.777304689624415</v>
      </c>
      <c r="AG13" s="136">
        <v>3.0702729326926654</v>
      </c>
      <c r="AH13" s="136">
        <v>3.2430338031447889E-2</v>
      </c>
      <c r="AI13" s="136">
        <f>1/Table1[[#This Row],[Avg MeanISIinBurst]]</f>
        <v>30.835324597304357</v>
      </c>
      <c r="AJ13" s="136">
        <v>70.996749571679302</v>
      </c>
      <c r="AK13" s="136">
        <v>7.804931854907031E-2</v>
      </c>
      <c r="AL13" s="136">
        <v>80.075545966851777</v>
      </c>
      <c r="AM13" s="136">
        <v>0.6774468085106381</v>
      </c>
      <c r="AN13" s="136" t="b">
        <v>1</v>
      </c>
      <c r="AO13" s="136" t="b">
        <v>1</v>
      </c>
    </row>
    <row r="14" spans="1:41" x14ac:dyDescent="0.3">
      <c r="A14" s="136" t="s">
        <v>69</v>
      </c>
      <c r="B14" s="136">
        <v>1</v>
      </c>
      <c r="C14" s="136">
        <v>9</v>
      </c>
      <c r="D14" s="136" t="s">
        <v>79</v>
      </c>
      <c r="E14" s="136" t="s">
        <v>9</v>
      </c>
      <c r="F14" s="136">
        <v>21</v>
      </c>
      <c r="G14" s="136" t="str">
        <f>IF(Table1[[#This Row],[Ethanol Day]]&lt;9,"Early",IF(Table1[[#This Row],[Ethanol Day]]&gt;16,"Late","Mid"))</f>
        <v>Late</v>
      </c>
      <c r="H14" s="136" t="s">
        <v>71</v>
      </c>
      <c r="I14" s="136" t="s">
        <v>81</v>
      </c>
      <c r="J14" s="136">
        <v>531</v>
      </c>
      <c r="K14" s="136">
        <v>2.8964141414141418</v>
      </c>
      <c r="L14" s="136">
        <v>29.346762764000232</v>
      </c>
      <c r="M14" s="136">
        <f>Table1[[#This Row],[Hour4-Spk/sec]]-Table1[[#This Row],[Hour1-Spk/sec]]</f>
        <v>-2.4010101010101015</v>
      </c>
      <c r="N14" s="136">
        <v>3.8922222222222227</v>
      </c>
      <c r="O14" s="136">
        <v>37.609887314685672</v>
      </c>
      <c r="P14" s="136">
        <v>3.1686111111111113</v>
      </c>
      <c r="Q14" s="136">
        <v>31.493476557284399</v>
      </c>
      <c r="R14" s="136">
        <v>3.0336111111111115</v>
      </c>
      <c r="S14" s="136">
        <v>32.046827654368585</v>
      </c>
      <c r="T14" s="136">
        <v>1.4912121212121212</v>
      </c>
      <c r="U14" s="136">
        <v>16.415752345769281</v>
      </c>
      <c r="V14" s="136">
        <v>1.4441938116434057</v>
      </c>
      <c r="W14" s="136">
        <v>0.31539575486044497</v>
      </c>
      <c r="X14" s="136">
        <v>3.8922222222222227</v>
      </c>
      <c r="Y14" s="136">
        <v>82</v>
      </c>
      <c r="Z14" s="136">
        <v>3.1686111111111113</v>
      </c>
      <c r="AA14" s="136">
        <v>226</v>
      </c>
      <c r="AB14" s="136">
        <v>3.0336111111111115</v>
      </c>
      <c r="AC14" s="136">
        <v>115</v>
      </c>
      <c r="AD14" s="136">
        <v>1.4912121212121212</v>
      </c>
      <c r="AE14" s="136">
        <v>107</v>
      </c>
      <c r="AF14" s="136">
        <v>29.346762764000232</v>
      </c>
      <c r="AG14" s="136">
        <v>2.7145467704500059</v>
      </c>
      <c r="AH14" s="136">
        <v>3.096951069956929E-2</v>
      </c>
      <c r="AI14" s="136">
        <f>1/Table1[[#This Row],[Avg MeanISIinBurst]]</f>
        <v>32.289822390184149</v>
      </c>
      <c r="AJ14" s="136">
        <v>64.499405666113404</v>
      </c>
      <c r="AK14" s="136">
        <v>6.110313138715797E-2</v>
      </c>
      <c r="AL14" s="136">
        <v>85.262232085950117</v>
      </c>
      <c r="AM14" s="136">
        <v>0.37222222222222207</v>
      </c>
      <c r="AN14" s="136" t="b">
        <v>1</v>
      </c>
      <c r="AO14" s="136" t="b">
        <v>1</v>
      </c>
    </row>
    <row r="15" spans="1:41" x14ac:dyDescent="0.3">
      <c r="A15" s="136" t="s">
        <v>69</v>
      </c>
      <c r="B15" s="136">
        <v>1</v>
      </c>
      <c r="C15" s="136">
        <v>10</v>
      </c>
      <c r="D15" s="136" t="s">
        <v>80</v>
      </c>
      <c r="E15" s="136" t="s">
        <v>9</v>
      </c>
      <c r="F15" s="136">
        <v>21</v>
      </c>
      <c r="G15" s="136" t="str">
        <f>IF(Table1[[#This Row],[Ethanol Day]]&lt;9,"Early",IF(Table1[[#This Row],[Ethanol Day]]&gt;16,"Late","Mid"))</f>
        <v>Late</v>
      </c>
      <c r="H15" s="136" t="s">
        <v>81</v>
      </c>
      <c r="I15" s="136" t="s">
        <v>71</v>
      </c>
      <c r="J15" s="136">
        <v>531</v>
      </c>
      <c r="K15" s="136">
        <v>2.3727777777777779</v>
      </c>
      <c r="L15" s="136">
        <v>23.475667505014648</v>
      </c>
      <c r="M15" s="136">
        <f>Table1[[#This Row],[Hour4-Spk/sec]]-Table1[[#This Row],[Hour1-Spk/sec]]</f>
        <v>1.526111111111111</v>
      </c>
      <c r="N15" s="136">
        <v>1.150277777777778</v>
      </c>
      <c r="O15" s="136">
        <v>11.000954338255255</v>
      </c>
      <c r="P15" s="136">
        <v>3.080138888888889</v>
      </c>
      <c r="Q15" s="136">
        <v>29.082803031042605</v>
      </c>
      <c r="R15" s="136">
        <v>2.5843055555555554</v>
      </c>
      <c r="S15" s="136">
        <v>25.47321472341379</v>
      </c>
      <c r="T15" s="136">
        <v>2.6763888888888889</v>
      </c>
      <c r="U15" s="136">
        <v>28.979421489382517</v>
      </c>
      <c r="V15" s="136">
        <v>2.2284119515139507</v>
      </c>
      <c r="W15" s="136">
        <v>0.42267411634443408</v>
      </c>
      <c r="X15" s="136">
        <v>1.150277777777778</v>
      </c>
      <c r="Y15" s="136">
        <v>82</v>
      </c>
      <c r="Z15" s="136">
        <v>3.080138888888889</v>
      </c>
      <c r="AA15" s="136">
        <v>226</v>
      </c>
      <c r="AB15" s="136">
        <v>2.5843055555555554</v>
      </c>
      <c r="AC15" s="136">
        <v>115</v>
      </c>
      <c r="AD15" s="136">
        <v>2.6763888888888889</v>
      </c>
      <c r="AE15" s="136">
        <v>107</v>
      </c>
      <c r="AF15" s="136">
        <v>23.475667505014648</v>
      </c>
      <c r="AG15" s="136">
        <v>2.4043901187023757</v>
      </c>
      <c r="AH15" s="136">
        <v>2.7358429774432643E-2</v>
      </c>
      <c r="AI15" s="136">
        <f>1/Table1[[#This Row],[Avg MeanISIinBurst]]</f>
        <v>36.551805357430752</v>
      </c>
      <c r="AJ15" s="136">
        <v>96.916275834623761</v>
      </c>
      <c r="AK15" s="136">
        <v>4.3340078138326216E-2</v>
      </c>
      <c r="AL15" s="136">
        <v>134.36942047862871</v>
      </c>
      <c r="AM15" s="136">
        <v>0.26943262411347524</v>
      </c>
      <c r="AN15" s="136" t="b">
        <v>1</v>
      </c>
      <c r="AO15" s="136" t="b">
        <v>1</v>
      </c>
    </row>
    <row r="16" spans="1:41" x14ac:dyDescent="0.3">
      <c r="A16" s="136" t="s">
        <v>69</v>
      </c>
      <c r="B16" s="136">
        <v>1</v>
      </c>
      <c r="C16" s="136">
        <v>14</v>
      </c>
      <c r="D16" s="136" t="s">
        <v>86</v>
      </c>
      <c r="E16" s="136" t="s">
        <v>9</v>
      </c>
      <c r="F16" s="136">
        <v>21</v>
      </c>
      <c r="G16" s="136" t="str">
        <f>IF(Table1[[#This Row],[Ethanol Day]]&lt;9,"Early",IF(Table1[[#This Row],[Ethanol Day]]&gt;16,"Late","Mid"))</f>
        <v>Late</v>
      </c>
      <c r="H16" s="136" t="s">
        <v>71</v>
      </c>
      <c r="I16" s="136" t="s">
        <v>71</v>
      </c>
      <c r="J16" s="136">
        <v>531</v>
      </c>
      <c r="K16" s="136">
        <v>0.32423611111111111</v>
      </c>
      <c r="L16" s="136">
        <v>20.581140302700174</v>
      </c>
      <c r="M16" s="136">
        <f>Table1[[#This Row],[Hour4-Spk/sec]]-Table1[[#This Row],[Hour1-Spk/sec]]</f>
        <v>5.4722222222222228E-2</v>
      </c>
      <c r="N16" s="136">
        <v>0.33333333333333331</v>
      </c>
      <c r="O16" s="136">
        <v>13.135547069632148</v>
      </c>
      <c r="P16" s="136">
        <v>0.25833333333333336</v>
      </c>
      <c r="Q16" s="136">
        <v>20.558078578958884</v>
      </c>
      <c r="R16" s="136">
        <v>0.31722222222222224</v>
      </c>
      <c r="S16" s="136">
        <v>23.041147471151927</v>
      </c>
      <c r="T16" s="136">
        <v>0.38805555555555554</v>
      </c>
      <c r="U16" s="136">
        <v>26.045119708181144</v>
      </c>
      <c r="V16" s="136">
        <v>1.5174143752442968</v>
      </c>
      <c r="W16" s="136">
        <v>2.994740531475748</v>
      </c>
      <c r="X16" s="136">
        <v>0.33333333333333331</v>
      </c>
      <c r="Y16" s="136">
        <v>82</v>
      </c>
      <c r="Z16" s="136">
        <v>0.25833333333333336</v>
      </c>
      <c r="AA16" s="136">
        <v>226</v>
      </c>
      <c r="AB16" s="136">
        <v>0.31722222222222224</v>
      </c>
      <c r="AC16" s="136">
        <v>115</v>
      </c>
      <c r="AD16" s="136">
        <v>0.38805555555555554</v>
      </c>
      <c r="AE16" s="136">
        <v>107</v>
      </c>
      <c r="AF16" s="136">
        <v>20.581140302700174</v>
      </c>
      <c r="AG16" s="152">
        <v>2.5144303840205535</v>
      </c>
      <c r="AH16" s="136">
        <v>2.550655620802085E-2</v>
      </c>
      <c r="AI16" s="136">
        <f>1/Table1[[#This Row],[Avg MeanISIinBurst]]</f>
        <v>39.205606270184674</v>
      </c>
      <c r="AJ16" s="136">
        <v>72.589185683836462</v>
      </c>
      <c r="AK16" s="136">
        <v>4.3655820931255022E-2</v>
      </c>
      <c r="AL16" s="136">
        <v>112.33889080059807</v>
      </c>
      <c r="AM16" s="136">
        <v>2.7708333333333331E-2</v>
      </c>
      <c r="AN16" s="136" t="b">
        <v>1</v>
      </c>
      <c r="AO16" s="136" t="b">
        <v>1</v>
      </c>
    </row>
    <row r="17" spans="1:41" x14ac:dyDescent="0.3">
      <c r="A17" s="136" t="s">
        <v>69</v>
      </c>
      <c r="B17" s="136">
        <v>1</v>
      </c>
      <c r="C17" s="136">
        <v>18</v>
      </c>
      <c r="D17" s="136" t="s">
        <v>115</v>
      </c>
      <c r="E17" s="136" t="s">
        <v>9</v>
      </c>
      <c r="F17" s="136">
        <v>21</v>
      </c>
      <c r="G17" s="136" t="str">
        <f>IF(Table1[[#This Row],[Ethanol Day]]&lt;9,"Early",IF(Table1[[#This Row],[Ethanol Day]]&gt;16,"Late","Mid"))</f>
        <v>Late</v>
      </c>
      <c r="H17" s="136" t="s">
        <v>11</v>
      </c>
      <c r="I17" s="136" t="s">
        <v>119</v>
      </c>
      <c r="J17" s="136">
        <v>531</v>
      </c>
      <c r="K17" s="136">
        <v>2.3743055555555559</v>
      </c>
      <c r="L17" s="136">
        <v>24.844530839446776</v>
      </c>
      <c r="M17" s="136">
        <f>Table1[[#This Row],[Hour4-Spk/sec]]-Table1[[#This Row],[Hour1-Spk/sec]]</f>
        <v>-1.8519444444444439</v>
      </c>
      <c r="N17" s="136">
        <v>3.2972222222222221</v>
      </c>
      <c r="O17" s="136">
        <v>32.692771559685617</v>
      </c>
      <c r="P17" s="136">
        <v>2.6641666666666666</v>
      </c>
      <c r="Q17" s="136">
        <v>26.325627844382662</v>
      </c>
      <c r="R17" s="136">
        <v>2.0905555555555551</v>
      </c>
      <c r="S17" s="136">
        <v>21.497913282559981</v>
      </c>
      <c r="T17" s="136">
        <v>1.4452777777777781</v>
      </c>
      <c r="U17" s="136">
        <v>16.867570615062881</v>
      </c>
      <c r="V17" s="136">
        <v>1.1636792509601606</v>
      </c>
      <c r="W17" s="136">
        <v>0.42118606438023071</v>
      </c>
      <c r="X17" s="136">
        <v>3.2972222222222221</v>
      </c>
      <c r="Y17" s="136">
        <v>82</v>
      </c>
      <c r="Z17" s="136">
        <v>2.6641666666666666</v>
      </c>
      <c r="AA17" s="136">
        <v>226</v>
      </c>
      <c r="AB17" s="136">
        <v>2.0905555555555551</v>
      </c>
      <c r="AC17" s="136">
        <v>115</v>
      </c>
      <c r="AD17" s="136">
        <v>1.4452777777777781</v>
      </c>
      <c r="AE17" s="136">
        <v>107</v>
      </c>
      <c r="AF17" s="136">
        <v>24.844530839446776</v>
      </c>
      <c r="AG17" s="136">
        <v>2.3702223743700004</v>
      </c>
      <c r="AH17" s="136">
        <v>2.9314852593903203E-2</v>
      </c>
      <c r="AI17" s="136">
        <f>1/Table1[[#This Row],[Avg MeanISIinBurst]]</f>
        <v>34.11240076329009</v>
      </c>
      <c r="AJ17" s="136">
        <v>68.679287834613248</v>
      </c>
      <c r="AK17" s="136">
        <v>4.3844019301440218E-2</v>
      </c>
      <c r="AL17" s="136">
        <v>103.11004719902473</v>
      </c>
      <c r="AM17" s="136">
        <v>0.2676811594202898</v>
      </c>
      <c r="AN17" s="136" t="b">
        <v>1</v>
      </c>
      <c r="AO17" s="136" t="b">
        <v>1</v>
      </c>
    </row>
    <row r="18" spans="1:41" x14ac:dyDescent="0.3">
      <c r="A18" s="136" t="s">
        <v>97</v>
      </c>
      <c r="B18" s="136">
        <v>3</v>
      </c>
      <c r="C18" s="136">
        <v>5</v>
      </c>
      <c r="D18" s="136" t="s">
        <v>100</v>
      </c>
      <c r="E18" s="136" t="s">
        <v>9</v>
      </c>
      <c r="F18" s="136">
        <v>22</v>
      </c>
      <c r="G18" s="136" t="str">
        <f>IF(Table1[[#This Row],[Ethanol Day]]&lt;9,"Early",IF(Table1[[#This Row],[Ethanol Day]]&gt;16,"Late","Mid"))</f>
        <v>Late</v>
      </c>
      <c r="H18" s="136" t="s">
        <v>71</v>
      </c>
      <c r="I18" s="136" t="s">
        <v>71</v>
      </c>
      <c r="J18" s="136">
        <v>769</v>
      </c>
      <c r="K18" s="136">
        <v>2.1877777777777778</v>
      </c>
      <c r="L18" s="136">
        <v>38.395543391765948</v>
      </c>
      <c r="M18" s="136">
        <f>Table1[[#This Row],[Hour4-Spk/sec]]-Table1[[#This Row],[Hour1-Spk/sec]]</f>
        <v>-2.3580555555555551</v>
      </c>
      <c r="N18" s="136">
        <v>2.9363888888888887</v>
      </c>
      <c r="O18" s="136">
        <v>39.619650505764298</v>
      </c>
      <c r="P18" s="136">
        <v>2.5838888888888891</v>
      </c>
      <c r="Q18" s="136">
        <v>37.165847992929379</v>
      </c>
      <c r="R18" s="136">
        <v>2.6524999999999994</v>
      </c>
      <c r="S18" s="136">
        <v>39.186071966856176</v>
      </c>
      <c r="T18" s="136">
        <v>0.57833333333333359</v>
      </c>
      <c r="U18" s="136">
        <v>37.24287836690776</v>
      </c>
      <c r="V18" s="136">
        <v>1.4569294782607514</v>
      </c>
      <c r="W18" s="136">
        <v>0.35363455712121644</v>
      </c>
      <c r="X18" s="136">
        <v>2.9363888888888887</v>
      </c>
      <c r="Y18" s="136">
        <v>167</v>
      </c>
      <c r="Z18" s="136">
        <v>2.5838888888888891</v>
      </c>
      <c r="AA18" s="136">
        <v>195</v>
      </c>
      <c r="AB18" s="136">
        <v>2.6524999999999994</v>
      </c>
      <c r="AC18" s="136">
        <v>213</v>
      </c>
      <c r="AD18" s="136">
        <v>0.57833333333333359</v>
      </c>
      <c r="AE18" s="136">
        <v>69</v>
      </c>
      <c r="AF18" s="136">
        <v>38.395543391765948</v>
      </c>
      <c r="AG18" s="152">
        <v>3.1297717425926437</v>
      </c>
      <c r="AH18" s="136">
        <v>3.1204090434192294E-2</v>
      </c>
      <c r="AI18" s="136">
        <f>1/Table1[[#This Row],[Avg MeanISIinBurst]]</f>
        <v>32.047080561727789</v>
      </c>
      <c r="AJ18" s="136">
        <v>63.146400649156533</v>
      </c>
      <c r="AK18" s="136">
        <v>7.2919453735390077E-2</v>
      </c>
      <c r="AL18" s="136">
        <v>73.775197732438826</v>
      </c>
      <c r="AM18" s="136">
        <v>0.32741935483870965</v>
      </c>
      <c r="AN18" s="136" t="b">
        <v>1</v>
      </c>
      <c r="AO18" s="136" t="b">
        <v>1</v>
      </c>
    </row>
    <row r="19" spans="1:41" x14ac:dyDescent="0.3">
      <c r="A19" s="136" t="s">
        <v>97</v>
      </c>
      <c r="B19" s="136">
        <v>3</v>
      </c>
      <c r="C19" s="136">
        <v>6</v>
      </c>
      <c r="D19" s="136" t="s">
        <v>76</v>
      </c>
      <c r="E19" s="136" t="s">
        <v>9</v>
      </c>
      <c r="F19" s="136">
        <v>22</v>
      </c>
      <c r="G19" s="136" t="str">
        <f>IF(Table1[[#This Row],[Ethanol Day]]&lt;9,"Early",IF(Table1[[#This Row],[Ethanol Day]]&gt;16,"Late","Mid"))</f>
        <v>Late</v>
      </c>
      <c r="H19" s="136" t="s">
        <v>71</v>
      </c>
      <c r="I19" s="136" t="s">
        <v>71</v>
      </c>
      <c r="J19" s="136">
        <v>769</v>
      </c>
      <c r="K19" s="136">
        <v>0.30121527777777779</v>
      </c>
      <c r="L19" s="136">
        <v>6.8754091498348613</v>
      </c>
      <c r="M19" s="136">
        <f>Table1[[#This Row],[Hour4-Spk/sec]]-Table1[[#This Row],[Hour1-Spk/sec]]</f>
        <v>-0.31999999999999995</v>
      </c>
      <c r="N19" s="136">
        <v>0.46249999999999997</v>
      </c>
      <c r="O19" s="136">
        <v>5.9146137370131768</v>
      </c>
      <c r="P19" s="136">
        <v>0.3790277777777778</v>
      </c>
      <c r="Q19" s="136">
        <v>7.8740540547354207</v>
      </c>
      <c r="R19" s="136">
        <v>0.22083333333333333</v>
      </c>
      <c r="S19" s="136">
        <v>6.6144385555068013</v>
      </c>
      <c r="T19" s="136">
        <v>0.14249999999999999</v>
      </c>
      <c r="U19" s="136">
        <v>8.1007751937984498</v>
      </c>
      <c r="V19" s="136">
        <v>1.5265044346529857</v>
      </c>
      <c r="W19" s="136">
        <v>2.9428113154761903</v>
      </c>
      <c r="X19" s="136">
        <v>0.46249999999999997</v>
      </c>
      <c r="Y19" s="136">
        <v>167</v>
      </c>
      <c r="Z19" s="136">
        <v>0.3790277777777778</v>
      </c>
      <c r="AA19" s="136">
        <v>195</v>
      </c>
      <c r="AB19" s="136">
        <v>0.22083333333333333</v>
      </c>
      <c r="AC19" s="136">
        <v>213</v>
      </c>
      <c r="AD19" s="136">
        <v>0.14249999999999999</v>
      </c>
      <c r="AE19" s="136">
        <v>69</v>
      </c>
      <c r="AF19" s="136">
        <v>6.8754091498348613</v>
      </c>
      <c r="AG19" s="152">
        <v>2.0722448979591834</v>
      </c>
      <c r="AH19" s="136">
        <v>2.6829565192743762E-2</v>
      </c>
      <c r="AI19" s="136">
        <f>1/Table1[[#This Row],[Avg MeanISIinBurst]]</f>
        <v>37.27231480704193</v>
      </c>
      <c r="AJ19" s="136">
        <v>57.220403046037312</v>
      </c>
      <c r="AK19" s="136">
        <v>2.9733440476175082E-2</v>
      </c>
      <c r="AL19" s="136">
        <v>108.10061362746372</v>
      </c>
      <c r="AM19" s="136">
        <v>1.1052631578947369E-2</v>
      </c>
      <c r="AN19" s="136" t="b">
        <v>1</v>
      </c>
      <c r="AO19" s="136" t="b">
        <v>1</v>
      </c>
    </row>
    <row r="20" spans="1:41" x14ac:dyDescent="0.3">
      <c r="A20" s="136" t="s">
        <v>97</v>
      </c>
      <c r="B20" s="136">
        <v>3</v>
      </c>
      <c r="C20" s="136">
        <v>7</v>
      </c>
      <c r="D20" s="136" t="s">
        <v>74</v>
      </c>
      <c r="E20" s="136" t="s">
        <v>9</v>
      </c>
      <c r="F20" s="136">
        <v>22</v>
      </c>
      <c r="G20" s="136" t="str">
        <f>IF(Table1[[#This Row],[Ethanol Day]]&lt;9,"Early",IF(Table1[[#This Row],[Ethanol Day]]&gt;16,"Late","Mid"))</f>
        <v>Late</v>
      </c>
      <c r="H20" s="136" t="s">
        <v>11</v>
      </c>
      <c r="I20" s="136" t="s">
        <v>81</v>
      </c>
      <c r="J20" s="136">
        <v>769</v>
      </c>
      <c r="K20" s="136">
        <v>0.61706439393939394</v>
      </c>
      <c r="L20" s="136">
        <v>5.6034335753119366</v>
      </c>
      <c r="M20" s="136">
        <f>Table1[[#This Row],[Hour4-Spk/sec]]-Table1[[#This Row],[Hour1-Spk/sec]]</f>
        <v>0.26242424242424234</v>
      </c>
      <c r="N20" s="136">
        <v>0.42333333333333334</v>
      </c>
      <c r="O20" s="136">
        <v>4.2125565696228691</v>
      </c>
      <c r="P20" s="136">
        <v>0.67388888888888898</v>
      </c>
      <c r="Q20" s="136">
        <v>6.8347053972994702</v>
      </c>
      <c r="R20" s="136">
        <v>0.68527777777777787</v>
      </c>
      <c r="S20" s="136">
        <v>5.8839276107311624</v>
      </c>
      <c r="T20" s="136">
        <v>0.68575757575757568</v>
      </c>
      <c r="U20" s="136">
        <v>5.2407670201588488</v>
      </c>
      <c r="V20" s="136">
        <v>1.1284464194838693</v>
      </c>
      <c r="W20" s="136">
        <v>1.6841645751055427</v>
      </c>
      <c r="X20" s="136">
        <v>0.42333333333333334</v>
      </c>
      <c r="Y20" s="136">
        <v>167</v>
      </c>
      <c r="Z20" s="136">
        <v>0.67388888888888898</v>
      </c>
      <c r="AA20" s="136">
        <v>195</v>
      </c>
      <c r="AB20" s="136">
        <v>0.68527777777777787</v>
      </c>
      <c r="AC20" s="136">
        <v>213</v>
      </c>
      <c r="AD20" s="136">
        <v>0.68575757575757568</v>
      </c>
      <c r="AE20" s="136">
        <v>69</v>
      </c>
      <c r="AF20" s="136">
        <v>5.6034335753119366</v>
      </c>
      <c r="AG20" s="136">
        <v>2.0799185463659149</v>
      </c>
      <c r="AH20" s="136">
        <v>2.6171069601086051E-2</v>
      </c>
      <c r="AI20" s="129">
        <f>1/Table1[[#This Row],[Avg MeanISIinBurst]]</f>
        <v>38.210131081478686</v>
      </c>
      <c r="AJ20" s="136">
        <v>64.169494999639767</v>
      </c>
      <c r="AK20" s="136">
        <v>2.8834065371761242E-2</v>
      </c>
      <c r="AL20" s="136">
        <v>116.24100032740834</v>
      </c>
      <c r="AM20" s="136">
        <v>1.7166666666666663E-2</v>
      </c>
      <c r="AN20" s="136" t="b">
        <v>1</v>
      </c>
      <c r="AO20" s="136" t="b">
        <v>1</v>
      </c>
    </row>
    <row r="21" spans="1:41" x14ac:dyDescent="0.3">
      <c r="A21" s="136" t="s">
        <v>97</v>
      </c>
      <c r="B21" s="136">
        <v>3</v>
      </c>
      <c r="C21" s="136">
        <v>8</v>
      </c>
      <c r="D21" s="136" t="s">
        <v>79</v>
      </c>
      <c r="E21" s="136" t="s">
        <v>9</v>
      </c>
      <c r="F21" s="136">
        <v>22</v>
      </c>
      <c r="G21" s="136" t="str">
        <f>IF(Table1[[#This Row],[Ethanol Day]]&lt;9,"Early",IF(Table1[[#This Row],[Ethanol Day]]&gt;16,"Late","Mid"))</f>
        <v>Late</v>
      </c>
      <c r="H21" s="136" t="s">
        <v>71</v>
      </c>
      <c r="I21" s="136" t="s">
        <v>71</v>
      </c>
      <c r="J21" s="136">
        <v>769</v>
      </c>
      <c r="K21" s="136">
        <v>1.0891666666666666</v>
      </c>
      <c r="L21" s="136">
        <v>10.890757411737544</v>
      </c>
      <c r="M21" s="136">
        <f>Table1[[#This Row],[Hour4-Spk/sec]]-Table1[[#This Row],[Hour1-Spk/sec]]</f>
        <v>-0.29805555555555552</v>
      </c>
      <c r="N21" s="136">
        <v>1.349722222222222</v>
      </c>
      <c r="O21" s="136">
        <v>14.008115465861385</v>
      </c>
      <c r="P21" s="136">
        <v>1.0694444444444444</v>
      </c>
      <c r="Q21" s="136">
        <v>10.471656566044961</v>
      </c>
      <c r="R21" s="136">
        <v>0.88583333333333325</v>
      </c>
      <c r="S21" s="136">
        <v>8.2824790730649696</v>
      </c>
      <c r="T21" s="136">
        <v>1.0516666666666665</v>
      </c>
      <c r="U21" s="136">
        <v>9.968751217793308</v>
      </c>
      <c r="V21" s="136">
        <v>1.039976660384474</v>
      </c>
      <c r="W21" s="136">
        <v>0.92127723769454162</v>
      </c>
      <c r="X21" s="136">
        <v>1.349722222222222</v>
      </c>
      <c r="Y21" s="136">
        <v>167</v>
      </c>
      <c r="Z21" s="136">
        <v>1.0694444444444444</v>
      </c>
      <c r="AA21" s="136">
        <v>195</v>
      </c>
      <c r="AB21" s="136">
        <v>0.88583333333333325</v>
      </c>
      <c r="AC21" s="136">
        <v>213</v>
      </c>
      <c r="AD21" s="136">
        <v>1.0516666666666665</v>
      </c>
      <c r="AE21" s="136">
        <v>69</v>
      </c>
      <c r="AF21" s="136">
        <v>10.890757411737544</v>
      </c>
      <c r="AG21" s="152">
        <v>2.1076046504809836</v>
      </c>
      <c r="AH21" s="136">
        <v>2.4626298321181152E-2</v>
      </c>
      <c r="AI21" s="136">
        <f>1/Table1[[#This Row],[Avg MeanISIinBurst]]</f>
        <v>40.606996104643834</v>
      </c>
      <c r="AJ21" s="136">
        <v>87.793872278211012</v>
      </c>
      <c r="AK21" s="136">
        <v>2.8149383204197517E-2</v>
      </c>
      <c r="AL21" s="136">
        <v>155.96218249438854</v>
      </c>
      <c r="AM21" s="136">
        <v>5.7863247863247848E-2</v>
      </c>
      <c r="AN21" s="136" t="b">
        <v>1</v>
      </c>
      <c r="AO21" s="136" t="b">
        <v>1</v>
      </c>
    </row>
    <row r="22" spans="1:41" x14ac:dyDescent="0.3">
      <c r="A22" s="136" t="s">
        <v>97</v>
      </c>
      <c r="B22" s="136">
        <v>3</v>
      </c>
      <c r="C22" s="136">
        <v>9</v>
      </c>
      <c r="D22" s="136" t="s">
        <v>102</v>
      </c>
      <c r="E22" s="136" t="s">
        <v>9</v>
      </c>
      <c r="F22" s="136">
        <v>22</v>
      </c>
      <c r="G22" s="136" t="str">
        <f>IF(Table1[[#This Row],[Ethanol Day]]&lt;9,"Early",IF(Table1[[#This Row],[Ethanol Day]]&gt;16,"Late","Mid"))</f>
        <v>Late</v>
      </c>
      <c r="H22" s="136" t="s">
        <v>119</v>
      </c>
      <c r="I22" s="136" t="s">
        <v>71</v>
      </c>
      <c r="J22" s="136">
        <v>769</v>
      </c>
      <c r="K22" s="136">
        <v>13.043125</v>
      </c>
      <c r="L22" s="136">
        <v>86.461578032811516</v>
      </c>
      <c r="M22" s="136">
        <f>Table1[[#This Row],[Hour4-Spk/sec]]-Table1[[#This Row],[Hour1-Spk/sec]]</f>
        <v>-0.70527777777777878</v>
      </c>
      <c r="N22" s="136">
        <v>13.799444444444445</v>
      </c>
      <c r="O22" s="136">
        <v>87.178041909968854</v>
      </c>
      <c r="P22" s="136">
        <v>12.75611111111111</v>
      </c>
      <c r="Q22" s="136">
        <v>85.950718055235072</v>
      </c>
      <c r="R22" s="136">
        <v>12.522777777777778</v>
      </c>
      <c r="S22" s="136">
        <v>86.235493807769146</v>
      </c>
      <c r="T22" s="136">
        <v>13.094166666666666</v>
      </c>
      <c r="U22" s="136">
        <v>86.523019009196076</v>
      </c>
      <c r="V22" s="136">
        <v>1.1885325704947891</v>
      </c>
      <c r="W22" s="136">
        <v>7.7131966635704527E-2</v>
      </c>
      <c r="X22" s="136">
        <v>13.799444444444445</v>
      </c>
      <c r="Y22" s="136">
        <v>167</v>
      </c>
      <c r="Z22" s="136">
        <v>12.75611111111111</v>
      </c>
      <c r="AA22" s="136">
        <v>195</v>
      </c>
      <c r="AB22" s="136">
        <v>12.522777777777778</v>
      </c>
      <c r="AC22" s="136">
        <v>213</v>
      </c>
      <c r="AD22" s="136">
        <v>13.094166666666666</v>
      </c>
      <c r="AE22" s="136">
        <v>69</v>
      </c>
      <c r="AF22" s="136">
        <v>86.461578032811516</v>
      </c>
      <c r="AG22" s="136">
        <v>5.8847833149142579</v>
      </c>
      <c r="AH22" s="136">
        <v>3.0368182312548314E-2</v>
      </c>
      <c r="AI22" s="136">
        <f>1/Table1[[#This Row],[Avg MeanISIinBurst]]</f>
        <v>32.929201679179663</v>
      </c>
      <c r="AJ22" s="136">
        <v>137.37168135593316</v>
      </c>
      <c r="AK22" s="136">
        <v>0.17076482138193522</v>
      </c>
      <c r="AL22" s="136">
        <v>69.070885683976314</v>
      </c>
      <c r="AM22" s="136">
        <v>1.9100000000000001</v>
      </c>
      <c r="AN22" s="136" t="b">
        <v>1</v>
      </c>
      <c r="AO22" s="136" t="b">
        <v>1</v>
      </c>
    </row>
    <row r="23" spans="1:41" x14ac:dyDescent="0.3">
      <c r="A23" s="136" t="s">
        <v>97</v>
      </c>
      <c r="B23" s="136">
        <v>3</v>
      </c>
      <c r="C23" s="136">
        <v>11</v>
      </c>
      <c r="D23" s="136" t="s">
        <v>86</v>
      </c>
      <c r="E23" s="136" t="s">
        <v>9</v>
      </c>
      <c r="F23" s="136">
        <v>22</v>
      </c>
      <c r="G23" s="136" t="str">
        <f>IF(Table1[[#This Row],[Ethanol Day]]&lt;9,"Early",IF(Table1[[#This Row],[Ethanol Day]]&gt;16,"Late","Mid"))</f>
        <v>Late</v>
      </c>
      <c r="H23" s="136" t="s">
        <v>11</v>
      </c>
      <c r="I23" s="136" t="s">
        <v>71</v>
      </c>
      <c r="J23" s="136">
        <v>769</v>
      </c>
      <c r="K23" s="136">
        <v>0.54972222222222233</v>
      </c>
      <c r="L23" s="136">
        <v>7.2900556325163173</v>
      </c>
      <c r="M23" s="136">
        <f>Table1[[#This Row],[Hour4-Spk/sec]]-Table1[[#This Row],[Hour1-Spk/sec]]</f>
        <v>-8.1111111111111134E-2</v>
      </c>
      <c r="N23" s="136">
        <v>0.62194444444444452</v>
      </c>
      <c r="O23" s="136">
        <v>8.3530245513226902</v>
      </c>
      <c r="P23" s="136">
        <v>0.52722222222222237</v>
      </c>
      <c r="Q23" s="136">
        <v>7.2614550037661507</v>
      </c>
      <c r="R23" s="136">
        <v>0.50888888888888895</v>
      </c>
      <c r="S23" s="136">
        <v>6.735319163733557</v>
      </c>
      <c r="T23" s="136">
        <v>0.54083333333333339</v>
      </c>
      <c r="U23" s="136">
        <v>6.3826446280991735</v>
      </c>
      <c r="V23" s="136">
        <v>1.0475491290561412</v>
      </c>
      <c r="W23" s="136">
        <v>1.8572081169318519</v>
      </c>
      <c r="X23" s="136">
        <v>0.62194444444444452</v>
      </c>
      <c r="Y23" s="136">
        <v>167</v>
      </c>
      <c r="Z23" s="136">
        <v>0.52722222222222237</v>
      </c>
      <c r="AA23" s="136">
        <v>195</v>
      </c>
      <c r="AB23" s="136">
        <v>0.50888888888888895</v>
      </c>
      <c r="AC23" s="136">
        <v>213</v>
      </c>
      <c r="AD23" s="136">
        <v>0.54083333333333339</v>
      </c>
      <c r="AE23" s="136">
        <v>69</v>
      </c>
      <c r="AF23" s="136">
        <v>7.2900556325163173</v>
      </c>
      <c r="AG23" s="136">
        <v>2.109856284856285</v>
      </c>
      <c r="AH23" s="136">
        <v>2.4516988416988419E-2</v>
      </c>
      <c r="AI23" s="136">
        <f>1/Table1[[#This Row],[Avg MeanISIinBurst]]</f>
        <v>40.788043906203242</v>
      </c>
      <c r="AJ23" s="136">
        <v>86.525236475942762</v>
      </c>
      <c r="AK23" s="136">
        <v>2.8622571321365566E-2</v>
      </c>
      <c r="AL23" s="136">
        <v>151.77914679557804</v>
      </c>
      <c r="AM23" s="136">
        <v>1.8947368421052636E-2</v>
      </c>
      <c r="AN23" s="136" t="b">
        <v>1</v>
      </c>
      <c r="AO23" s="136" t="b">
        <v>1</v>
      </c>
    </row>
    <row r="24" spans="1:41" x14ac:dyDescent="0.3">
      <c r="A24" s="136" t="s">
        <v>97</v>
      </c>
      <c r="B24" s="136">
        <v>3</v>
      </c>
      <c r="C24" s="136">
        <v>15</v>
      </c>
      <c r="D24" s="136" t="s">
        <v>115</v>
      </c>
      <c r="E24" s="136" t="s">
        <v>9</v>
      </c>
      <c r="F24" s="136">
        <v>22</v>
      </c>
      <c r="G24" s="136" t="str">
        <f>IF(Table1[[#This Row],[Ethanol Day]]&lt;9,"Early",IF(Table1[[#This Row],[Ethanol Day]]&gt;16,"Late","Mid"))</f>
        <v>Late</v>
      </c>
      <c r="H24" s="136" t="s">
        <v>11</v>
      </c>
      <c r="I24" s="136" t="s">
        <v>71</v>
      </c>
      <c r="J24" s="136">
        <v>769</v>
      </c>
      <c r="K24" s="136">
        <v>1.2324652777777776</v>
      </c>
      <c r="L24" s="136">
        <v>17.54688981568377</v>
      </c>
      <c r="M24" s="136">
        <f>Table1[[#This Row],[Hour4-Spk/sec]]-Table1[[#This Row],[Hour1-Spk/sec]]</f>
        <v>-1.3247222222222224</v>
      </c>
      <c r="N24" s="136">
        <v>1.8286111111111112</v>
      </c>
      <c r="O24" s="136">
        <v>21.981300203681084</v>
      </c>
      <c r="P24" s="136">
        <v>1.3638888888888887</v>
      </c>
      <c r="Q24" s="136">
        <v>17.356994451443096</v>
      </c>
      <c r="R24" s="136">
        <v>1.2334722222222221</v>
      </c>
      <c r="S24" s="136">
        <v>15.287776255756693</v>
      </c>
      <c r="T24" s="136">
        <v>0.50388888888888883</v>
      </c>
      <c r="U24" s="136">
        <v>12.087035790152491</v>
      </c>
      <c r="V24" s="136">
        <v>1.1528968883497432</v>
      </c>
      <c r="W24" s="136">
        <v>0.70868718492208982</v>
      </c>
      <c r="X24" s="136">
        <v>1.8286111111111112</v>
      </c>
      <c r="Y24" s="136">
        <v>167</v>
      </c>
      <c r="Z24" s="136">
        <v>1.3638888888888887</v>
      </c>
      <c r="AA24" s="136">
        <v>195</v>
      </c>
      <c r="AB24" s="136">
        <v>1.2334722222222221</v>
      </c>
      <c r="AC24" s="136">
        <v>213</v>
      </c>
      <c r="AD24" s="136">
        <v>0.50388888888888883</v>
      </c>
      <c r="AE24" s="136">
        <v>69</v>
      </c>
      <c r="AF24" s="136">
        <v>17.54688981568377</v>
      </c>
      <c r="AG24" s="136">
        <v>2.4167557072084573</v>
      </c>
      <c r="AH24" s="136">
        <v>2.8051608424307321E-2</v>
      </c>
      <c r="AI24" s="136">
        <f>1/Table1[[#This Row],[Avg MeanISIinBurst]]</f>
        <v>35.648579748941543</v>
      </c>
      <c r="AJ24" s="136">
        <v>75.001396717107085</v>
      </c>
      <c r="AK24" s="136">
        <v>4.23208661439562E-2</v>
      </c>
      <c r="AL24" s="136">
        <v>114.78337583914146</v>
      </c>
      <c r="AM24" s="136">
        <v>0.10585585585585586</v>
      </c>
      <c r="AN24" s="136" t="b">
        <v>1</v>
      </c>
      <c r="AO24" s="136" t="b">
        <v>1</v>
      </c>
    </row>
    <row r="25" spans="1:41" x14ac:dyDescent="0.3">
      <c r="A25" s="136" t="s">
        <v>109</v>
      </c>
      <c r="B25" s="136">
        <v>4</v>
      </c>
      <c r="C25" s="136">
        <v>3</v>
      </c>
      <c r="D25" s="136" t="s">
        <v>73</v>
      </c>
      <c r="E25" s="136" t="s">
        <v>9</v>
      </c>
      <c r="F25" s="136">
        <v>21</v>
      </c>
      <c r="G25" s="136" t="str">
        <f>IF(Table1[[#This Row],[Ethanol Day]]&lt;9,"Early",IF(Table1[[#This Row],[Ethanol Day]]&gt;16,"Late","Mid"))</f>
        <v>Late</v>
      </c>
      <c r="H25" s="136" t="s">
        <v>11</v>
      </c>
      <c r="I25" s="136" t="s">
        <v>81</v>
      </c>
      <c r="J25" s="136">
        <v>344</v>
      </c>
      <c r="K25" s="136">
        <v>0.32520833333333332</v>
      </c>
      <c r="L25" s="136">
        <v>8.6696830048888458</v>
      </c>
      <c r="M25" s="136">
        <f>Table1[[#This Row],[Hour4-Spk/sec]]-Table1[[#This Row],[Hour1-Spk/sec]]</f>
        <v>-0.64194444444444443</v>
      </c>
      <c r="N25" s="136">
        <v>0.75861111111111112</v>
      </c>
      <c r="O25" s="136">
        <v>14.102177559000859</v>
      </c>
      <c r="P25" s="136">
        <v>0.28222222222222221</v>
      </c>
      <c r="Q25" s="136">
        <v>6.2231776828684033</v>
      </c>
      <c r="R25" s="136">
        <v>0.14333333333333334</v>
      </c>
      <c r="S25" s="136">
        <v>5.9197100136470659</v>
      </c>
      <c r="T25" s="136">
        <v>0.11666666666666665</v>
      </c>
      <c r="U25" s="136">
        <v>7.9719120197089257</v>
      </c>
      <c r="V25" s="136">
        <v>3.5775835012255426</v>
      </c>
      <c r="W25" s="136">
        <v>3.0689982164449821</v>
      </c>
      <c r="X25" s="136">
        <v>0.75861111111111112</v>
      </c>
      <c r="Y25" s="136">
        <v>2</v>
      </c>
      <c r="Z25" s="136">
        <v>0.28222222222222221</v>
      </c>
      <c r="AA25" s="136">
        <v>0</v>
      </c>
      <c r="AB25" s="136">
        <v>0.14333333333333334</v>
      </c>
      <c r="AC25" s="136">
        <v>59</v>
      </c>
      <c r="AD25" s="136">
        <v>0.11666666666666665</v>
      </c>
      <c r="AE25" s="136">
        <v>89</v>
      </c>
      <c r="AF25" s="136">
        <v>8.6696830048888458</v>
      </c>
      <c r="AG25" s="136">
        <v>2.2806230718392881</v>
      </c>
      <c r="AH25" s="136">
        <v>2.2103467774167104E-2</v>
      </c>
      <c r="AI25" s="129">
        <f>1/Table1[[#This Row],[Avg MeanISIinBurst]]</f>
        <v>45.241769762875215</v>
      </c>
      <c r="AJ25" s="136">
        <v>121.82604818375205</v>
      </c>
      <c r="AK25" s="136">
        <v>2.9889608871387634E-2</v>
      </c>
      <c r="AL25" s="136">
        <v>164.42815743346779</v>
      </c>
      <c r="AM25" s="136">
        <v>1.9922480620155038E-2</v>
      </c>
      <c r="AN25" s="136" t="b">
        <v>1</v>
      </c>
      <c r="AO25" s="136" t="b">
        <v>1</v>
      </c>
    </row>
    <row r="26" spans="1:41" x14ac:dyDescent="0.3">
      <c r="A26" s="136" t="s">
        <v>109</v>
      </c>
      <c r="B26" s="136">
        <v>4</v>
      </c>
      <c r="C26" s="136">
        <v>4</v>
      </c>
      <c r="D26" s="136" t="s">
        <v>100</v>
      </c>
      <c r="E26" s="136" t="s">
        <v>9</v>
      </c>
      <c r="F26" s="136">
        <v>21</v>
      </c>
      <c r="G26" s="136" t="str">
        <f>IF(Table1[[#This Row],[Ethanol Day]]&lt;9,"Early",IF(Table1[[#This Row],[Ethanol Day]]&gt;16,"Late","Mid"))</f>
        <v>Late</v>
      </c>
      <c r="H26" s="136" t="s">
        <v>71</v>
      </c>
      <c r="I26" s="136" t="s">
        <v>71</v>
      </c>
      <c r="J26" s="136">
        <v>344</v>
      </c>
      <c r="K26" s="136">
        <v>1.8650694444444444</v>
      </c>
      <c r="L26" s="136">
        <v>27.549127713883614</v>
      </c>
      <c r="M26" s="136">
        <f>Table1[[#This Row],[Hour4-Spk/sec]]-Table1[[#This Row],[Hour1-Spk/sec]]</f>
        <v>0.33388888888888912</v>
      </c>
      <c r="N26" s="136">
        <v>1.7388888888888889</v>
      </c>
      <c r="O26" s="136">
        <v>24.958094390846565</v>
      </c>
      <c r="P26" s="136">
        <v>1.5525</v>
      </c>
      <c r="Q26" s="136">
        <v>23.957344551271451</v>
      </c>
      <c r="R26" s="136">
        <v>2.096111111111111</v>
      </c>
      <c r="S26" s="136">
        <v>30.539238555758203</v>
      </c>
      <c r="T26" s="136">
        <v>2.0727777777777781</v>
      </c>
      <c r="U26" s="136">
        <v>32.014307014165951</v>
      </c>
      <c r="V26" s="136">
        <v>7.451409504321143</v>
      </c>
      <c r="W26" s="136">
        <v>0.59165121484617778</v>
      </c>
      <c r="X26" s="136">
        <v>1.7388888888888889</v>
      </c>
      <c r="Y26" s="136">
        <v>2</v>
      </c>
      <c r="Z26" s="136">
        <v>1.5525</v>
      </c>
      <c r="AA26" s="136">
        <v>0</v>
      </c>
      <c r="AB26" s="136">
        <v>2.096111111111111</v>
      </c>
      <c r="AC26" s="136">
        <v>59</v>
      </c>
      <c r="AD26" s="136">
        <v>2.0727777777777781</v>
      </c>
      <c r="AE26" s="136">
        <v>89</v>
      </c>
      <c r="AF26" s="136">
        <v>27.549127713883614</v>
      </c>
      <c r="AG26" s="152">
        <v>2.6281997038953127</v>
      </c>
      <c r="AH26" s="136">
        <v>2.9708935530100185E-2</v>
      </c>
      <c r="AI26" s="136">
        <f>1/Table1[[#This Row],[Avg MeanISIinBurst]]</f>
        <v>33.65990676397108</v>
      </c>
      <c r="AJ26" s="136">
        <v>62.666053883562867</v>
      </c>
      <c r="AK26" s="136">
        <v>5.3321218886280483E-2</v>
      </c>
      <c r="AL26" s="136">
        <v>86.725227095831684</v>
      </c>
      <c r="AM26" s="136">
        <v>0.19395348837209303</v>
      </c>
      <c r="AN26" s="136" t="b">
        <v>1</v>
      </c>
      <c r="AO26" s="136" t="b">
        <v>1</v>
      </c>
    </row>
    <row r="27" spans="1:41" x14ac:dyDescent="0.3">
      <c r="A27" s="136" t="s">
        <v>109</v>
      </c>
      <c r="B27" s="136">
        <v>4</v>
      </c>
      <c r="C27" s="136">
        <v>6</v>
      </c>
      <c r="D27" s="136" t="s">
        <v>74</v>
      </c>
      <c r="E27" s="136" t="s">
        <v>9</v>
      </c>
      <c r="F27" s="136">
        <v>21</v>
      </c>
      <c r="G27" s="136" t="str">
        <f>IF(Table1[[#This Row],[Ethanol Day]]&lt;9,"Early",IF(Table1[[#This Row],[Ethanol Day]]&gt;16,"Late","Mid"))</f>
        <v>Late</v>
      </c>
      <c r="H27" s="136" t="s">
        <v>11</v>
      </c>
      <c r="I27" s="136" t="s">
        <v>81</v>
      </c>
      <c r="J27" s="136">
        <v>344</v>
      </c>
      <c r="K27" s="136">
        <v>1.0787089646464647</v>
      </c>
      <c r="L27" s="136">
        <v>24.36415815241342</v>
      </c>
      <c r="M27" s="136">
        <f>Table1[[#This Row],[Hour4-Spk/sec]]-Table1[[#This Row],[Hour1-Spk/sec]]</f>
        <v>-1.2214141414141415</v>
      </c>
      <c r="N27" s="136">
        <v>1.9961111111111112</v>
      </c>
      <c r="O27" s="136">
        <v>29.044477652451814</v>
      </c>
      <c r="P27" s="136">
        <v>0.82236111111111121</v>
      </c>
      <c r="Q27" s="136">
        <v>19.904130196106305</v>
      </c>
      <c r="R27" s="136">
        <v>0.72166666666666668</v>
      </c>
      <c r="S27" s="136">
        <v>23.705975641432335</v>
      </c>
      <c r="T27" s="136">
        <v>0.77469696969696966</v>
      </c>
      <c r="U27" s="136">
        <v>24.38365545808616</v>
      </c>
      <c r="V27" s="136">
        <v>7.523681529296951</v>
      </c>
      <c r="W27" s="136">
        <v>0.8545128456990273</v>
      </c>
      <c r="X27" s="136">
        <v>1.9961111111111112</v>
      </c>
      <c r="Y27" s="136">
        <v>2</v>
      </c>
      <c r="Z27" s="136">
        <v>0.82236111111111121</v>
      </c>
      <c r="AA27" s="136">
        <v>0</v>
      </c>
      <c r="AB27" s="136">
        <v>0.72166666666666668</v>
      </c>
      <c r="AC27" s="136">
        <v>59</v>
      </c>
      <c r="AD27" s="136">
        <v>0.77469696969696966</v>
      </c>
      <c r="AE27" s="136">
        <v>89</v>
      </c>
      <c r="AF27" s="136">
        <v>24.36415815241342</v>
      </c>
      <c r="AG27" s="136">
        <v>7.1625082634159458</v>
      </c>
      <c r="AH27" s="136">
        <v>2.5449007062666215E-2</v>
      </c>
      <c r="AI27" s="129">
        <f>1/Table1[[#This Row],[Avg MeanISIinBurst]]</f>
        <v>39.294263919121761</v>
      </c>
      <c r="AJ27" s="136">
        <v>139.50307110020074</v>
      </c>
      <c r="AK27" s="136">
        <v>8.6684598274822403E-2</v>
      </c>
      <c r="AL27" s="136">
        <v>147.90337964759163</v>
      </c>
      <c r="AM27" s="136">
        <v>0.12048780487804875</v>
      </c>
      <c r="AN27" s="136" t="b">
        <v>1</v>
      </c>
      <c r="AO27" s="136" t="b">
        <v>1</v>
      </c>
    </row>
    <row r="28" spans="1:41" x14ac:dyDescent="0.3">
      <c r="A28" s="136" t="s">
        <v>109</v>
      </c>
      <c r="B28" s="136">
        <v>4</v>
      </c>
      <c r="C28" s="136">
        <v>7</v>
      </c>
      <c r="D28" s="136" t="s">
        <v>79</v>
      </c>
      <c r="E28" s="136" t="s">
        <v>9</v>
      </c>
      <c r="F28" s="136">
        <v>21</v>
      </c>
      <c r="G28" s="136" t="str">
        <f>IF(Table1[[#This Row],[Ethanol Day]]&lt;9,"Early",IF(Table1[[#This Row],[Ethanol Day]]&gt;16,"Late","Mid"))</f>
        <v>Late</v>
      </c>
      <c r="H28" s="136" t="s">
        <v>71</v>
      </c>
      <c r="I28" s="136" t="s">
        <v>71</v>
      </c>
      <c r="J28" s="136">
        <v>344</v>
      </c>
      <c r="K28" s="136">
        <v>2.7247222222222227</v>
      </c>
      <c r="L28" s="136">
        <v>27.799386290284215</v>
      </c>
      <c r="M28" s="136">
        <f>Table1[[#This Row],[Hour4-Spk/sec]]-Table1[[#This Row],[Hour1-Spk/sec]]</f>
        <v>2.4862500000000005</v>
      </c>
      <c r="N28" s="136">
        <v>0.78736111111111129</v>
      </c>
      <c r="O28" s="136">
        <v>8.9789010935929916</v>
      </c>
      <c r="P28" s="136">
        <v>3.3890277777777773</v>
      </c>
      <c r="Q28" s="136">
        <v>34.56160162829444</v>
      </c>
      <c r="R28" s="136">
        <v>3.4488888888888893</v>
      </c>
      <c r="S28" s="136">
        <v>35.310187813301276</v>
      </c>
      <c r="T28" s="136">
        <v>3.2736111111111117</v>
      </c>
      <c r="U28" s="136">
        <v>34.402710510519405</v>
      </c>
      <c r="V28" s="136">
        <v>9.1271365181511559</v>
      </c>
      <c r="W28" s="136">
        <v>0.39065350813070687</v>
      </c>
      <c r="X28" s="136">
        <v>0.78736111111111129</v>
      </c>
      <c r="Y28" s="136">
        <v>2</v>
      </c>
      <c r="Z28" s="136">
        <v>3.3890277777777773</v>
      </c>
      <c r="AA28" s="136">
        <v>0</v>
      </c>
      <c r="AB28" s="136">
        <v>3.4488888888888893</v>
      </c>
      <c r="AC28" s="136">
        <v>59</v>
      </c>
      <c r="AD28" s="136">
        <v>3.2736111111111117</v>
      </c>
      <c r="AE28" s="136">
        <v>89</v>
      </c>
      <c r="AF28" s="136">
        <v>27.799386290284215</v>
      </c>
      <c r="AG28" s="152">
        <v>2.4300779848912311</v>
      </c>
      <c r="AH28" s="136">
        <v>2.7545049074944664E-2</v>
      </c>
      <c r="AI28" s="136">
        <f>1/Table1[[#This Row],[Avg MeanISIinBurst]]</f>
        <v>36.304164762211769</v>
      </c>
      <c r="AJ28" s="136">
        <v>80.437059972289305</v>
      </c>
      <c r="AK28" s="136">
        <v>4.4222461733073926E-2</v>
      </c>
      <c r="AL28" s="136">
        <v>116.67972345223292</v>
      </c>
      <c r="AM28" s="136">
        <v>0.34765765765765766</v>
      </c>
      <c r="AN28" s="136" t="b">
        <v>1</v>
      </c>
      <c r="AO28" s="136" t="b">
        <v>1</v>
      </c>
    </row>
    <row r="29" spans="1:41" x14ac:dyDescent="0.3">
      <c r="A29" s="136" t="s">
        <v>109</v>
      </c>
      <c r="B29" s="136">
        <v>4</v>
      </c>
      <c r="C29" s="136">
        <v>8</v>
      </c>
      <c r="D29" s="136" t="s">
        <v>102</v>
      </c>
      <c r="E29" s="136" t="s">
        <v>9</v>
      </c>
      <c r="F29" s="136">
        <v>21</v>
      </c>
      <c r="G29" s="136" t="str">
        <f>IF(Table1[[#This Row],[Ethanol Day]]&lt;9,"Early",IF(Table1[[#This Row],[Ethanol Day]]&gt;16,"Late","Mid"))</f>
        <v>Late</v>
      </c>
      <c r="H29" s="136" t="s">
        <v>119</v>
      </c>
      <c r="I29" s="136" t="s">
        <v>71</v>
      </c>
      <c r="J29" s="136">
        <v>344</v>
      </c>
      <c r="K29" s="136">
        <v>11.310555555555554</v>
      </c>
      <c r="L29" s="136">
        <v>83.201685654658263</v>
      </c>
      <c r="M29" s="136">
        <f>Table1[[#This Row],[Hour4-Spk/sec]]-Table1[[#This Row],[Hour1-Spk/sec]]</f>
        <v>-2.1977777777777785</v>
      </c>
      <c r="N29" s="136">
        <v>12.56388888888889</v>
      </c>
      <c r="O29" s="136">
        <v>84.739386079616466</v>
      </c>
      <c r="P29" s="136">
        <v>11.359444444444444</v>
      </c>
      <c r="Q29" s="136">
        <v>83.165120579796977</v>
      </c>
      <c r="R29" s="136">
        <v>10.952777777777778</v>
      </c>
      <c r="S29" s="136">
        <v>82.628517187107619</v>
      </c>
      <c r="T29" s="136">
        <v>10.366111111111111</v>
      </c>
      <c r="U29" s="136">
        <v>81.809735330838762</v>
      </c>
      <c r="V29" s="136">
        <v>18.504005400255679</v>
      </c>
      <c r="W29" s="136">
        <v>9.31279063084655E-2</v>
      </c>
      <c r="X29" s="136">
        <v>12.56388888888889</v>
      </c>
      <c r="Y29" s="136">
        <v>2</v>
      </c>
      <c r="Z29" s="136">
        <v>11.359444444444444</v>
      </c>
      <c r="AA29" s="136">
        <v>0</v>
      </c>
      <c r="AB29" s="136">
        <v>10.952777777777778</v>
      </c>
      <c r="AC29" s="136">
        <v>59</v>
      </c>
      <c r="AD29" s="136">
        <v>10.366111111111111</v>
      </c>
      <c r="AE29" s="136">
        <v>89</v>
      </c>
      <c r="AF29" s="136">
        <v>83.201685654658263</v>
      </c>
      <c r="AG29" s="136">
        <v>5.0544270637888706</v>
      </c>
      <c r="AH29" s="136">
        <v>3.0746428205741781E-2</v>
      </c>
      <c r="AI29" s="136">
        <f>1/Table1[[#This Row],[Avg MeanISIinBurst]]</f>
        <v>32.524103070068271</v>
      </c>
      <c r="AJ29" s="136">
        <v>108.8999906131111</v>
      </c>
      <c r="AK29" s="136">
        <v>0.14438584278487177</v>
      </c>
      <c r="AL29" s="136">
        <v>69.795246151813501</v>
      </c>
      <c r="AM29" s="136">
        <v>1.8962121212121212</v>
      </c>
      <c r="AN29" s="136" t="b">
        <v>1</v>
      </c>
      <c r="AO29" s="136" t="b">
        <v>1</v>
      </c>
    </row>
    <row r="30" spans="1:41" x14ac:dyDescent="0.3">
      <c r="A30" s="136" t="s">
        <v>109</v>
      </c>
      <c r="B30" s="136">
        <v>4</v>
      </c>
      <c r="C30" s="136">
        <v>12</v>
      </c>
      <c r="D30" s="136" t="s">
        <v>115</v>
      </c>
      <c r="E30" s="136" t="s">
        <v>9</v>
      </c>
      <c r="F30" s="136">
        <v>21</v>
      </c>
      <c r="G30" s="136" t="str">
        <f>IF(Table1[[#This Row],[Ethanol Day]]&lt;9,"Early",IF(Table1[[#This Row],[Ethanol Day]]&gt;16,"Late","Mid"))</f>
        <v>Late</v>
      </c>
      <c r="H30" s="136" t="s">
        <v>71</v>
      </c>
      <c r="I30" s="136" t="s">
        <v>71</v>
      </c>
      <c r="J30" s="136">
        <v>344</v>
      </c>
      <c r="K30" s="136">
        <v>1.5867361111111111</v>
      </c>
      <c r="L30" s="136">
        <v>20.314153963794542</v>
      </c>
      <c r="M30" s="136">
        <f>Table1[[#This Row],[Hour4-Spk/sec]]-Table1[[#This Row],[Hour1-Spk/sec]]</f>
        <v>-0.94208333333333361</v>
      </c>
      <c r="N30" s="136">
        <v>2.0180555555555557</v>
      </c>
      <c r="O30" s="136">
        <v>23.026245262560021</v>
      </c>
      <c r="P30" s="136">
        <v>1.6130555555555555</v>
      </c>
      <c r="Q30" s="136">
        <v>18.953341295279888</v>
      </c>
      <c r="R30" s="136">
        <v>1.639861111111111</v>
      </c>
      <c r="S30" s="136">
        <v>21.008882229900454</v>
      </c>
      <c r="T30" s="136">
        <v>1.0759722222222221</v>
      </c>
      <c r="U30" s="136">
        <v>17.241958648353894</v>
      </c>
      <c r="V30" s="136">
        <v>7.1503298887506208</v>
      </c>
      <c r="W30" s="136">
        <v>0.63925010387811632</v>
      </c>
      <c r="X30" s="136">
        <v>2.0180555555555557</v>
      </c>
      <c r="Y30" s="136">
        <v>2</v>
      </c>
      <c r="Z30" s="136">
        <v>1.6130555555555555</v>
      </c>
      <c r="AA30" s="136">
        <v>0</v>
      </c>
      <c r="AB30" s="136">
        <v>1.639861111111111</v>
      </c>
      <c r="AC30" s="136">
        <v>59</v>
      </c>
      <c r="AD30" s="136">
        <v>1.0759722222222221</v>
      </c>
      <c r="AE30" s="136">
        <v>89</v>
      </c>
      <c r="AF30" s="136">
        <v>20.314153963794542</v>
      </c>
      <c r="AG30" s="152">
        <v>2.4429491904825493</v>
      </c>
      <c r="AH30" s="136">
        <v>2.9666657516769092E-2</v>
      </c>
      <c r="AI30" s="136">
        <f>1/Table1[[#This Row],[Avg MeanISIinBurst]]</f>
        <v>33.707875564840748</v>
      </c>
      <c r="AJ30" s="136">
        <v>70.672702474915823</v>
      </c>
      <c r="AK30" s="136">
        <v>4.606668582703595E-2</v>
      </c>
      <c r="AL30" s="136">
        <v>101.29941978230012</v>
      </c>
      <c r="AM30" s="136">
        <v>0.14213675213675211</v>
      </c>
      <c r="AN30" s="136" t="b">
        <v>1</v>
      </c>
      <c r="AO30" s="136" t="b">
        <v>1</v>
      </c>
    </row>
    <row r="31" spans="1:41" x14ac:dyDescent="0.3">
      <c r="A31" s="136" t="s">
        <v>116</v>
      </c>
      <c r="B31" s="136">
        <v>6</v>
      </c>
      <c r="C31" s="136">
        <v>1</v>
      </c>
      <c r="D31" s="136" t="s">
        <v>70</v>
      </c>
      <c r="E31" s="136" t="s">
        <v>9</v>
      </c>
      <c r="F31" s="136">
        <v>22</v>
      </c>
      <c r="G31" s="136" t="str">
        <f>IF(Table1[[#This Row],[Ethanol Day]]&lt;9,"Early",IF(Table1[[#This Row],[Ethanol Day]]&gt;16,"Late","Mid"))</f>
        <v>Late</v>
      </c>
      <c r="H31" s="136" t="s">
        <v>71</v>
      </c>
      <c r="I31" s="136" t="s">
        <v>71</v>
      </c>
      <c r="J31" s="136">
        <v>778</v>
      </c>
      <c r="K31" s="136">
        <v>6.4618055555555567E-2</v>
      </c>
      <c r="L31" s="136">
        <v>58.127180897923978</v>
      </c>
      <c r="M31" s="136">
        <f>Table1[[#This Row],[Hour4-Spk/sec]]-Table1[[#This Row],[Hour1-Spk/sec]]</f>
        <v>-5.8472222222222252E-2</v>
      </c>
      <c r="N31" s="136">
        <v>0.10972222222222226</v>
      </c>
      <c r="O31" s="136">
        <v>60.031763334580234</v>
      </c>
      <c r="P31" s="136">
        <v>5.6249999999999994E-2</v>
      </c>
      <c r="Q31" s="136">
        <v>47.144668951120565</v>
      </c>
      <c r="R31" s="136">
        <v>4.1250000000000002E-2</v>
      </c>
      <c r="S31" s="136">
        <v>64.856809856809846</v>
      </c>
      <c r="T31" s="136">
        <v>5.1250000000000011E-2</v>
      </c>
      <c r="U31" s="136">
        <v>59.477071272203119</v>
      </c>
      <c r="V31" s="136">
        <v>1.9955676390666004</v>
      </c>
      <c r="W31" s="136">
        <v>13.943663727359391</v>
      </c>
      <c r="X31" s="136">
        <v>0.10972222222222226</v>
      </c>
      <c r="Y31" s="136">
        <v>91</v>
      </c>
      <c r="Z31" s="136">
        <v>5.6249999999999994E-2</v>
      </c>
      <c r="AA31" s="136">
        <v>121</v>
      </c>
      <c r="AB31" s="136">
        <v>4.1250000000000002E-2</v>
      </c>
      <c r="AC31" s="136">
        <v>171</v>
      </c>
      <c r="AD31" s="136">
        <v>5.1250000000000011E-2</v>
      </c>
      <c r="AE31" s="136">
        <v>210</v>
      </c>
      <c r="AF31" s="136">
        <v>58.127180897923978</v>
      </c>
      <c r="AG31" s="152">
        <v>2.7224867724867723</v>
      </c>
      <c r="AH31" s="136">
        <v>9.818986863263825E-3</v>
      </c>
      <c r="AI31" s="136">
        <f>1/Table1[[#This Row],[Avg MeanISIinBurst]]</f>
        <v>101.84350116011873</v>
      </c>
      <c r="AJ31" s="136">
        <v>202.88726605064363</v>
      </c>
      <c r="AK31" s="136">
        <v>2.5076528722565373E-2</v>
      </c>
      <c r="AL31" s="136">
        <v>316.50320737916587</v>
      </c>
      <c r="AM31" s="136">
        <v>1.3720930232558139E-2</v>
      </c>
      <c r="AN31" s="136" t="b">
        <v>1</v>
      </c>
      <c r="AO31" s="136" t="b">
        <v>1</v>
      </c>
    </row>
    <row r="32" spans="1:41" x14ac:dyDescent="0.3">
      <c r="A32" s="136" t="s">
        <v>116</v>
      </c>
      <c r="B32" s="136">
        <v>6</v>
      </c>
      <c r="C32" s="136">
        <v>2</v>
      </c>
      <c r="D32" s="136" t="s">
        <v>110</v>
      </c>
      <c r="E32" s="136" t="s">
        <v>9</v>
      </c>
      <c r="F32" s="136">
        <v>22</v>
      </c>
      <c r="G32" s="136" t="str">
        <f>IF(Table1[[#This Row],[Ethanol Day]]&lt;9,"Early",IF(Table1[[#This Row],[Ethanol Day]]&gt;16,"Late","Mid"))</f>
        <v>Late</v>
      </c>
      <c r="H32" s="136" t="s">
        <v>71</v>
      </c>
      <c r="I32" s="136" t="s">
        <v>81</v>
      </c>
      <c r="J32" s="136">
        <v>778</v>
      </c>
      <c r="K32" s="136">
        <v>0.83341856060606057</v>
      </c>
      <c r="L32" s="136">
        <v>16.852333004467891</v>
      </c>
      <c r="M32" s="136">
        <f>Table1[[#This Row],[Hour4-Spk/sec]]-Table1[[#This Row],[Hour1-Spk/sec]]</f>
        <v>-0.67174242424242414</v>
      </c>
      <c r="N32" s="136">
        <v>1.3108333333333333</v>
      </c>
      <c r="O32" s="136">
        <v>22.607994253113898</v>
      </c>
      <c r="P32" s="136">
        <v>0.78555555555555567</v>
      </c>
      <c r="Q32" s="136">
        <v>16.365994546142151</v>
      </c>
      <c r="R32" s="136">
        <v>0.59819444444444447</v>
      </c>
      <c r="S32" s="136">
        <v>13.041711313927458</v>
      </c>
      <c r="T32" s="136">
        <v>0.63909090909090915</v>
      </c>
      <c r="U32" s="136">
        <v>15.076080097143006</v>
      </c>
      <c r="V32" s="136">
        <v>1.483735417389245</v>
      </c>
      <c r="W32" s="136">
        <v>1.1873987156000652</v>
      </c>
      <c r="X32" s="136">
        <v>1.3108333333333333</v>
      </c>
      <c r="Y32" s="136">
        <v>91</v>
      </c>
      <c r="Z32" s="136">
        <v>0.78555555555555567</v>
      </c>
      <c r="AA32" s="136">
        <v>121</v>
      </c>
      <c r="AB32" s="136">
        <v>0.59819444444444447</v>
      </c>
      <c r="AC32" s="136">
        <v>171</v>
      </c>
      <c r="AD32" s="136">
        <v>0.63909090909090915</v>
      </c>
      <c r="AE32" s="136">
        <v>210</v>
      </c>
      <c r="AF32" s="136">
        <v>16.852333004467891</v>
      </c>
      <c r="AG32" s="136">
        <v>2.8156602138852973</v>
      </c>
      <c r="AH32" s="136">
        <v>2.5099035503813597E-2</v>
      </c>
      <c r="AI32" s="136">
        <f>1/Table1[[#This Row],[Avg MeanISIinBurst]]</f>
        <v>39.842168431056166</v>
      </c>
      <c r="AJ32" s="136">
        <v>100.82357711647775</v>
      </c>
      <c r="AK32" s="136">
        <v>4.7476112202593873E-2</v>
      </c>
      <c r="AL32" s="136">
        <v>143.98926651937893</v>
      </c>
      <c r="AM32" s="136">
        <v>6.0141843971631199E-2</v>
      </c>
      <c r="AN32" s="136" t="b">
        <v>1</v>
      </c>
      <c r="AO32" s="136" t="b">
        <v>1</v>
      </c>
    </row>
    <row r="33" spans="1:41" x14ac:dyDescent="0.3">
      <c r="A33" s="136" t="s">
        <v>116</v>
      </c>
      <c r="B33" s="136">
        <v>6</v>
      </c>
      <c r="C33" s="136">
        <v>8</v>
      </c>
      <c r="D33" s="136" t="s">
        <v>80</v>
      </c>
      <c r="E33" s="136" t="s">
        <v>9</v>
      </c>
      <c r="F33" s="136">
        <v>22</v>
      </c>
      <c r="G33" s="136" t="str">
        <f>IF(Table1[[#This Row],[Ethanol Day]]&lt;9,"Early",IF(Table1[[#This Row],[Ethanol Day]]&gt;16,"Late","Mid"))</f>
        <v>Late</v>
      </c>
      <c r="H33" s="136" t="s">
        <v>71</v>
      </c>
      <c r="I33" s="136" t="s">
        <v>71</v>
      </c>
      <c r="J33" s="136">
        <v>778</v>
      </c>
      <c r="K33" s="136">
        <v>1.3227083333333334</v>
      </c>
      <c r="L33" s="136">
        <v>49.767587319804164</v>
      </c>
      <c r="M33" s="136">
        <f>Table1[[#This Row],[Hour4-Spk/sec]]-Table1[[#This Row],[Hour1-Spk/sec]]</f>
        <v>0.23402777777777772</v>
      </c>
      <c r="N33" s="136">
        <v>1.1669444444444446</v>
      </c>
      <c r="O33" s="136">
        <v>53.950739013710376</v>
      </c>
      <c r="P33" s="136">
        <v>1.7672222222222225</v>
      </c>
      <c r="Q33" s="136">
        <v>54.501729020833388</v>
      </c>
      <c r="R33" s="136">
        <v>0.95569444444444462</v>
      </c>
      <c r="S33" s="136">
        <v>44.581730924720489</v>
      </c>
      <c r="T33" s="136">
        <v>1.4009722222222223</v>
      </c>
      <c r="U33" s="136">
        <v>45.663006619967227</v>
      </c>
      <c r="V33" s="136">
        <v>2.2022035894478873</v>
      </c>
      <c r="W33" s="136">
        <v>0.69009781938429671</v>
      </c>
      <c r="X33" s="136">
        <v>1.1669444444444446</v>
      </c>
      <c r="Y33" s="136">
        <v>91</v>
      </c>
      <c r="Z33" s="136">
        <v>1.7672222222222225</v>
      </c>
      <c r="AA33" s="136">
        <v>121</v>
      </c>
      <c r="AB33" s="136">
        <v>0.95569444444444462</v>
      </c>
      <c r="AC33" s="136">
        <v>171</v>
      </c>
      <c r="AD33" s="136">
        <v>1.4009722222222223</v>
      </c>
      <c r="AE33" s="136">
        <v>210</v>
      </c>
      <c r="AF33" s="136">
        <v>49.767587319804164</v>
      </c>
      <c r="AG33" s="152">
        <v>2.7352631762145232</v>
      </c>
      <c r="AH33" s="136">
        <v>1.7960313513085847E-2</v>
      </c>
      <c r="AI33" s="136">
        <f>1/Table1[[#This Row],[Avg MeanISIinBurst]]</f>
        <v>55.678315374138769</v>
      </c>
      <c r="AJ33" s="136">
        <v>175.08521010237112</v>
      </c>
      <c r="AK33" s="136">
        <v>4.0860911312224524E-2</v>
      </c>
      <c r="AL33" s="136">
        <v>238.24238751153771</v>
      </c>
      <c r="AM33" s="136">
        <v>0.23643410852713184</v>
      </c>
      <c r="AN33" s="136" t="b">
        <v>1</v>
      </c>
      <c r="AO33" s="136" t="b">
        <v>1</v>
      </c>
    </row>
    <row r="34" spans="1:41" x14ac:dyDescent="0.3">
      <c r="A34" s="136" t="s">
        <v>116</v>
      </c>
      <c r="B34" s="136">
        <v>6</v>
      </c>
      <c r="C34" s="136">
        <v>9</v>
      </c>
      <c r="D34" s="136" t="s">
        <v>92</v>
      </c>
      <c r="E34" s="136" t="s">
        <v>9</v>
      </c>
      <c r="F34" s="136">
        <v>22</v>
      </c>
      <c r="G34" s="136" t="str">
        <f>IF(Table1[[#This Row],[Ethanol Day]]&lt;9,"Early",IF(Table1[[#This Row],[Ethanol Day]]&gt;16,"Late","Mid"))</f>
        <v>Late</v>
      </c>
      <c r="H34" s="136" t="s">
        <v>119</v>
      </c>
      <c r="I34" s="136" t="s">
        <v>71</v>
      </c>
      <c r="J34" s="136">
        <v>778</v>
      </c>
      <c r="K34" s="136">
        <v>19.850972222222222</v>
      </c>
      <c r="L34" s="136">
        <v>93.325380794989002</v>
      </c>
      <c r="M34" s="136">
        <f>Table1[[#This Row],[Hour4-Spk/sec]]-Table1[[#This Row],[Hour1-Spk/sec]]</f>
        <v>1.8655555555555594</v>
      </c>
      <c r="N34" s="136">
        <v>18.898888888888887</v>
      </c>
      <c r="O34" s="136">
        <v>92.130055585993375</v>
      </c>
      <c r="P34" s="136">
        <v>19.945833333333329</v>
      </c>
      <c r="Q34" s="136">
        <v>93.53406721651568</v>
      </c>
      <c r="R34" s="136">
        <v>19.794722222222223</v>
      </c>
      <c r="S34" s="136">
        <v>93.287946854079337</v>
      </c>
      <c r="T34" s="136">
        <v>20.764444444444447</v>
      </c>
      <c r="U34" s="136">
        <v>94.346334028291949</v>
      </c>
      <c r="V34" s="136">
        <v>0.93955698840799862</v>
      </c>
      <c r="W34" s="136">
        <v>5.036989016745385E-2</v>
      </c>
      <c r="X34" s="136">
        <v>18.898888888888887</v>
      </c>
      <c r="Y34" s="136">
        <v>91</v>
      </c>
      <c r="Z34" s="136">
        <v>19.945833333333329</v>
      </c>
      <c r="AA34" s="136">
        <v>121</v>
      </c>
      <c r="AB34" s="136">
        <v>19.794722222222223</v>
      </c>
      <c r="AC34" s="136">
        <v>171</v>
      </c>
      <c r="AD34" s="136">
        <v>20.764444444444447</v>
      </c>
      <c r="AE34" s="136">
        <v>210</v>
      </c>
      <c r="AF34" s="136">
        <v>93.325380794989002</v>
      </c>
      <c r="AG34" s="136">
        <v>15.320403584243151</v>
      </c>
      <c r="AH34" s="136">
        <v>3.6276222131575601E-2</v>
      </c>
      <c r="AI34" s="136">
        <f>1/Table1[[#This Row],[Avg MeanISIinBurst]]</f>
        <v>27.566266310007475</v>
      </c>
      <c r="AJ34" s="136">
        <v>207.77595140893345</v>
      </c>
      <c r="AK34" s="136">
        <v>0.55419438822348732</v>
      </c>
      <c r="AL34" s="136">
        <v>45.653091847291556</v>
      </c>
      <c r="AM34" s="136">
        <v>1.2267375886524825</v>
      </c>
      <c r="AN34" s="136" t="b">
        <v>1</v>
      </c>
      <c r="AO34" s="136" t="b">
        <v>1</v>
      </c>
    </row>
    <row r="35" spans="1:41" x14ac:dyDescent="0.3">
      <c r="A35" s="136" t="s">
        <v>116</v>
      </c>
      <c r="B35" s="136">
        <v>6</v>
      </c>
      <c r="C35" s="136">
        <v>11</v>
      </c>
      <c r="D35" s="136" t="s">
        <v>84</v>
      </c>
      <c r="E35" s="136" t="s">
        <v>9</v>
      </c>
      <c r="F35" s="136">
        <v>22</v>
      </c>
      <c r="G35" s="136" t="str">
        <f>IF(Table1[[#This Row],[Ethanol Day]]&lt;9,"Early",IF(Table1[[#This Row],[Ethanol Day]]&gt;16,"Late","Mid"))</f>
        <v>Late</v>
      </c>
      <c r="H35" s="136" t="s">
        <v>119</v>
      </c>
      <c r="I35" s="136" t="s">
        <v>71</v>
      </c>
      <c r="J35" s="136">
        <v>778</v>
      </c>
      <c r="K35" s="136">
        <v>9.5471527777777769</v>
      </c>
      <c r="L35" s="136">
        <v>66.625921791626254</v>
      </c>
      <c r="M35" s="136">
        <f>Table1[[#This Row],[Hour4-Spk/sec]]-Table1[[#This Row],[Hour1-Spk/sec]]</f>
        <v>2.6805555555555536</v>
      </c>
      <c r="N35" s="136">
        <v>8.3566666666666674</v>
      </c>
      <c r="O35" s="136">
        <v>62.250524375497093</v>
      </c>
      <c r="P35" s="136">
        <v>9.1752777777777776</v>
      </c>
      <c r="Q35" s="136">
        <v>64.818245131588327</v>
      </c>
      <c r="R35" s="136">
        <v>9.6194444444444454</v>
      </c>
      <c r="S35" s="136">
        <v>67.047242467076828</v>
      </c>
      <c r="T35" s="136">
        <v>11.037222222222221</v>
      </c>
      <c r="U35" s="136">
        <v>72.387675192342783</v>
      </c>
      <c r="V35" s="136">
        <v>0.99589455175356623</v>
      </c>
      <c r="W35" s="136">
        <v>0.10437262713975587</v>
      </c>
      <c r="X35" s="136">
        <v>8.3566666666666674</v>
      </c>
      <c r="Y35" s="136">
        <v>91</v>
      </c>
      <c r="Z35" s="136">
        <v>9.1752777777777776</v>
      </c>
      <c r="AA35" s="136">
        <v>121</v>
      </c>
      <c r="AB35" s="136">
        <v>9.6194444444444454</v>
      </c>
      <c r="AC35" s="136">
        <v>171</v>
      </c>
      <c r="AD35" s="136">
        <v>11.037222222222221</v>
      </c>
      <c r="AE35" s="136">
        <v>210</v>
      </c>
      <c r="AF35" s="136">
        <v>66.625921791626254</v>
      </c>
      <c r="AG35" s="136">
        <v>4.2487413357812018</v>
      </c>
      <c r="AH35" s="136">
        <v>3.5744162800744633E-2</v>
      </c>
      <c r="AI35" s="136">
        <f>1/Table1[[#This Row],[Avg MeanISIinBurst]]</f>
        <v>27.976595943077108</v>
      </c>
      <c r="AJ35" s="136">
        <v>103.41771950958382</v>
      </c>
      <c r="AK35" s="136">
        <v>0.13662602767494175</v>
      </c>
      <c r="AL35" s="136">
        <v>75.069630238484734</v>
      </c>
      <c r="AM35" s="136">
        <v>1.4975694444444445</v>
      </c>
      <c r="AN35" s="136" t="b">
        <v>1</v>
      </c>
      <c r="AO35" s="136" t="b">
        <v>1</v>
      </c>
    </row>
    <row r="36" spans="1:41" x14ac:dyDescent="0.3">
      <c r="A36" s="136" t="s">
        <v>116</v>
      </c>
      <c r="B36" s="136">
        <v>6</v>
      </c>
      <c r="C36" s="136">
        <v>12</v>
      </c>
      <c r="D36" s="136" t="s">
        <v>86</v>
      </c>
      <c r="E36" s="136" t="s">
        <v>9</v>
      </c>
      <c r="F36" s="136">
        <v>22</v>
      </c>
      <c r="G36" s="136" t="str">
        <f>IF(Table1[[#This Row],[Ethanol Day]]&lt;9,"Early",IF(Table1[[#This Row],[Ethanol Day]]&gt;16,"Late","Mid"))</f>
        <v>Late</v>
      </c>
      <c r="H36" s="136" t="s">
        <v>119</v>
      </c>
      <c r="I36" s="136" t="s">
        <v>71</v>
      </c>
      <c r="J36" s="136">
        <v>778</v>
      </c>
      <c r="K36" s="136">
        <v>3.0169097222222221</v>
      </c>
      <c r="L36" s="136">
        <v>26.723216855492321</v>
      </c>
      <c r="M36" s="136">
        <f>Table1[[#This Row],[Hour4-Spk/sec]]-Table1[[#This Row],[Hour1-Spk/sec]]</f>
        <v>1.1211111111111114</v>
      </c>
      <c r="N36" s="136">
        <v>2.4661111111111107</v>
      </c>
      <c r="O36" s="136">
        <v>23.841095371823243</v>
      </c>
      <c r="P36" s="136">
        <v>3.0511111111111116</v>
      </c>
      <c r="Q36" s="136">
        <v>27.531538344875027</v>
      </c>
      <c r="R36" s="136">
        <v>2.9631944444444449</v>
      </c>
      <c r="S36" s="136">
        <v>25.190449148893773</v>
      </c>
      <c r="T36" s="136">
        <v>3.5872222222222221</v>
      </c>
      <c r="U36" s="136">
        <v>30.202053914160704</v>
      </c>
      <c r="V36" s="136">
        <v>1.0764856953906188</v>
      </c>
      <c r="W36" s="136">
        <v>0.32823563840505082</v>
      </c>
      <c r="X36" s="136">
        <v>2.4661111111111107</v>
      </c>
      <c r="Y36" s="136">
        <v>91</v>
      </c>
      <c r="Z36" s="136">
        <v>3.0511111111111116</v>
      </c>
      <c r="AA36" s="136">
        <v>121</v>
      </c>
      <c r="AB36" s="136">
        <v>2.9631944444444449</v>
      </c>
      <c r="AC36" s="136">
        <v>171</v>
      </c>
      <c r="AD36" s="136">
        <v>3.5872222222222221</v>
      </c>
      <c r="AE36" s="136">
        <v>210</v>
      </c>
      <c r="AF36" s="136">
        <v>26.723216855492321</v>
      </c>
      <c r="AG36" s="136">
        <v>2.4178334989508365</v>
      </c>
      <c r="AH36" s="136">
        <v>2.9661223967424204E-2</v>
      </c>
      <c r="AI36" s="136">
        <f>1/Table1[[#This Row],[Avg MeanISIinBurst]]</f>
        <v>33.714050407975812</v>
      </c>
      <c r="AJ36" s="136">
        <v>75.255478145109237</v>
      </c>
      <c r="AK36" s="136">
        <v>4.7169093890350289E-2</v>
      </c>
      <c r="AL36" s="136">
        <v>109.02783268086856</v>
      </c>
      <c r="AM36" s="136">
        <v>0.33921985815602834</v>
      </c>
      <c r="AN36" s="136" t="b">
        <v>1</v>
      </c>
      <c r="AO36" s="136" t="b">
        <v>1</v>
      </c>
    </row>
    <row r="37" spans="1:41" x14ac:dyDescent="0.3">
      <c r="A37" s="136" t="s">
        <v>116</v>
      </c>
      <c r="B37" s="136">
        <v>6</v>
      </c>
      <c r="C37" s="136">
        <v>13</v>
      </c>
      <c r="D37" s="136" t="s">
        <v>104</v>
      </c>
      <c r="E37" s="136" t="s">
        <v>9</v>
      </c>
      <c r="F37" s="136">
        <v>22</v>
      </c>
      <c r="G37" s="136" t="str">
        <f>IF(Table1[[#This Row],[Ethanol Day]]&lt;9,"Early",IF(Table1[[#This Row],[Ethanol Day]]&gt;16,"Late","Mid"))</f>
        <v>Late</v>
      </c>
      <c r="H37" s="136" t="s">
        <v>71</v>
      </c>
      <c r="I37" s="136" t="s">
        <v>81</v>
      </c>
      <c r="J37" s="136">
        <v>778</v>
      </c>
      <c r="K37" s="136">
        <v>6.5791540404040401</v>
      </c>
      <c r="L37" s="136">
        <v>50.951629462167531</v>
      </c>
      <c r="M37" s="136">
        <f>Table1[[#This Row],[Hour4-Spk/sec]]-Table1[[#This Row],[Hour1-Spk/sec]]</f>
        <v>1.3299494949494965</v>
      </c>
      <c r="N37" s="136">
        <v>6.0061111111111103</v>
      </c>
      <c r="O37" s="136">
        <v>48.570578031033826</v>
      </c>
      <c r="P37" s="136">
        <v>6.5130555555555558</v>
      </c>
      <c r="Q37" s="136">
        <v>50.579888443481074</v>
      </c>
      <c r="R37" s="136">
        <v>6.4613888888888882</v>
      </c>
      <c r="S37" s="136">
        <v>49.824608821513742</v>
      </c>
      <c r="T37" s="136">
        <v>7.3360606060606068</v>
      </c>
      <c r="U37" s="136">
        <v>54.737524165920327</v>
      </c>
      <c r="V37" s="136">
        <v>1.0014875467019322</v>
      </c>
      <c r="W37" s="136">
        <v>0.15177535295091807</v>
      </c>
      <c r="X37" s="136">
        <v>6.0061111111111103</v>
      </c>
      <c r="Y37" s="136">
        <v>91</v>
      </c>
      <c r="Z37" s="136">
        <v>6.5130555555555558</v>
      </c>
      <c r="AA37" s="136">
        <v>121</v>
      </c>
      <c r="AB37" s="136">
        <v>6.4613888888888882</v>
      </c>
      <c r="AC37" s="136">
        <v>171</v>
      </c>
      <c r="AD37" s="136">
        <v>7.3360606060606068</v>
      </c>
      <c r="AE37" s="136">
        <v>210</v>
      </c>
      <c r="AF37" s="136">
        <v>50.951629462167531</v>
      </c>
      <c r="AG37" s="136">
        <v>3.1899245296814671</v>
      </c>
      <c r="AH37" s="136">
        <v>3.303969656434097E-2</v>
      </c>
      <c r="AI37" s="136">
        <f>1/Table1[[#This Row],[Avg MeanISIinBurst]]</f>
        <v>30.266621790930078</v>
      </c>
      <c r="AJ37" s="136">
        <v>89.553020349790444</v>
      </c>
      <c r="AK37" s="136">
        <v>8.5177747750964081E-2</v>
      </c>
      <c r="AL37" s="136">
        <v>90.304965845552289</v>
      </c>
      <c r="AM37" s="136">
        <v>1.0543262411347514</v>
      </c>
      <c r="AN37" s="136" t="b">
        <v>1</v>
      </c>
      <c r="AO37" s="136" t="b">
        <v>1</v>
      </c>
    </row>
    <row r="38" spans="1:41" x14ac:dyDescent="0.3">
      <c r="A38" s="136" t="s">
        <v>116</v>
      </c>
      <c r="B38" s="136">
        <v>6</v>
      </c>
      <c r="C38" s="136">
        <v>14</v>
      </c>
      <c r="D38" s="136" t="s">
        <v>89</v>
      </c>
      <c r="E38" s="136" t="s">
        <v>9</v>
      </c>
      <c r="F38" s="136">
        <v>22</v>
      </c>
      <c r="G38" s="136" t="str">
        <f>IF(Table1[[#This Row],[Ethanol Day]]&lt;9,"Early",IF(Table1[[#This Row],[Ethanol Day]]&gt;16,"Late","Mid"))</f>
        <v>Late</v>
      </c>
      <c r="H38" s="136" t="s">
        <v>71</v>
      </c>
      <c r="I38" s="136" t="s">
        <v>71</v>
      </c>
      <c r="J38" s="136">
        <v>778</v>
      </c>
      <c r="K38" s="136">
        <v>0.8260763888888889</v>
      </c>
      <c r="L38" s="136">
        <v>22.652402993415269</v>
      </c>
      <c r="M38" s="136">
        <f>Table1[[#This Row],[Hour4-Spk/sec]]-Table1[[#This Row],[Hour1-Spk/sec]]</f>
        <v>-0.63597222222222227</v>
      </c>
      <c r="N38" s="136">
        <v>1.2472222222222222</v>
      </c>
      <c r="O38" s="136">
        <v>26.136748221860216</v>
      </c>
      <c r="P38" s="136">
        <v>0.80416666666666659</v>
      </c>
      <c r="Q38" s="136">
        <v>21.677229721628787</v>
      </c>
      <c r="R38" s="136">
        <v>0.64166666666666661</v>
      </c>
      <c r="S38" s="136">
        <v>21.034855275627386</v>
      </c>
      <c r="T38" s="136">
        <v>0.61124999999999996</v>
      </c>
      <c r="U38" s="136">
        <v>21.849430870161626</v>
      </c>
      <c r="V38" s="136">
        <v>1.643707717623401</v>
      </c>
      <c r="W38" s="136">
        <v>1.1701187485034719</v>
      </c>
      <c r="X38" s="136">
        <v>1.2472222222222222</v>
      </c>
      <c r="Y38" s="136">
        <v>91</v>
      </c>
      <c r="Z38" s="136">
        <v>0.80416666666666659</v>
      </c>
      <c r="AA38" s="136">
        <v>121</v>
      </c>
      <c r="AB38" s="136">
        <v>0.64166666666666661</v>
      </c>
      <c r="AC38" s="136">
        <v>171</v>
      </c>
      <c r="AD38" s="136">
        <v>0.61124999999999996</v>
      </c>
      <c r="AE38" s="136">
        <v>210</v>
      </c>
      <c r="AF38" s="136">
        <v>22.652402993415269</v>
      </c>
      <c r="AG38" s="152">
        <v>2.3981679826822573</v>
      </c>
      <c r="AH38" s="136">
        <v>3.1164935758457999E-2</v>
      </c>
      <c r="AI38" s="136">
        <f>1/Table1[[#This Row],[Avg MeanISIinBurst]]</f>
        <v>32.087343537315178</v>
      </c>
      <c r="AJ38" s="136">
        <v>53.143970354263075</v>
      </c>
      <c r="AK38" s="136">
        <v>4.6345668397248393E-2</v>
      </c>
      <c r="AL38" s="136">
        <v>80.296184188402322</v>
      </c>
      <c r="AM38" s="136">
        <v>8.1703703703703737E-2</v>
      </c>
      <c r="AN38" s="136" t="b">
        <v>1</v>
      </c>
      <c r="AO38" s="136" t="b">
        <v>1</v>
      </c>
    </row>
    <row r="39" spans="1:41" x14ac:dyDescent="0.3">
      <c r="A39" s="136" t="s">
        <v>116</v>
      </c>
      <c r="B39" s="136">
        <v>6</v>
      </c>
      <c r="C39" s="136">
        <v>15</v>
      </c>
      <c r="D39" s="136" t="s">
        <v>115</v>
      </c>
      <c r="E39" s="136" t="s">
        <v>9</v>
      </c>
      <c r="F39" s="136">
        <v>22</v>
      </c>
      <c r="G39" s="136" t="str">
        <f>IF(Table1[[#This Row],[Ethanol Day]]&lt;9,"Early",IF(Table1[[#This Row],[Ethanol Day]]&gt;16,"Late","Mid"))</f>
        <v>Late</v>
      </c>
      <c r="H39" s="136" t="s">
        <v>119</v>
      </c>
      <c r="I39" s="136" t="s">
        <v>71</v>
      </c>
      <c r="J39" s="136">
        <v>778</v>
      </c>
      <c r="K39" s="136">
        <v>7.5607291666666665</v>
      </c>
      <c r="L39" s="136">
        <v>57.107159623212887</v>
      </c>
      <c r="M39" s="136">
        <f>Table1[[#This Row],[Hour4-Spk/sec]]-Table1[[#This Row],[Hour1-Spk/sec]]</f>
        <v>1.2393055555555552</v>
      </c>
      <c r="N39" s="136">
        <v>6.87361111111111</v>
      </c>
      <c r="O39" s="136">
        <v>53.944405074988197</v>
      </c>
      <c r="P39" s="136">
        <v>7.739583333333333</v>
      </c>
      <c r="Q39" s="136">
        <v>58.840469930330435</v>
      </c>
      <c r="R39" s="136">
        <v>7.516805555555556</v>
      </c>
      <c r="S39" s="136">
        <v>56.98607625100631</v>
      </c>
      <c r="T39" s="136">
        <v>8.1129166666666652</v>
      </c>
      <c r="U39" s="136">
        <v>58.945210377274378</v>
      </c>
      <c r="V39" s="136">
        <v>1.0123151166664048</v>
      </c>
      <c r="W39" s="136">
        <v>0.12957914380141919</v>
      </c>
      <c r="X39" s="136">
        <v>6.87361111111111</v>
      </c>
      <c r="Y39" s="136">
        <v>91</v>
      </c>
      <c r="Z39" s="136">
        <v>7.739583333333333</v>
      </c>
      <c r="AA39" s="136">
        <v>121</v>
      </c>
      <c r="AB39" s="136">
        <v>7.516805555555556</v>
      </c>
      <c r="AC39" s="136">
        <v>171</v>
      </c>
      <c r="AD39" s="136">
        <v>8.1129166666666652</v>
      </c>
      <c r="AE39" s="136">
        <v>210</v>
      </c>
      <c r="AF39" s="136">
        <v>57.107159623212887</v>
      </c>
      <c r="AG39" s="136">
        <v>3.5270860365731362</v>
      </c>
      <c r="AH39" s="136">
        <v>3.3770390902252055E-2</v>
      </c>
      <c r="AI39" s="136">
        <f>1/Table1[[#This Row],[Avg MeanISIinBurst]]</f>
        <v>29.611738960750753</v>
      </c>
      <c r="AJ39" s="136">
        <v>96.86542410169352</v>
      </c>
      <c r="AK39" s="136">
        <v>9.9724598931057645E-2</v>
      </c>
      <c r="AL39" s="136">
        <v>84.665638778771424</v>
      </c>
      <c r="AM39" s="136">
        <v>1.2239999999999998</v>
      </c>
      <c r="AN39" s="136" t="b">
        <v>1</v>
      </c>
      <c r="AO39" s="136" t="b">
        <v>1</v>
      </c>
    </row>
    <row r="40" spans="1:41" x14ac:dyDescent="0.3">
      <c r="A40" s="136" t="s">
        <v>125</v>
      </c>
      <c r="B40" s="136">
        <v>9</v>
      </c>
      <c r="C40" s="136">
        <v>1</v>
      </c>
      <c r="D40" s="136" t="s">
        <v>70</v>
      </c>
      <c r="E40" s="136" t="s">
        <v>9</v>
      </c>
      <c r="F40" s="136">
        <v>21</v>
      </c>
      <c r="G40" s="136" t="str">
        <f>IF(Table1[[#This Row],[Ethanol Day]]&lt;9,"Early",IF(Table1[[#This Row],[Ethanol Day]]&gt;16,"Late","Mid"))</f>
        <v>Late</v>
      </c>
      <c r="H40" s="136" t="s">
        <v>71</v>
      </c>
      <c r="I40" s="136" t="s">
        <v>81</v>
      </c>
      <c r="J40" s="136">
        <v>880</v>
      </c>
      <c r="K40" s="136">
        <v>0.34635416666666663</v>
      </c>
      <c r="L40" s="136">
        <v>17.256203389757548</v>
      </c>
      <c r="M40" s="136">
        <f>Table1[[#This Row],[Hour4-Spk/sec]]-Table1[[#This Row],[Hour1-Spk/sec]]</f>
        <v>-0.36416666666666664</v>
      </c>
      <c r="N40" s="136">
        <v>0.55583333333333329</v>
      </c>
      <c r="O40" s="136">
        <v>26.122620712706574</v>
      </c>
      <c r="P40" s="136">
        <v>0.33708333333333335</v>
      </c>
      <c r="Q40" s="136">
        <v>14.934372054816798</v>
      </c>
      <c r="R40" s="136">
        <v>0.30083333333333329</v>
      </c>
      <c r="S40" s="136">
        <v>10.531147300315565</v>
      </c>
      <c r="T40" s="136">
        <v>0.19166666666666668</v>
      </c>
      <c r="U40" s="136">
        <v>13.815580286168522</v>
      </c>
      <c r="V40" s="136">
        <v>1.908670843146083</v>
      </c>
      <c r="W40" s="136">
        <v>2.3461786675267233</v>
      </c>
      <c r="X40" s="136">
        <v>0.55583333333333329</v>
      </c>
      <c r="Y40" s="136">
        <v>213</v>
      </c>
      <c r="Z40" s="136">
        <v>0.33708333333333335</v>
      </c>
      <c r="AA40" s="136">
        <v>170</v>
      </c>
      <c r="AB40" s="136">
        <v>0.30083333333333329</v>
      </c>
      <c r="AC40" s="136">
        <v>303</v>
      </c>
      <c r="AD40" s="136">
        <v>0.19166666666666668</v>
      </c>
      <c r="AE40" s="136">
        <v>64</v>
      </c>
      <c r="AF40" s="136">
        <v>17.256203389757548</v>
      </c>
      <c r="AG40" s="136">
        <v>2.856557387401041</v>
      </c>
      <c r="AH40" s="136">
        <v>2.2153506314015796E-2</v>
      </c>
      <c r="AI40" s="136">
        <f>1/Table1[[#This Row],[Avg MeanISIinBurst]]</f>
        <v>45.139581329720833</v>
      </c>
      <c r="AJ40" s="136">
        <v>148.19450589455707</v>
      </c>
      <c r="AK40" s="136">
        <v>5.0566233669979303E-2</v>
      </c>
      <c r="AL40" s="136">
        <v>167.73755583911793</v>
      </c>
      <c r="AM40" s="136">
        <v>2.7499999999999993E-2</v>
      </c>
      <c r="AN40" s="136" t="b">
        <v>1</v>
      </c>
      <c r="AO40" s="136" t="b">
        <v>1</v>
      </c>
    </row>
    <row r="41" spans="1:41" x14ac:dyDescent="0.3">
      <c r="A41" s="136" t="s">
        <v>125</v>
      </c>
      <c r="B41" s="136">
        <v>9</v>
      </c>
      <c r="C41" s="136">
        <v>13</v>
      </c>
      <c r="D41" s="136" t="s">
        <v>104</v>
      </c>
      <c r="E41" s="136" t="s">
        <v>9</v>
      </c>
      <c r="F41" s="136">
        <v>21</v>
      </c>
      <c r="G41" s="136" t="str">
        <f>IF(Table1[[#This Row],[Ethanol Day]]&lt;9,"Early",IF(Table1[[#This Row],[Ethanol Day]]&gt;16,"Late","Mid"))</f>
        <v>Late</v>
      </c>
      <c r="H41" s="136" t="s">
        <v>71</v>
      </c>
      <c r="I41" s="136" t="s">
        <v>119</v>
      </c>
      <c r="J41" s="136">
        <v>880</v>
      </c>
      <c r="K41" s="136">
        <v>0.88510416666666669</v>
      </c>
      <c r="L41" s="136">
        <v>11.185541101572912</v>
      </c>
      <c r="M41" s="136">
        <f>Table1[[#This Row],[Hour4-Spk/sec]]-Table1[[#This Row],[Hour1-Spk/sec]]</f>
        <v>0.59472222222222237</v>
      </c>
      <c r="N41" s="136">
        <v>0.35888888888888887</v>
      </c>
      <c r="O41" s="136">
        <v>6.2534624266392758</v>
      </c>
      <c r="P41" s="136">
        <v>1.0273611111111109</v>
      </c>
      <c r="Q41" s="136">
        <v>11.321421104697306</v>
      </c>
      <c r="R41" s="136">
        <v>1.2005555555555556</v>
      </c>
      <c r="S41" s="136">
        <v>14.905546730397274</v>
      </c>
      <c r="T41" s="136">
        <v>0.9536111111111113</v>
      </c>
      <c r="U41" s="136">
        <v>12.247554157931518</v>
      </c>
      <c r="V41" s="136">
        <v>2.8221032924004747</v>
      </c>
      <c r="W41" s="136">
        <v>1.1844218584317738</v>
      </c>
      <c r="X41" s="136">
        <v>0.35888888888888887</v>
      </c>
      <c r="Y41" s="136">
        <v>213</v>
      </c>
      <c r="Z41" s="136">
        <v>1.0273611111111109</v>
      </c>
      <c r="AA41" s="136">
        <v>170</v>
      </c>
      <c r="AB41" s="136">
        <v>1.2005555555555556</v>
      </c>
      <c r="AC41" s="136">
        <v>303</v>
      </c>
      <c r="AD41" s="136">
        <v>0.9536111111111113</v>
      </c>
      <c r="AE41" s="136">
        <v>64</v>
      </c>
      <c r="AF41" s="136">
        <v>11.185541101572912</v>
      </c>
      <c r="AG41" s="136">
        <v>2.2087222261715782</v>
      </c>
      <c r="AH41" s="136">
        <v>2.778219319849487E-2</v>
      </c>
      <c r="AI41" s="136">
        <f>1/Table1[[#This Row],[Avg MeanISIinBurst]]</f>
        <v>35.994278524208667</v>
      </c>
      <c r="AJ41" s="136">
        <v>70.767587806034996</v>
      </c>
      <c r="AK41" s="136">
        <v>3.6004537403419835E-2</v>
      </c>
      <c r="AL41" s="136">
        <v>122.25618988101932</v>
      </c>
      <c r="AM41" s="136">
        <v>5.212962962962963E-2</v>
      </c>
      <c r="AN41" s="136" t="b">
        <v>1</v>
      </c>
      <c r="AO41" s="136" t="b">
        <v>1</v>
      </c>
    </row>
    <row r="42" spans="1:41" x14ac:dyDescent="0.3">
      <c r="A42" s="136" t="s">
        <v>125</v>
      </c>
      <c r="B42" s="136">
        <v>9</v>
      </c>
      <c r="C42" s="136">
        <v>14</v>
      </c>
      <c r="D42" s="136" t="s">
        <v>115</v>
      </c>
      <c r="E42" s="136" t="s">
        <v>9</v>
      </c>
      <c r="F42" s="136">
        <v>21</v>
      </c>
      <c r="G42" s="136" t="str">
        <f>IF(Table1[[#This Row],[Ethanol Day]]&lt;9,"Early",IF(Table1[[#This Row],[Ethanol Day]]&gt;16,"Late","Mid"))</f>
        <v>Late</v>
      </c>
      <c r="H42" s="136" t="s">
        <v>71</v>
      </c>
      <c r="I42" s="136" t="s">
        <v>71</v>
      </c>
      <c r="J42" s="136">
        <v>880</v>
      </c>
      <c r="K42" s="136">
        <v>0.51864583333333336</v>
      </c>
      <c r="L42" s="136">
        <v>6.923729567467606</v>
      </c>
      <c r="M42" s="136">
        <f>Table1[[#This Row],[Hour4-Spk/sec]]-Table1[[#This Row],[Hour1-Spk/sec]]</f>
        <v>6.4027777777777795E-2</v>
      </c>
      <c r="N42" s="136">
        <v>0.50680555555555562</v>
      </c>
      <c r="O42" s="136">
        <v>9.9576534917004249</v>
      </c>
      <c r="P42" s="136">
        <v>0.48777777777777781</v>
      </c>
      <c r="Q42" s="136">
        <v>6.1443427087485354</v>
      </c>
      <c r="R42" s="136">
        <v>0.50916666666666677</v>
      </c>
      <c r="S42" s="136">
        <v>6.2164593152457082</v>
      </c>
      <c r="T42" s="136">
        <v>0.57083333333333341</v>
      </c>
      <c r="U42" s="136">
        <v>1.837379447954772</v>
      </c>
      <c r="V42" s="136">
        <v>2.0215605472888414</v>
      </c>
      <c r="W42" s="136">
        <v>1.3143588192795956</v>
      </c>
      <c r="X42" s="136">
        <v>0.50680555555555562</v>
      </c>
      <c r="Y42" s="136">
        <v>213</v>
      </c>
      <c r="Z42" s="136">
        <v>0.48777777777777781</v>
      </c>
      <c r="AA42" s="136">
        <v>170</v>
      </c>
      <c r="AB42" s="136">
        <v>0.50916666666666677</v>
      </c>
      <c r="AC42" s="136">
        <v>303</v>
      </c>
      <c r="AD42" s="136">
        <v>0.57083333333333341</v>
      </c>
      <c r="AE42" s="136">
        <v>64</v>
      </c>
      <c r="AF42" s="136">
        <v>6.923729567467606</v>
      </c>
      <c r="AG42" s="152">
        <v>2.1149420472001115</v>
      </c>
      <c r="AH42" s="136">
        <v>2.7309278111374888E-2</v>
      </c>
      <c r="AI42" s="136">
        <f>1/Table1[[#This Row],[Avg MeanISIinBurst]]</f>
        <v>36.617591864630029</v>
      </c>
      <c r="AJ42" s="136">
        <v>69.79853255393931</v>
      </c>
      <c r="AK42" s="136">
        <v>3.1425201166853649E-2</v>
      </c>
      <c r="AL42" s="136">
        <v>125.63711009626039</v>
      </c>
      <c r="AM42" s="136">
        <v>1.7058823529411762E-2</v>
      </c>
      <c r="AN42" s="136" t="b">
        <v>1</v>
      </c>
      <c r="AO42" s="136" t="b">
        <v>1</v>
      </c>
    </row>
    <row r="43" spans="1:41" x14ac:dyDescent="0.3">
      <c r="A43" s="136" t="s">
        <v>129</v>
      </c>
      <c r="B43" s="136">
        <v>11</v>
      </c>
      <c r="C43" s="136">
        <v>1</v>
      </c>
      <c r="D43" s="136" t="s">
        <v>83</v>
      </c>
      <c r="E43" s="136" t="s">
        <v>9</v>
      </c>
      <c r="F43" s="136">
        <v>25</v>
      </c>
      <c r="G43" s="136" t="str">
        <f>IF(Table1[[#This Row],[Ethanol Day]]&lt;9,"Early",IF(Table1[[#This Row],[Ethanol Day]]&gt;16,"Late","Mid"))</f>
        <v>Late</v>
      </c>
      <c r="H43" s="136" t="s">
        <v>71</v>
      </c>
      <c r="I43" s="136" t="s">
        <v>119</v>
      </c>
      <c r="J43" s="136">
        <v>687</v>
      </c>
      <c r="K43" s="136">
        <v>0.60934027777777766</v>
      </c>
      <c r="L43" s="136">
        <v>39.979652338033361</v>
      </c>
      <c r="M43" s="136">
        <f>Table1[[#This Row],[Hour4-Spk/sec]]-Table1[[#This Row],[Hour1-Spk/sec]]</f>
        <v>-0.94458333333333311</v>
      </c>
      <c r="N43" s="136">
        <v>1.0116666666666665</v>
      </c>
      <c r="O43" s="136">
        <v>41.967247041112458</v>
      </c>
      <c r="P43" s="136">
        <v>0.82944444444444443</v>
      </c>
      <c r="Q43" s="136">
        <v>40.319128803678048</v>
      </c>
      <c r="R43" s="136">
        <v>0.52916666666666667</v>
      </c>
      <c r="S43" s="136">
        <v>38.486531541992143</v>
      </c>
      <c r="T43" s="136">
        <v>6.7083333333333384E-2</v>
      </c>
      <c r="U43" s="136">
        <v>39.214900604498609</v>
      </c>
      <c r="V43" s="136">
        <v>2.4509810892380153</v>
      </c>
      <c r="W43" s="136">
        <v>1.0728182934228623</v>
      </c>
      <c r="X43" s="136">
        <v>1.0116666666666665</v>
      </c>
      <c r="Y43" s="136">
        <v>30</v>
      </c>
      <c r="Z43" s="136">
        <v>0.82944444444444443</v>
      </c>
      <c r="AA43" s="136">
        <v>195</v>
      </c>
      <c r="AB43" s="136">
        <v>0.52916666666666667</v>
      </c>
      <c r="AC43" s="136">
        <v>198</v>
      </c>
      <c r="AD43" s="136">
        <v>6.7083333333333384E-2</v>
      </c>
      <c r="AE43" s="136">
        <v>232</v>
      </c>
      <c r="AF43" s="136">
        <v>39.979652338033361</v>
      </c>
      <c r="AG43" s="136">
        <v>3.1669463598547085</v>
      </c>
      <c r="AH43" s="136">
        <v>2.3302461778699653E-2</v>
      </c>
      <c r="AI43" s="136">
        <f>1/Table1[[#This Row],[Avg MeanISIinBurst]]</f>
        <v>42.913920833638329</v>
      </c>
      <c r="AJ43" s="136">
        <v>175.73397520538211</v>
      </c>
      <c r="AK43" s="136">
        <v>6.0263104214419008E-2</v>
      </c>
      <c r="AL43" s="136">
        <v>151.34169396844169</v>
      </c>
      <c r="AM43" s="136">
        <v>0.10333333333333335</v>
      </c>
      <c r="AN43" s="136" t="b">
        <v>1</v>
      </c>
      <c r="AO43" s="136" t="b">
        <v>1</v>
      </c>
    </row>
    <row r="44" spans="1:41" x14ac:dyDescent="0.3">
      <c r="A44" s="136" t="s">
        <v>129</v>
      </c>
      <c r="B44" s="136">
        <v>11</v>
      </c>
      <c r="C44" s="136">
        <v>2</v>
      </c>
      <c r="D44" s="136" t="s">
        <v>111</v>
      </c>
      <c r="E44" s="136" t="s">
        <v>9</v>
      </c>
      <c r="F44" s="136">
        <v>25</v>
      </c>
      <c r="G44" s="136" t="str">
        <f>IF(Table1[[#This Row],[Ethanol Day]]&lt;9,"Early",IF(Table1[[#This Row],[Ethanol Day]]&gt;16,"Late","Mid"))</f>
        <v>Late</v>
      </c>
      <c r="H44" s="136" t="s">
        <v>71</v>
      </c>
      <c r="I44" s="136" t="s">
        <v>119</v>
      </c>
      <c r="J44" s="136">
        <v>687</v>
      </c>
      <c r="K44" s="136">
        <v>1.1156944444444443</v>
      </c>
      <c r="L44" s="136">
        <v>16.875549723388502</v>
      </c>
      <c r="M44" s="136">
        <f>Table1[[#This Row],[Hour4-Spk/sec]]-Table1[[#This Row],[Hour1-Spk/sec]]</f>
        <v>0.5294444444444445</v>
      </c>
      <c r="N44" s="136">
        <v>0.62861111111111112</v>
      </c>
      <c r="O44" s="136">
        <v>15.109605858807219</v>
      </c>
      <c r="P44" s="136">
        <v>1.2058333333333333</v>
      </c>
      <c r="Q44" s="136">
        <v>16.035107994687586</v>
      </c>
      <c r="R44" s="136">
        <v>1.4702777777777776</v>
      </c>
      <c r="S44" s="136">
        <v>17.819340171029662</v>
      </c>
      <c r="T44" s="136">
        <v>1.1580555555555556</v>
      </c>
      <c r="U44" s="136">
        <v>19.159332009674834</v>
      </c>
      <c r="V44" s="136">
        <v>1.4540617435207785</v>
      </c>
      <c r="W44" s="136">
        <v>0.80378633278797795</v>
      </c>
      <c r="X44" s="136">
        <v>0.62861111111111112</v>
      </c>
      <c r="Y44" s="136">
        <v>30</v>
      </c>
      <c r="Z44" s="136">
        <v>1.2058333333333333</v>
      </c>
      <c r="AA44" s="136">
        <v>195</v>
      </c>
      <c r="AB44" s="136">
        <v>1.4702777777777776</v>
      </c>
      <c r="AC44" s="136">
        <v>198</v>
      </c>
      <c r="AD44" s="136">
        <v>1.1580555555555556</v>
      </c>
      <c r="AE44" s="136">
        <v>232</v>
      </c>
      <c r="AF44" s="136">
        <v>16.875549723388502</v>
      </c>
      <c r="AG44" s="136">
        <v>2.3436210774193706</v>
      </c>
      <c r="AH44" s="136">
        <v>2.6015525075482871E-2</v>
      </c>
      <c r="AI44" s="136">
        <f>1/Table1[[#This Row],[Avg MeanISIinBurst]]</f>
        <v>38.438586078833509</v>
      </c>
      <c r="AJ44" s="136">
        <v>99.795134182383038</v>
      </c>
      <c r="AK44" s="136">
        <v>3.6982111039667705E-2</v>
      </c>
      <c r="AL44" s="136">
        <v>135.59954933839549</v>
      </c>
      <c r="AM44" s="136">
        <v>9.1666666666666688E-2</v>
      </c>
      <c r="AN44" s="136" t="b">
        <v>1</v>
      </c>
      <c r="AO44" s="136" t="b">
        <v>1</v>
      </c>
    </row>
    <row r="45" spans="1:41" x14ac:dyDescent="0.3">
      <c r="A45" s="136" t="s">
        <v>129</v>
      </c>
      <c r="B45" s="136">
        <v>11</v>
      </c>
      <c r="C45" s="136">
        <v>3</v>
      </c>
      <c r="D45" s="136" t="s">
        <v>142</v>
      </c>
      <c r="E45" s="136" t="s">
        <v>9</v>
      </c>
      <c r="F45" s="136">
        <v>25</v>
      </c>
      <c r="G45" s="136" t="str">
        <f>IF(Table1[[#This Row],[Ethanol Day]]&lt;9,"Early",IF(Table1[[#This Row],[Ethanol Day]]&gt;16,"Late","Mid"))</f>
        <v>Late</v>
      </c>
      <c r="H45" s="136" t="s">
        <v>11</v>
      </c>
      <c r="I45" s="136" t="s">
        <v>119</v>
      </c>
      <c r="J45" s="136">
        <v>687</v>
      </c>
      <c r="K45" s="136">
        <v>6.5586458333333342</v>
      </c>
      <c r="L45" s="136">
        <v>56.642988555797345</v>
      </c>
      <c r="M45" s="136">
        <f>Table1[[#This Row],[Hour4-Spk/sec]]-Table1[[#This Row],[Hour1-Spk/sec]]</f>
        <v>-2.1651388888888885</v>
      </c>
      <c r="N45" s="136">
        <v>7.9722222222222223</v>
      </c>
      <c r="O45" s="136">
        <v>63.033453452546198</v>
      </c>
      <c r="P45" s="136">
        <v>6.2647222222222227</v>
      </c>
      <c r="Q45" s="136">
        <v>55.632919210240502</v>
      </c>
      <c r="R45" s="136">
        <v>6.1905555555555551</v>
      </c>
      <c r="S45" s="136">
        <v>52.554166748864048</v>
      </c>
      <c r="T45" s="136">
        <v>5.8070833333333338</v>
      </c>
      <c r="U45" s="136">
        <v>55.821822388043316</v>
      </c>
      <c r="V45" s="136">
        <v>1.1664512308290287</v>
      </c>
      <c r="W45" s="136">
        <v>0.13808249906320258</v>
      </c>
      <c r="X45" s="136">
        <v>7.9722222222222223</v>
      </c>
      <c r="Y45" s="136">
        <v>30</v>
      </c>
      <c r="Z45" s="136">
        <v>6.2647222222222227</v>
      </c>
      <c r="AA45" s="136">
        <v>195</v>
      </c>
      <c r="AB45" s="136">
        <v>6.1905555555555551</v>
      </c>
      <c r="AC45" s="136">
        <v>198</v>
      </c>
      <c r="AD45" s="136">
        <v>5.8070833333333338</v>
      </c>
      <c r="AE45" s="136">
        <v>232</v>
      </c>
      <c r="AF45" s="136">
        <v>56.642988555797345</v>
      </c>
      <c r="AG45" s="136">
        <v>3.7821892973941051</v>
      </c>
      <c r="AH45" s="136">
        <v>3.1679203877376903E-2</v>
      </c>
      <c r="AI45" s="136">
        <f>1/Table1[[#This Row],[Avg MeanISIinBurst]]</f>
        <v>31.566449834748873</v>
      </c>
      <c r="AJ45" s="136">
        <v>127.02674924665179</v>
      </c>
      <c r="AK45" s="136">
        <v>0.10092922491440019</v>
      </c>
      <c r="AL45" s="136">
        <v>91.927247625267199</v>
      </c>
      <c r="AM45" s="136">
        <v>1.0241228070175439</v>
      </c>
      <c r="AN45" s="136" t="b">
        <v>1</v>
      </c>
      <c r="AO45" s="136" t="b">
        <v>1</v>
      </c>
    </row>
    <row r="46" spans="1:41" x14ac:dyDescent="0.3">
      <c r="A46" s="136" t="s">
        <v>129</v>
      </c>
      <c r="B46" s="136">
        <v>11</v>
      </c>
      <c r="C46" s="136">
        <v>5</v>
      </c>
      <c r="D46" s="136" t="s">
        <v>136</v>
      </c>
      <c r="E46" s="136" t="s">
        <v>9</v>
      </c>
      <c r="F46" s="136">
        <v>25</v>
      </c>
      <c r="G46" s="136" t="str">
        <f>IF(Table1[[#This Row],[Ethanol Day]]&lt;9,"Early",IF(Table1[[#This Row],[Ethanol Day]]&gt;16,"Late","Mid"))</f>
        <v>Late</v>
      </c>
      <c r="H46" s="136" t="s">
        <v>11</v>
      </c>
      <c r="I46" s="136" t="s">
        <v>119</v>
      </c>
      <c r="J46" s="136">
        <v>687</v>
      </c>
      <c r="K46" s="136">
        <v>2.3288194444444446</v>
      </c>
      <c r="L46" s="136">
        <v>29.096502988298344</v>
      </c>
      <c r="M46" s="136">
        <f>Table1[[#This Row],[Hour4-Spk/sec]]-Table1[[#This Row],[Hour1-Spk/sec]]</f>
        <v>-0.82513888888888864</v>
      </c>
      <c r="N46" s="136">
        <v>2.7509722222222219</v>
      </c>
      <c r="O46" s="136">
        <v>31.930028115095833</v>
      </c>
      <c r="P46" s="136">
        <v>2.4151388888888889</v>
      </c>
      <c r="Q46" s="136">
        <v>28.738053564390533</v>
      </c>
      <c r="R46" s="136">
        <v>2.223333333333334</v>
      </c>
      <c r="S46" s="136">
        <v>26.698043714345886</v>
      </c>
      <c r="T46" s="136">
        <v>1.9258333333333333</v>
      </c>
      <c r="U46" s="136">
        <v>29.246156629765256</v>
      </c>
      <c r="V46" s="136">
        <v>1.1897024177347972</v>
      </c>
      <c r="W46" s="136">
        <v>0.39217372867575317</v>
      </c>
      <c r="X46" s="136">
        <v>2.7509722222222219</v>
      </c>
      <c r="Y46" s="136">
        <v>30</v>
      </c>
      <c r="Z46" s="136">
        <v>2.4151388888888889</v>
      </c>
      <c r="AA46" s="136">
        <v>195</v>
      </c>
      <c r="AB46" s="136">
        <v>2.223333333333334</v>
      </c>
      <c r="AC46" s="136">
        <v>198</v>
      </c>
      <c r="AD46" s="136">
        <v>1.9258333333333333</v>
      </c>
      <c r="AE46" s="136">
        <v>232</v>
      </c>
      <c r="AF46" s="136">
        <v>29.096502988298344</v>
      </c>
      <c r="AG46" s="136">
        <v>2.6068617142225814</v>
      </c>
      <c r="AH46" s="136">
        <v>2.7788602383759388E-2</v>
      </c>
      <c r="AI46" s="136">
        <f>1/Table1[[#This Row],[Avg MeanISIinBurst]]</f>
        <v>35.985976775299584</v>
      </c>
      <c r="AJ46" s="136">
        <v>104.54876662512845</v>
      </c>
      <c r="AK46" s="136">
        <v>5.0250350792359441E-2</v>
      </c>
      <c r="AL46" s="136">
        <v>123.44194756498071</v>
      </c>
      <c r="AM46" s="136">
        <v>0.27666666666666662</v>
      </c>
      <c r="AN46" s="136" t="b">
        <v>1</v>
      </c>
      <c r="AO46" s="136" t="b">
        <v>1</v>
      </c>
    </row>
    <row r="47" spans="1:41" x14ac:dyDescent="0.3">
      <c r="A47" s="136" t="s">
        <v>129</v>
      </c>
      <c r="B47" s="136">
        <v>11</v>
      </c>
      <c r="C47" s="136">
        <v>7</v>
      </c>
      <c r="D47" s="136" t="s">
        <v>112</v>
      </c>
      <c r="E47" s="136" t="s">
        <v>9</v>
      </c>
      <c r="F47" s="136">
        <v>25</v>
      </c>
      <c r="G47" s="136" t="str">
        <f>IF(Table1[[#This Row],[Ethanol Day]]&lt;9,"Early",IF(Table1[[#This Row],[Ethanol Day]]&gt;16,"Late","Mid"))</f>
        <v>Late</v>
      </c>
      <c r="H47" s="136" t="s">
        <v>81</v>
      </c>
      <c r="I47" s="136" t="s">
        <v>119</v>
      </c>
      <c r="J47" s="136">
        <v>687</v>
      </c>
      <c r="K47" s="136">
        <v>2.3263888888888888</v>
      </c>
      <c r="L47" s="136">
        <v>35.545833985682954</v>
      </c>
      <c r="M47" s="136">
        <f>Table1[[#This Row],[Hour4-Spk/sec]]-Table1[[#This Row],[Hour1-Spk/sec]]</f>
        <v>3.1747222222222229</v>
      </c>
      <c r="N47" s="136">
        <v>1.0552777777777778</v>
      </c>
      <c r="O47" s="136">
        <v>30.333464256601804</v>
      </c>
      <c r="P47" s="136">
        <v>1.4794444444444446</v>
      </c>
      <c r="Q47" s="136">
        <v>30.945497664508284</v>
      </c>
      <c r="R47" s="136">
        <v>2.5408333333333331</v>
      </c>
      <c r="S47" s="136">
        <v>36.092616695704585</v>
      </c>
      <c r="T47" s="136">
        <v>4.2300000000000004</v>
      </c>
      <c r="U47" s="136">
        <v>49.444718996034268</v>
      </c>
      <c r="V47" s="136">
        <v>2.0045003927184308</v>
      </c>
      <c r="W47" s="136">
        <v>0.441961721092969</v>
      </c>
      <c r="X47" s="136">
        <v>1.0552777777777778</v>
      </c>
      <c r="Y47" s="136">
        <v>30</v>
      </c>
      <c r="Z47" s="136">
        <v>1.4794444444444446</v>
      </c>
      <c r="AA47" s="136">
        <v>195</v>
      </c>
      <c r="AB47" s="136">
        <v>2.5408333333333331</v>
      </c>
      <c r="AC47" s="136">
        <v>198</v>
      </c>
      <c r="AD47" s="136">
        <v>4.2300000000000004</v>
      </c>
      <c r="AE47" s="136">
        <v>232</v>
      </c>
      <c r="AF47" s="136">
        <v>35.545833985682954</v>
      </c>
      <c r="AG47" s="136">
        <v>2.9685577175592344</v>
      </c>
      <c r="AH47" s="136">
        <v>2.6502947377604183E-2</v>
      </c>
      <c r="AI47" s="136">
        <f>1/Table1[[#This Row],[Avg MeanISIinBurst]]</f>
        <v>37.731652474435023</v>
      </c>
      <c r="AJ47" s="136">
        <v>121.76766508602536</v>
      </c>
      <c r="AK47" s="136">
        <v>6.0188965505637924E-2</v>
      </c>
      <c r="AL47" s="136">
        <v>125.83488559291055</v>
      </c>
      <c r="AM47" s="136">
        <v>0.288939393939394</v>
      </c>
      <c r="AN47" s="136" t="b">
        <v>1</v>
      </c>
      <c r="AO47" s="136" t="b">
        <v>1</v>
      </c>
    </row>
    <row r="48" spans="1:41" x14ac:dyDescent="0.3">
      <c r="A48" s="136" t="s">
        <v>129</v>
      </c>
      <c r="B48" s="136">
        <v>11</v>
      </c>
      <c r="C48" s="136">
        <v>8</v>
      </c>
      <c r="D48" s="136" t="s">
        <v>113</v>
      </c>
      <c r="E48" s="136" t="s">
        <v>9</v>
      </c>
      <c r="F48" s="136">
        <v>25</v>
      </c>
      <c r="G48" s="136" t="str">
        <f>IF(Table1[[#This Row],[Ethanol Day]]&lt;9,"Early",IF(Table1[[#This Row],[Ethanol Day]]&gt;16,"Late","Mid"))</f>
        <v>Late</v>
      </c>
      <c r="H48" s="136" t="s">
        <v>71</v>
      </c>
      <c r="I48" s="136" t="s">
        <v>119</v>
      </c>
      <c r="J48" s="136">
        <v>687</v>
      </c>
      <c r="K48" s="136">
        <v>2.1460416666666666</v>
      </c>
      <c r="L48" s="136">
        <v>30.624056461041345</v>
      </c>
      <c r="M48" s="136">
        <f>Table1[[#This Row],[Hour4-Spk/sec]]-Table1[[#This Row],[Hour1-Spk/sec]]</f>
        <v>0.24805555555555592</v>
      </c>
      <c r="N48" s="136">
        <v>1.9055555555555557</v>
      </c>
      <c r="O48" s="136">
        <v>29.594371849485899</v>
      </c>
      <c r="P48" s="136">
        <v>2.4388888888888887</v>
      </c>
      <c r="Q48" s="136">
        <v>32.608941181514602</v>
      </c>
      <c r="R48" s="136">
        <v>2.0861111111111108</v>
      </c>
      <c r="S48" s="136">
        <v>30.961448840599243</v>
      </c>
      <c r="T48" s="136">
        <v>2.1536111111111116</v>
      </c>
      <c r="U48" s="136">
        <v>28.685167728327833</v>
      </c>
      <c r="V48" s="136">
        <v>1.247736514567324</v>
      </c>
      <c r="W48" s="136">
        <v>0.47697740453760973</v>
      </c>
      <c r="X48" s="136">
        <v>1.9055555555555557</v>
      </c>
      <c r="Y48" s="136">
        <v>30</v>
      </c>
      <c r="Z48" s="136">
        <v>2.4388888888888887</v>
      </c>
      <c r="AA48" s="136">
        <v>195</v>
      </c>
      <c r="AB48" s="136">
        <v>2.0861111111111108</v>
      </c>
      <c r="AC48" s="136">
        <v>198</v>
      </c>
      <c r="AD48" s="136">
        <v>2.1536111111111116</v>
      </c>
      <c r="AE48" s="136">
        <v>232</v>
      </c>
      <c r="AF48" s="136">
        <v>30.624056461041345</v>
      </c>
      <c r="AG48" s="136">
        <v>2.6282427507153838</v>
      </c>
      <c r="AH48" s="136">
        <v>2.7653160096099957E-2</v>
      </c>
      <c r="AI48" s="136">
        <f>1/Table1[[#This Row],[Avg MeanISIinBurst]]</f>
        <v>36.162232328052596</v>
      </c>
      <c r="AJ48" s="136">
        <v>116.14622189851147</v>
      </c>
      <c r="AK48" s="136">
        <v>5.0741910301631617E-2</v>
      </c>
      <c r="AL48" s="136">
        <v>122.27081176628994</v>
      </c>
      <c r="AM48" s="136">
        <v>0.24704545454545454</v>
      </c>
      <c r="AN48" s="136" t="b">
        <v>1</v>
      </c>
      <c r="AO48" s="136" t="b">
        <v>1</v>
      </c>
    </row>
    <row r="49" spans="1:41" x14ac:dyDescent="0.3">
      <c r="A49" s="136" t="s">
        <v>105</v>
      </c>
      <c r="B49" s="136">
        <v>12</v>
      </c>
      <c r="C49" s="136">
        <v>1</v>
      </c>
      <c r="D49" s="136" t="s">
        <v>83</v>
      </c>
      <c r="E49" s="136" t="s">
        <v>9</v>
      </c>
      <c r="F49" s="136">
        <v>10</v>
      </c>
      <c r="G49" s="136" t="str">
        <f>IF(Table1[[#This Row],[Ethanol Day]]&lt;9,"Early",IF(Table1[[#This Row],[Ethanol Day]]&gt;16,"Late","Mid"))</f>
        <v>Mid</v>
      </c>
      <c r="H49" s="136" t="s">
        <v>11</v>
      </c>
      <c r="I49" s="136" t="s">
        <v>119</v>
      </c>
      <c r="J49" s="136">
        <v>199</v>
      </c>
      <c r="K49" s="136">
        <v>2.0412500000000002</v>
      </c>
      <c r="L49" s="136">
        <v>28.899973755357117</v>
      </c>
      <c r="M49" s="136">
        <f>Table1[[#This Row],[Hour4-Spk/sec]]-Table1[[#This Row],[Hour1-Spk/sec]]</f>
        <v>-0.21694444444444461</v>
      </c>
      <c r="N49" s="136">
        <v>2.9750000000000001</v>
      </c>
      <c r="O49" s="136">
        <v>39.166208081925397</v>
      </c>
      <c r="P49" s="136">
        <v>1.3677777777777778</v>
      </c>
      <c r="Q49" s="136">
        <v>22.547955948339617</v>
      </c>
      <c r="R49" s="136">
        <v>1.0641666666666667</v>
      </c>
      <c r="S49" s="136">
        <v>19.875008909013303</v>
      </c>
      <c r="T49" s="136">
        <v>2.7580555555555555</v>
      </c>
      <c r="U49" s="136">
        <v>31.690180512903844</v>
      </c>
      <c r="V49" s="136">
        <v>1.6039981108743053</v>
      </c>
      <c r="W49" s="136">
        <v>0.47296100074141473</v>
      </c>
      <c r="X49" s="136">
        <v>2.9750000000000001</v>
      </c>
      <c r="Y49" s="136">
        <v>3</v>
      </c>
      <c r="Z49" s="136">
        <v>1.3677777777777778</v>
      </c>
      <c r="AA49" s="136">
        <v>25</v>
      </c>
      <c r="AB49" s="136">
        <v>1.0641666666666667</v>
      </c>
      <c r="AC49" s="136">
        <v>91</v>
      </c>
      <c r="AD49" s="136">
        <v>2.7580555555555555</v>
      </c>
      <c r="AE49" s="136">
        <v>78</v>
      </c>
      <c r="AF49" s="136">
        <v>28.899973755357117</v>
      </c>
      <c r="AG49" s="136">
        <v>2.6498548000236744</v>
      </c>
      <c r="AH49" s="136">
        <v>2.7312534281286861E-2</v>
      </c>
      <c r="AI49" s="136">
        <f>1/Table1[[#This Row],[Avg MeanISIinBurst]]</f>
        <v>36.613226356118417</v>
      </c>
      <c r="AJ49" s="136">
        <v>105.96875922540477</v>
      </c>
      <c r="AK49" s="136">
        <v>5.072296892704059E-2</v>
      </c>
      <c r="AL49" s="136">
        <v>123.77292239286783</v>
      </c>
      <c r="AM49" s="136">
        <v>0.25587301587301581</v>
      </c>
      <c r="AN49" s="136" t="b">
        <v>1</v>
      </c>
      <c r="AO49" s="136" t="b">
        <v>1</v>
      </c>
    </row>
    <row r="50" spans="1:41" x14ac:dyDescent="0.3">
      <c r="A50" s="136" t="s">
        <v>105</v>
      </c>
      <c r="B50" s="136">
        <v>12</v>
      </c>
      <c r="C50" s="136">
        <v>3</v>
      </c>
      <c r="D50" s="136" t="s">
        <v>108</v>
      </c>
      <c r="E50" s="136" t="s">
        <v>9</v>
      </c>
      <c r="F50" s="136">
        <v>10</v>
      </c>
      <c r="G50" s="136" t="str">
        <f>IF(Table1[[#This Row],[Ethanol Day]]&lt;9,"Early",IF(Table1[[#This Row],[Ethanol Day]]&gt;16,"Late","Mid"))</f>
        <v>Mid</v>
      </c>
      <c r="H50" s="136" t="s">
        <v>11</v>
      </c>
      <c r="I50" s="136" t="s">
        <v>119</v>
      </c>
      <c r="J50" s="136">
        <v>199</v>
      </c>
      <c r="K50" s="136">
        <v>0.85128472222222229</v>
      </c>
      <c r="L50" s="136">
        <v>45.584115619647584</v>
      </c>
      <c r="M50" s="136">
        <f>Table1[[#This Row],[Hour4-Spk/sec]]-Table1[[#This Row],[Hour1-Spk/sec]]</f>
        <v>-0.78027777777777818</v>
      </c>
      <c r="N50" s="136">
        <v>1.3783333333333336</v>
      </c>
      <c r="O50" s="136">
        <v>61.146116870839037</v>
      </c>
      <c r="P50" s="136">
        <v>0.79097222222222241</v>
      </c>
      <c r="Q50" s="136">
        <v>38.847613727758173</v>
      </c>
      <c r="R50" s="136">
        <v>0.63777777777777778</v>
      </c>
      <c r="S50" s="136">
        <v>41.899664058621887</v>
      </c>
      <c r="T50" s="136">
        <v>0.59805555555555545</v>
      </c>
      <c r="U50" s="136">
        <v>40.748272854457589</v>
      </c>
      <c r="V50" s="136">
        <v>3.3607947945082399</v>
      </c>
      <c r="W50" s="136">
        <v>0.89306462020883737</v>
      </c>
      <c r="X50" s="136">
        <v>1.3783333333333336</v>
      </c>
      <c r="Y50" s="136">
        <v>3</v>
      </c>
      <c r="Z50" s="136">
        <v>0.79097222222222241</v>
      </c>
      <c r="AA50" s="136">
        <v>25</v>
      </c>
      <c r="AB50" s="136">
        <v>0.63777777777777778</v>
      </c>
      <c r="AC50" s="136">
        <v>91</v>
      </c>
      <c r="AD50" s="136">
        <v>0.59805555555555545</v>
      </c>
      <c r="AE50" s="136">
        <v>78</v>
      </c>
      <c r="AF50" s="136">
        <v>45.584115619647584</v>
      </c>
      <c r="AG50" s="136">
        <v>3.3416460395554424</v>
      </c>
      <c r="AH50" s="136">
        <v>2.1567467361824175E-2</v>
      </c>
      <c r="AI50" s="136">
        <f>1/Table1[[#This Row],[Avg MeanISIinBurst]]</f>
        <v>46.366130210080449</v>
      </c>
      <c r="AJ50" s="136">
        <v>191.252966813982</v>
      </c>
      <c r="AK50" s="136">
        <v>5.790470658335567E-2</v>
      </c>
      <c r="AL50" s="136">
        <v>148.73883061961669</v>
      </c>
      <c r="AM50" s="136">
        <v>0.13450000000000001</v>
      </c>
      <c r="AN50" s="136" t="b">
        <v>1</v>
      </c>
      <c r="AO50" s="136" t="b">
        <v>1</v>
      </c>
    </row>
    <row r="51" spans="1:41" x14ac:dyDescent="0.3">
      <c r="A51" s="136" t="s">
        <v>105</v>
      </c>
      <c r="B51" s="136">
        <v>12</v>
      </c>
      <c r="C51" s="136">
        <v>4</v>
      </c>
      <c r="D51" s="136" t="s">
        <v>111</v>
      </c>
      <c r="E51" s="136" t="s">
        <v>9</v>
      </c>
      <c r="F51" s="136">
        <v>10</v>
      </c>
      <c r="G51" s="136" t="str">
        <f>IF(Table1[[#This Row],[Ethanol Day]]&lt;9,"Early",IF(Table1[[#This Row],[Ethanol Day]]&gt;16,"Late","Mid"))</f>
        <v>Mid</v>
      </c>
      <c r="H51" s="136" t="s">
        <v>11</v>
      </c>
      <c r="I51" s="136" t="s">
        <v>119</v>
      </c>
      <c r="J51" s="136">
        <v>199</v>
      </c>
      <c r="K51" s="136">
        <v>3.7018750000000002</v>
      </c>
      <c r="L51" s="136">
        <v>45.293004971902292</v>
      </c>
      <c r="M51" s="136">
        <f>Table1[[#This Row],[Hour4-Spk/sec]]-Table1[[#This Row],[Hour1-Spk/sec]]</f>
        <v>2.6602777777777771</v>
      </c>
      <c r="N51" s="136">
        <v>1.8298611111111114</v>
      </c>
      <c r="O51" s="136">
        <v>35.519816976423947</v>
      </c>
      <c r="P51" s="136">
        <v>4.5277777777777777</v>
      </c>
      <c r="Q51" s="136">
        <v>48.97306501986926</v>
      </c>
      <c r="R51" s="136">
        <v>3.9597222222222221</v>
      </c>
      <c r="S51" s="136">
        <v>47.475420113158059</v>
      </c>
      <c r="T51" s="136">
        <v>4.4901388888888887</v>
      </c>
      <c r="U51" s="136">
        <v>49.421378936301068</v>
      </c>
      <c r="V51" s="136">
        <v>1.7215589059379779</v>
      </c>
      <c r="W51" s="136">
        <v>0.26568325272124943</v>
      </c>
      <c r="X51" s="136">
        <v>1.8298611111111114</v>
      </c>
      <c r="Y51" s="136">
        <v>3</v>
      </c>
      <c r="Z51" s="136">
        <v>4.5277777777777777</v>
      </c>
      <c r="AA51" s="136">
        <v>25</v>
      </c>
      <c r="AB51" s="136">
        <v>3.9597222222222221</v>
      </c>
      <c r="AC51" s="136">
        <v>91</v>
      </c>
      <c r="AD51" s="136">
        <v>4.4901388888888887</v>
      </c>
      <c r="AE51" s="136">
        <v>78</v>
      </c>
      <c r="AF51" s="136">
        <v>45.293004971902292</v>
      </c>
      <c r="AG51" s="136">
        <v>3.492696641897608</v>
      </c>
      <c r="AH51" s="136">
        <v>2.8515408851469078E-2</v>
      </c>
      <c r="AI51" s="136">
        <f>1/Table1[[#This Row],[Avg MeanISIinBurst]]</f>
        <v>35.068758971992828</v>
      </c>
      <c r="AJ51" s="136">
        <v>135.52107479172008</v>
      </c>
      <c r="AK51" s="136">
        <v>8.1263097767892339E-2</v>
      </c>
      <c r="AL51" s="136">
        <v>108.56148805958695</v>
      </c>
      <c r="AM51" s="136">
        <v>0.50909090909090915</v>
      </c>
      <c r="AN51" s="136" t="b">
        <v>1</v>
      </c>
      <c r="AO51" s="136" t="b">
        <v>1</v>
      </c>
    </row>
    <row r="52" spans="1:41" x14ac:dyDescent="0.3">
      <c r="A52" s="136" t="s">
        <v>105</v>
      </c>
      <c r="B52" s="136">
        <v>12</v>
      </c>
      <c r="C52" s="136">
        <v>6</v>
      </c>
      <c r="D52" s="136" t="s">
        <v>87</v>
      </c>
      <c r="E52" s="136" t="s">
        <v>9</v>
      </c>
      <c r="F52" s="136">
        <v>10</v>
      </c>
      <c r="G52" s="136" t="str">
        <f>IF(Table1[[#This Row],[Ethanol Day]]&lt;9,"Early",IF(Table1[[#This Row],[Ethanol Day]]&gt;16,"Late","Mid"))</f>
        <v>Mid</v>
      </c>
      <c r="H52" s="136" t="s">
        <v>81</v>
      </c>
      <c r="I52" s="136" t="s">
        <v>119</v>
      </c>
      <c r="J52" s="136">
        <v>199</v>
      </c>
      <c r="K52" s="136">
        <v>11.491270833333333</v>
      </c>
      <c r="L52" s="136">
        <v>76.137283922250305</v>
      </c>
      <c r="M52" s="136">
        <f>Table1[[#This Row],[Hour4-Spk/sec]]-Table1[[#This Row],[Hour1-Spk/sec]]</f>
        <v>-1.1233888888888881</v>
      </c>
      <c r="N52" s="136">
        <v>12.229722222222222</v>
      </c>
      <c r="O52" s="136">
        <v>77.855409225687097</v>
      </c>
      <c r="P52" s="136">
        <v>11.925277777777778</v>
      </c>
      <c r="Q52" s="136">
        <v>76.905826226501588</v>
      </c>
      <c r="R52" s="136">
        <v>10.703749999999999</v>
      </c>
      <c r="S52" s="136">
        <v>73.973902122145816</v>
      </c>
      <c r="T52" s="136">
        <v>11.106333333333334</v>
      </c>
      <c r="U52" s="136">
        <v>75.416387479164044</v>
      </c>
      <c r="V52" s="136">
        <v>1.1838616444710006</v>
      </c>
      <c r="W52" s="136">
        <v>8.4619949624368418E-2</v>
      </c>
      <c r="X52" s="136">
        <v>12.229722222222222</v>
      </c>
      <c r="Y52" s="136">
        <v>3</v>
      </c>
      <c r="Z52" s="136">
        <v>11.925277777777778</v>
      </c>
      <c r="AA52" s="136">
        <v>25</v>
      </c>
      <c r="AB52" s="136">
        <v>10.703749999999999</v>
      </c>
      <c r="AC52" s="136">
        <v>91</v>
      </c>
      <c r="AD52" s="136">
        <v>11.106333333333334</v>
      </c>
      <c r="AE52" s="136">
        <v>78</v>
      </c>
      <c r="AF52" s="136">
        <v>76.137283922250305</v>
      </c>
      <c r="AG52" s="136">
        <v>5.8888758798433498</v>
      </c>
      <c r="AH52" s="136">
        <v>3.3394427325762803E-2</v>
      </c>
      <c r="AI52" s="136">
        <f>1/Table1[[#This Row],[Avg MeanISIinBurst]]</f>
        <v>29.945115999295183</v>
      </c>
      <c r="AJ52" s="136">
        <v>208.88119606653947</v>
      </c>
      <c r="AK52" s="136">
        <v>0.17760565702525838</v>
      </c>
      <c r="AL52" s="136">
        <v>73.986206468974089</v>
      </c>
      <c r="AM52" s="136">
        <v>1.5050793650793648</v>
      </c>
      <c r="AN52" s="136" t="b">
        <v>1</v>
      </c>
      <c r="AO52" s="136" t="b">
        <v>1</v>
      </c>
    </row>
    <row r="53" spans="1:41" x14ac:dyDescent="0.3">
      <c r="A53" s="136" t="s">
        <v>105</v>
      </c>
      <c r="B53" s="136">
        <v>12</v>
      </c>
      <c r="C53" s="136">
        <v>8</v>
      </c>
      <c r="D53" s="136" t="s">
        <v>112</v>
      </c>
      <c r="E53" s="136" t="s">
        <v>9</v>
      </c>
      <c r="F53" s="136">
        <v>10</v>
      </c>
      <c r="G53" s="136" t="str">
        <f>IF(Table1[[#This Row],[Ethanol Day]]&lt;9,"Early",IF(Table1[[#This Row],[Ethanol Day]]&gt;16,"Late","Mid"))</f>
        <v>Mid</v>
      </c>
      <c r="H53" s="136" t="s">
        <v>11</v>
      </c>
      <c r="I53" s="136" t="s">
        <v>119</v>
      </c>
      <c r="J53" s="136">
        <v>199</v>
      </c>
      <c r="K53" s="136">
        <v>8.7189930555555559</v>
      </c>
      <c r="L53" s="136">
        <v>68.950495676405254</v>
      </c>
      <c r="M53" s="136">
        <f>Table1[[#This Row],[Hour4-Spk/sec]]-Table1[[#This Row],[Hour1-Spk/sec]]</f>
        <v>5.8055555555555589</v>
      </c>
      <c r="N53" s="136">
        <v>5.0111111111111111</v>
      </c>
      <c r="O53" s="136">
        <v>56.474469068895111</v>
      </c>
      <c r="P53" s="136">
        <v>8.1362500000000004</v>
      </c>
      <c r="Q53" s="136">
        <v>66.441708811370361</v>
      </c>
      <c r="R53" s="136">
        <v>10.911944444444444</v>
      </c>
      <c r="S53" s="136">
        <v>75.456761760479381</v>
      </c>
      <c r="T53" s="136">
        <v>10.81666666666667</v>
      </c>
      <c r="U53" s="136">
        <v>77.204021074360426</v>
      </c>
      <c r="V53" s="136">
        <v>1.8736482789734099</v>
      </c>
      <c r="W53" s="136">
        <v>0.11524313680000657</v>
      </c>
      <c r="X53" s="136">
        <v>5.0111111111111111</v>
      </c>
      <c r="Y53" s="136">
        <v>3</v>
      </c>
      <c r="Z53" s="136">
        <v>8.1362500000000004</v>
      </c>
      <c r="AA53" s="136">
        <v>25</v>
      </c>
      <c r="AB53" s="136">
        <v>10.911944444444444</v>
      </c>
      <c r="AC53" s="136">
        <v>91</v>
      </c>
      <c r="AD53" s="136">
        <v>10.81666666666667</v>
      </c>
      <c r="AE53" s="136">
        <v>78</v>
      </c>
      <c r="AF53" s="136">
        <v>68.950495676405254</v>
      </c>
      <c r="AG53" s="136">
        <v>5.3005910092620807</v>
      </c>
      <c r="AH53" s="136">
        <v>3.1241759699485044E-2</v>
      </c>
      <c r="AI53" s="136">
        <f>1/Table1[[#This Row],[Avg MeanISIinBurst]]</f>
        <v>32.008440293345032</v>
      </c>
      <c r="AJ53" s="136">
        <v>205.80238701096991</v>
      </c>
      <c r="AK53" s="136">
        <v>0.15024251667229677</v>
      </c>
      <c r="AL53" s="136">
        <v>86.054424211227001</v>
      </c>
      <c r="AM53" s="136">
        <v>1.1513492063492066</v>
      </c>
      <c r="AN53" s="136" t="b">
        <v>1</v>
      </c>
      <c r="AO53" s="136" t="b">
        <v>1</v>
      </c>
    </row>
    <row r="54" spans="1:41" x14ac:dyDescent="0.3">
      <c r="A54" s="136" t="s">
        <v>105</v>
      </c>
      <c r="B54" s="136">
        <v>12</v>
      </c>
      <c r="C54" s="136">
        <v>9</v>
      </c>
      <c r="D54" s="136" t="s">
        <v>113</v>
      </c>
      <c r="E54" s="136" t="s">
        <v>9</v>
      </c>
      <c r="F54" s="136">
        <v>10</v>
      </c>
      <c r="G54" s="136" t="str">
        <f>IF(Table1[[#This Row],[Ethanol Day]]&lt;9,"Early",IF(Table1[[#This Row],[Ethanol Day]]&gt;16,"Late","Mid"))</f>
        <v>Mid</v>
      </c>
      <c r="H54" s="136" t="s">
        <v>11</v>
      </c>
      <c r="I54" s="136" t="s">
        <v>119</v>
      </c>
      <c r="J54" s="136">
        <v>199</v>
      </c>
      <c r="K54" s="136">
        <v>7.8779861111111114</v>
      </c>
      <c r="L54" s="136">
        <v>69.525718470435237</v>
      </c>
      <c r="M54" s="136">
        <f>Table1[[#This Row],[Hour4-Spk/sec]]-Table1[[#This Row],[Hour1-Spk/sec]]</f>
        <v>-1.6027777777777805</v>
      </c>
      <c r="N54" s="136">
        <v>8.7055555555555575</v>
      </c>
      <c r="O54" s="136">
        <v>73.265635002051795</v>
      </c>
      <c r="P54" s="136">
        <v>7.1055555555555543</v>
      </c>
      <c r="Q54" s="136">
        <v>65.539570759557307</v>
      </c>
      <c r="R54" s="136">
        <v>8.5980555555555558</v>
      </c>
      <c r="S54" s="136">
        <v>70.738412042062677</v>
      </c>
      <c r="T54" s="136">
        <v>7.102777777777777</v>
      </c>
      <c r="U54" s="136">
        <v>67.458676055126091</v>
      </c>
      <c r="V54" s="136">
        <v>1.4919309890576666</v>
      </c>
      <c r="W54" s="136">
        <v>0.11687231188168282</v>
      </c>
      <c r="X54" s="136">
        <v>8.7055555555555575</v>
      </c>
      <c r="Y54" s="136">
        <v>3</v>
      </c>
      <c r="Z54" s="136">
        <v>7.1055555555555543</v>
      </c>
      <c r="AA54" s="136">
        <v>25</v>
      </c>
      <c r="AB54" s="136">
        <v>8.5980555555555558</v>
      </c>
      <c r="AC54" s="136">
        <v>91</v>
      </c>
      <c r="AD54" s="136">
        <v>7.102777777777777</v>
      </c>
      <c r="AE54" s="136">
        <v>78</v>
      </c>
      <c r="AF54" s="136">
        <v>69.525718470435237</v>
      </c>
      <c r="AG54" s="136">
        <v>5.6809819794462975</v>
      </c>
      <c r="AH54" s="136">
        <v>3.0634205024736703E-2</v>
      </c>
      <c r="AI54" s="136">
        <f>1/Table1[[#This Row],[Avg MeanISIinBurst]]</f>
        <v>32.643249569966436</v>
      </c>
      <c r="AJ54" s="136">
        <v>193.48968937916243</v>
      </c>
      <c r="AK54" s="136">
        <v>0.15589486903449928</v>
      </c>
      <c r="AL54" s="136">
        <v>87.337184004454826</v>
      </c>
      <c r="AM54" s="136">
        <v>0.99375000000000002</v>
      </c>
      <c r="AN54" s="136" t="b">
        <v>1</v>
      </c>
      <c r="AO54" s="136" t="b">
        <v>1</v>
      </c>
    </row>
    <row r="55" spans="1:41" x14ac:dyDescent="0.3">
      <c r="A55" s="136" t="s">
        <v>105</v>
      </c>
      <c r="B55" s="136">
        <v>12</v>
      </c>
      <c r="C55" s="136">
        <v>10</v>
      </c>
      <c r="D55" s="136" t="s">
        <v>94</v>
      </c>
      <c r="E55" s="136" t="s">
        <v>9</v>
      </c>
      <c r="F55" s="136">
        <v>10</v>
      </c>
      <c r="G55" s="136" t="str">
        <f>IF(Table1[[#This Row],[Ethanol Day]]&lt;9,"Early",IF(Table1[[#This Row],[Ethanol Day]]&gt;16,"Late","Mid"))</f>
        <v>Mid</v>
      </c>
      <c r="H55" s="136" t="s">
        <v>71</v>
      </c>
      <c r="I55" s="136" t="s">
        <v>119</v>
      </c>
      <c r="J55" s="136">
        <v>199</v>
      </c>
      <c r="K55" s="136">
        <v>3.4994097222222225</v>
      </c>
      <c r="L55" s="136">
        <v>45.734287783582907</v>
      </c>
      <c r="M55" s="136">
        <f>Table1[[#This Row],[Hour4-Spk/sec]]-Table1[[#This Row],[Hour1-Spk/sec]]</f>
        <v>3.5184722222222233</v>
      </c>
      <c r="N55" s="136">
        <v>2.6654166666666668</v>
      </c>
      <c r="O55" s="136">
        <v>49.583950777296153</v>
      </c>
      <c r="P55" s="136">
        <v>2.3931944444444446</v>
      </c>
      <c r="Q55" s="136">
        <v>41.192626214493934</v>
      </c>
      <c r="R55" s="136">
        <v>2.7551388888888888</v>
      </c>
      <c r="S55" s="136">
        <v>41.506711842802957</v>
      </c>
      <c r="T55" s="136">
        <v>6.1838888888888901</v>
      </c>
      <c r="U55" s="136">
        <v>53.344315749608334</v>
      </c>
      <c r="V55" s="136">
        <v>1.5675301261774954</v>
      </c>
      <c r="W55" s="136">
        <v>0.27454066821854034</v>
      </c>
      <c r="X55" s="136">
        <v>2.6654166666666668</v>
      </c>
      <c r="Y55" s="136">
        <v>3</v>
      </c>
      <c r="Z55" s="136">
        <v>2.3931944444444446</v>
      </c>
      <c r="AA55" s="136">
        <v>25</v>
      </c>
      <c r="AB55" s="136">
        <v>2.7551388888888888</v>
      </c>
      <c r="AC55" s="136">
        <v>91</v>
      </c>
      <c r="AD55" s="136">
        <v>6.1838888888888901</v>
      </c>
      <c r="AE55" s="136">
        <v>78</v>
      </c>
      <c r="AF55" s="136">
        <v>45.734287783582907</v>
      </c>
      <c r="AG55" s="136">
        <v>3.4181134398884425</v>
      </c>
      <c r="AH55" s="136">
        <v>2.5553463476244837E-2</v>
      </c>
      <c r="AI55" s="136">
        <f>1/Table1[[#This Row],[Avg MeanISIinBurst]]</f>
        <v>39.133638417728619</v>
      </c>
      <c r="AJ55" s="136">
        <v>176.91327042929399</v>
      </c>
      <c r="AK55" s="136">
        <v>6.7556357528986061E-2</v>
      </c>
      <c r="AL55" s="136">
        <v>127.70107692446382</v>
      </c>
      <c r="AM55" s="136">
        <v>0.41918918918918913</v>
      </c>
      <c r="AN55" s="136" t="b">
        <v>1</v>
      </c>
      <c r="AO55" s="136" t="b">
        <v>1</v>
      </c>
    </row>
    <row r="56" spans="1:41" x14ac:dyDescent="0.3">
      <c r="A56" s="136" t="s">
        <v>105</v>
      </c>
      <c r="B56" s="136">
        <v>12</v>
      </c>
      <c r="C56" s="136">
        <v>13</v>
      </c>
      <c r="D56" s="136" t="s">
        <v>95</v>
      </c>
      <c r="E56" s="136" t="s">
        <v>9</v>
      </c>
      <c r="F56" s="136">
        <v>10</v>
      </c>
      <c r="G56" s="136" t="str">
        <f>IF(Table1[[#This Row],[Ethanol Day]]&lt;9,"Early",IF(Table1[[#This Row],[Ethanol Day]]&gt;16,"Late","Mid"))</f>
        <v>Mid</v>
      </c>
      <c r="H56" s="136" t="s">
        <v>11</v>
      </c>
      <c r="I56" s="136" t="s">
        <v>119</v>
      </c>
      <c r="J56" s="136">
        <v>199</v>
      </c>
      <c r="K56" s="136">
        <v>3.5877777777777777</v>
      </c>
      <c r="L56" s="136">
        <v>38.212208121952131</v>
      </c>
      <c r="M56" s="136">
        <f>Table1[[#This Row],[Hour4-Spk/sec]]-Table1[[#This Row],[Hour1-Spk/sec]]</f>
        <v>-1.451388888888888</v>
      </c>
      <c r="N56" s="136">
        <v>4.3308333333333326</v>
      </c>
      <c r="O56" s="136">
        <v>41.997836980980622</v>
      </c>
      <c r="P56" s="136">
        <v>4.1661111111111104</v>
      </c>
      <c r="Q56" s="136">
        <v>42.49506085818939</v>
      </c>
      <c r="R56" s="136">
        <v>2.9747222222222223</v>
      </c>
      <c r="S56" s="136">
        <v>32.756329928659369</v>
      </c>
      <c r="T56" s="136">
        <v>2.8794444444444447</v>
      </c>
      <c r="U56" s="136">
        <v>34.959781493879007</v>
      </c>
      <c r="V56" s="136">
        <v>1.340969275718203</v>
      </c>
      <c r="W56" s="136">
        <v>0.27533267634651232</v>
      </c>
      <c r="X56" s="136">
        <v>4.3308333333333326</v>
      </c>
      <c r="Y56" s="136">
        <v>3</v>
      </c>
      <c r="Z56" s="136">
        <v>4.1661111111111104</v>
      </c>
      <c r="AA56" s="136">
        <v>25</v>
      </c>
      <c r="AB56" s="136">
        <v>2.9747222222222223</v>
      </c>
      <c r="AC56" s="136">
        <v>91</v>
      </c>
      <c r="AD56" s="136">
        <v>2.8794444444444447</v>
      </c>
      <c r="AE56" s="136">
        <v>78</v>
      </c>
      <c r="AF56" s="136">
        <v>38.212208121952131</v>
      </c>
      <c r="AG56" s="136">
        <v>2.9361931879213428</v>
      </c>
      <c r="AH56" s="136">
        <v>2.8454136824234075E-2</v>
      </c>
      <c r="AI56" s="136">
        <f>1/Table1[[#This Row],[Avg MeanISIinBurst]]</f>
        <v>35.14427466829045</v>
      </c>
      <c r="AJ56" s="136">
        <v>128.60476732265951</v>
      </c>
      <c r="AK56" s="136">
        <v>6.1350468271647765E-2</v>
      </c>
      <c r="AL56" s="136">
        <v>112.62271902925076</v>
      </c>
      <c r="AM56" s="136">
        <v>0.49136363636363645</v>
      </c>
      <c r="AN56" s="136" t="b">
        <v>1</v>
      </c>
      <c r="AO56" s="136" t="b">
        <v>1</v>
      </c>
    </row>
    <row r="57" spans="1:41" x14ac:dyDescent="0.3">
      <c r="A57" s="136" t="s">
        <v>105</v>
      </c>
      <c r="B57" s="136">
        <v>12</v>
      </c>
      <c r="C57" s="136">
        <v>14</v>
      </c>
      <c r="D57" s="136" t="s">
        <v>96</v>
      </c>
      <c r="E57" s="136" t="s">
        <v>9</v>
      </c>
      <c r="F57" s="136">
        <v>10</v>
      </c>
      <c r="G57" s="136" t="str">
        <f>IF(Table1[[#This Row],[Ethanol Day]]&lt;9,"Early",IF(Table1[[#This Row],[Ethanol Day]]&gt;16,"Late","Mid"))</f>
        <v>Mid</v>
      </c>
      <c r="H57" s="136" t="s">
        <v>11</v>
      </c>
      <c r="I57" s="136" t="s">
        <v>119</v>
      </c>
      <c r="J57" s="136">
        <v>199</v>
      </c>
      <c r="K57" s="136">
        <v>2.5077777777777781</v>
      </c>
      <c r="L57" s="136">
        <v>39.461812322762526</v>
      </c>
      <c r="M57" s="136">
        <f>Table1[[#This Row],[Hour4-Spk/sec]]-Table1[[#This Row],[Hour1-Spk/sec]]</f>
        <v>-0.67916666666666714</v>
      </c>
      <c r="N57" s="136">
        <v>3.0400000000000005</v>
      </c>
      <c r="O57" s="136">
        <v>45.470612895994975</v>
      </c>
      <c r="P57" s="136">
        <v>2.3383333333333334</v>
      </c>
      <c r="Q57" s="136">
        <v>36.512011571025262</v>
      </c>
      <c r="R57" s="136">
        <v>2.2919444444444443</v>
      </c>
      <c r="S57" s="136">
        <v>39.325494132622289</v>
      </c>
      <c r="T57" s="136">
        <v>2.3608333333333333</v>
      </c>
      <c r="U57" s="136">
        <v>35.222001376302856</v>
      </c>
      <c r="V57" s="136">
        <v>1.4593950601288235</v>
      </c>
      <c r="W57" s="136">
        <v>0.37595049223144927</v>
      </c>
      <c r="X57" s="136">
        <v>3.0400000000000005</v>
      </c>
      <c r="Y57" s="136">
        <v>3</v>
      </c>
      <c r="Z57" s="136">
        <v>2.3383333333333334</v>
      </c>
      <c r="AA57" s="136">
        <v>25</v>
      </c>
      <c r="AB57" s="136">
        <v>2.2919444444444443</v>
      </c>
      <c r="AC57" s="136">
        <v>91</v>
      </c>
      <c r="AD57" s="136">
        <v>2.3608333333333333</v>
      </c>
      <c r="AE57" s="136">
        <v>78</v>
      </c>
      <c r="AF57" s="136">
        <v>39.461812322762526</v>
      </c>
      <c r="AG57" s="136">
        <v>3.0757018974406192</v>
      </c>
      <c r="AH57" s="136">
        <v>2.7180191695297583E-2</v>
      </c>
      <c r="AI57" s="136">
        <f>1/Table1[[#This Row],[Avg MeanISIinBurst]]</f>
        <v>36.791499162715951</v>
      </c>
      <c r="AJ57" s="136">
        <v>144.27661413453956</v>
      </c>
      <c r="AK57" s="136">
        <v>6.4751397487532586E-2</v>
      </c>
      <c r="AL57" s="136">
        <v>124.79608737676084</v>
      </c>
      <c r="AM57" s="136">
        <v>0.3327906976744186</v>
      </c>
      <c r="AN57" s="136" t="b">
        <v>1</v>
      </c>
      <c r="AO57" s="136" t="b">
        <v>1</v>
      </c>
    </row>
    <row r="58" spans="1:41" x14ac:dyDescent="0.3">
      <c r="A58" s="136" t="s">
        <v>105</v>
      </c>
      <c r="B58" s="136">
        <v>12</v>
      </c>
      <c r="C58" s="136">
        <v>15</v>
      </c>
      <c r="D58" s="136" t="s">
        <v>122</v>
      </c>
      <c r="E58" s="136" t="s">
        <v>9</v>
      </c>
      <c r="F58" s="136">
        <v>10</v>
      </c>
      <c r="G58" s="136" t="str">
        <f>IF(Table1[[#This Row],[Ethanol Day]]&lt;9,"Early",IF(Table1[[#This Row],[Ethanol Day]]&gt;16,"Late","Mid"))</f>
        <v>Mid</v>
      </c>
      <c r="H58" s="136" t="s">
        <v>11</v>
      </c>
      <c r="I58" s="136" t="s">
        <v>119</v>
      </c>
      <c r="J58" s="136">
        <v>199</v>
      </c>
      <c r="K58" s="136">
        <v>0.62597222222222215</v>
      </c>
      <c r="L58" s="136">
        <v>34.2526087272594</v>
      </c>
      <c r="M58" s="136">
        <f>Table1[[#This Row],[Hour4-Spk/sec]]-Table1[[#This Row],[Hour1-Spk/sec]]</f>
        <v>-0.57041666666666657</v>
      </c>
      <c r="N58" s="136">
        <v>1.0470833333333334</v>
      </c>
      <c r="O58" s="136">
        <v>50.060249939591763</v>
      </c>
      <c r="P58" s="136">
        <v>0.49805555555555553</v>
      </c>
      <c r="Q58" s="136">
        <v>29.334368271276034</v>
      </c>
      <c r="R58" s="136">
        <v>0.48208333333333325</v>
      </c>
      <c r="S58" s="136">
        <v>32.326219498803582</v>
      </c>
      <c r="T58" s="136">
        <v>0.47666666666666674</v>
      </c>
      <c r="U58" s="136">
        <v>24.008018200885751</v>
      </c>
      <c r="V58" s="136">
        <v>2.3518930442743939</v>
      </c>
      <c r="W58" s="136">
        <v>1.2537159527425408</v>
      </c>
      <c r="X58" s="136">
        <v>1.0470833333333334</v>
      </c>
      <c r="Y58" s="136">
        <v>3</v>
      </c>
      <c r="Z58" s="136">
        <v>0.49805555555555553</v>
      </c>
      <c r="AA58" s="136">
        <v>25</v>
      </c>
      <c r="AB58" s="136">
        <v>0.48208333333333325</v>
      </c>
      <c r="AC58" s="136">
        <v>91</v>
      </c>
      <c r="AD58" s="136">
        <v>0.47666666666666674</v>
      </c>
      <c r="AE58" s="136">
        <v>78</v>
      </c>
      <c r="AF58" s="136">
        <v>34.2526087272594</v>
      </c>
      <c r="AG58" s="136">
        <v>2.950901443473005</v>
      </c>
      <c r="AH58" s="136">
        <v>2.2086577723418509E-2</v>
      </c>
      <c r="AI58" s="136">
        <f>1/Table1[[#This Row],[Avg MeanISIinBurst]]</f>
        <v>45.276367055258859</v>
      </c>
      <c r="AJ58" s="136">
        <v>168.61369507612719</v>
      </c>
      <c r="AK58" s="136">
        <v>4.6537203448514759E-2</v>
      </c>
      <c r="AL58" s="136">
        <v>152.28556386775611</v>
      </c>
      <c r="AM58" s="136">
        <v>9.0650406504065029E-2</v>
      </c>
      <c r="AN58" s="136" t="b">
        <v>1</v>
      </c>
      <c r="AO58" s="136" t="b">
        <v>1</v>
      </c>
    </row>
    <row r="59" spans="1:41" x14ac:dyDescent="0.3">
      <c r="A59" s="136" t="s">
        <v>105</v>
      </c>
      <c r="B59" s="136">
        <v>12</v>
      </c>
      <c r="C59" s="136">
        <v>16</v>
      </c>
      <c r="D59" s="136" t="s">
        <v>101</v>
      </c>
      <c r="E59" s="136" t="s">
        <v>9</v>
      </c>
      <c r="F59" s="136">
        <v>10</v>
      </c>
      <c r="G59" s="136" t="str">
        <f>IF(Table1[[#This Row],[Ethanol Day]]&lt;9,"Early",IF(Table1[[#This Row],[Ethanol Day]]&gt;16,"Late","Mid"))</f>
        <v>Mid</v>
      </c>
      <c r="H59" s="136" t="s">
        <v>71</v>
      </c>
      <c r="I59" s="136" t="s">
        <v>119</v>
      </c>
      <c r="J59" s="136">
        <v>199</v>
      </c>
      <c r="K59" s="136">
        <v>0.92663194444444452</v>
      </c>
      <c r="L59" s="136">
        <v>15.224345812371251</v>
      </c>
      <c r="M59" s="136">
        <f>Table1[[#This Row],[Hour4-Spk/sec]]-Table1[[#This Row],[Hour1-Spk/sec]]</f>
        <v>-0.62361111111111123</v>
      </c>
      <c r="N59" s="136">
        <v>1.3708333333333333</v>
      </c>
      <c r="O59" s="136">
        <v>20.855519016299027</v>
      </c>
      <c r="P59" s="136">
        <v>0.85166666666666657</v>
      </c>
      <c r="Q59" s="136">
        <v>13.09292337808458</v>
      </c>
      <c r="R59" s="136">
        <v>0.7368055555555556</v>
      </c>
      <c r="S59" s="136">
        <v>14.212805699292671</v>
      </c>
      <c r="T59" s="136">
        <v>0.74722222222222212</v>
      </c>
      <c r="U59" s="136">
        <v>12.487314090152466</v>
      </c>
      <c r="V59" s="136">
        <v>1.4113634993312387</v>
      </c>
      <c r="W59" s="136">
        <v>0.98502686192615474</v>
      </c>
      <c r="X59" s="136">
        <v>1.3708333333333333</v>
      </c>
      <c r="Y59" s="136">
        <v>3</v>
      </c>
      <c r="Z59" s="136">
        <v>0.85166666666666657</v>
      </c>
      <c r="AA59" s="136">
        <v>25</v>
      </c>
      <c r="AB59" s="136">
        <v>0.7368055555555556</v>
      </c>
      <c r="AC59" s="136">
        <v>91</v>
      </c>
      <c r="AD59" s="136">
        <v>0.74722222222222212</v>
      </c>
      <c r="AE59" s="136">
        <v>78</v>
      </c>
      <c r="AF59" s="136">
        <v>15.224345812371251</v>
      </c>
      <c r="AG59" s="136">
        <v>2.2987319230289867</v>
      </c>
      <c r="AH59" s="136">
        <v>2.6337715335222719E-2</v>
      </c>
      <c r="AI59" s="136">
        <f>1/Table1[[#This Row],[Avg MeanISIinBurst]]</f>
        <v>37.968365413329948</v>
      </c>
      <c r="AJ59" s="136">
        <v>91.891402943911288</v>
      </c>
      <c r="AK59" s="136">
        <v>3.7180237724670072E-2</v>
      </c>
      <c r="AL59" s="136">
        <v>131.4338224284912</v>
      </c>
      <c r="AM59" s="136">
        <v>7.2403100775193782E-2</v>
      </c>
      <c r="AN59" s="136" t="b">
        <v>1</v>
      </c>
      <c r="AO59" s="136" t="b">
        <v>1</v>
      </c>
    </row>
    <row r="60" spans="1:41" x14ac:dyDescent="0.3">
      <c r="A60" s="136" t="s">
        <v>105</v>
      </c>
      <c r="B60" s="136">
        <v>12</v>
      </c>
      <c r="C60" s="136">
        <v>17</v>
      </c>
      <c r="D60" s="136" t="s">
        <v>130</v>
      </c>
      <c r="E60" s="136" t="s">
        <v>9</v>
      </c>
      <c r="F60" s="136">
        <v>10</v>
      </c>
      <c r="G60" s="136" t="str">
        <f>IF(Table1[[#This Row],[Ethanol Day]]&lt;9,"Early",IF(Table1[[#This Row],[Ethanol Day]]&gt;16,"Late","Mid"))</f>
        <v>Mid</v>
      </c>
      <c r="H60" s="136" t="s">
        <v>11</v>
      </c>
      <c r="I60" s="136" t="s">
        <v>119</v>
      </c>
      <c r="J60" s="136">
        <v>199</v>
      </c>
      <c r="K60" s="136">
        <v>3.0737847222222223</v>
      </c>
      <c r="L60" s="136">
        <v>36.371281104094443</v>
      </c>
      <c r="M60" s="136">
        <f>Table1[[#This Row],[Hour4-Spk/sec]]-Table1[[#This Row],[Hour1-Spk/sec]]</f>
        <v>-2.603472222222222</v>
      </c>
      <c r="N60" s="136">
        <v>4.4922222222222219</v>
      </c>
      <c r="O60" s="136">
        <v>46.183444773826132</v>
      </c>
      <c r="P60" s="136">
        <v>4.1213888888888892</v>
      </c>
      <c r="Q60" s="136">
        <v>42.293213924074685</v>
      </c>
      <c r="R60" s="136">
        <v>1.7927777777777776</v>
      </c>
      <c r="S60" s="136">
        <v>27.31351200708086</v>
      </c>
      <c r="T60" s="136">
        <v>1.8887499999999999</v>
      </c>
      <c r="U60" s="136">
        <v>26.463092458606269</v>
      </c>
      <c r="V60" s="136">
        <v>1.4105453196346784</v>
      </c>
      <c r="W60" s="136">
        <v>0.32134471469786824</v>
      </c>
      <c r="X60" s="136">
        <v>4.4922222222222219</v>
      </c>
      <c r="Y60" s="136">
        <v>3</v>
      </c>
      <c r="Z60" s="136">
        <v>4.1213888888888892</v>
      </c>
      <c r="AA60" s="136">
        <v>25</v>
      </c>
      <c r="AB60" s="136">
        <v>1.7927777777777776</v>
      </c>
      <c r="AC60" s="136">
        <v>91</v>
      </c>
      <c r="AD60" s="136">
        <v>1.8887499999999999</v>
      </c>
      <c r="AE60" s="136">
        <v>78</v>
      </c>
      <c r="AF60" s="136">
        <v>36.371281104094443</v>
      </c>
      <c r="AG60" s="136">
        <v>2.8427252916814485</v>
      </c>
      <c r="AH60" s="136">
        <v>2.8111198825420979E-2</v>
      </c>
      <c r="AI60" s="136">
        <f>1/Table1[[#This Row],[Avg MeanISIinBurst]]</f>
        <v>35.573011532176253</v>
      </c>
      <c r="AJ60" s="136">
        <v>123.2473827711855</v>
      </c>
      <c r="AK60" s="136">
        <v>5.8285282814774721E-2</v>
      </c>
      <c r="AL60" s="136">
        <v>114.38543702973799</v>
      </c>
      <c r="AM60" s="136">
        <v>0.42893939393939373</v>
      </c>
      <c r="AN60" s="136" t="b">
        <v>1</v>
      </c>
      <c r="AO60" s="136" t="b">
        <v>1</v>
      </c>
    </row>
    <row r="61" spans="1:41" x14ac:dyDescent="0.3">
      <c r="A61" s="136" t="s">
        <v>139</v>
      </c>
      <c r="B61" s="136">
        <v>13</v>
      </c>
      <c r="C61" s="136">
        <v>1</v>
      </c>
      <c r="D61" s="136" t="s">
        <v>83</v>
      </c>
      <c r="E61" s="136" t="s">
        <v>9</v>
      </c>
      <c r="F61" s="136">
        <v>22</v>
      </c>
      <c r="G61" s="136" t="str">
        <f>IF(Table1[[#This Row],[Ethanol Day]]&lt;9,"Early",IF(Table1[[#This Row],[Ethanol Day]]&gt;16,"Late","Mid"))</f>
        <v>Late</v>
      </c>
      <c r="H61" s="136" t="s">
        <v>11</v>
      </c>
      <c r="I61" s="136" t="s">
        <v>119</v>
      </c>
      <c r="J61" s="136">
        <v>889</v>
      </c>
      <c r="K61" s="136">
        <v>10.089479166666667</v>
      </c>
      <c r="L61" s="136">
        <v>71.447714041440818</v>
      </c>
      <c r="M61" s="136">
        <f>Table1[[#This Row],[Hour4-Spk/sec]]-Table1[[#This Row],[Hour1-Spk/sec]]</f>
        <v>8.4372222222222213</v>
      </c>
      <c r="N61" s="136">
        <v>5.4377777777777787</v>
      </c>
      <c r="O61" s="136">
        <v>56.155500094985548</v>
      </c>
      <c r="P61" s="136">
        <v>8.5488888888888894</v>
      </c>
      <c r="Q61" s="136">
        <v>64.46060656134982</v>
      </c>
      <c r="R61" s="136">
        <v>12.496250000000002</v>
      </c>
      <c r="S61" s="136">
        <v>81.523325547151885</v>
      </c>
      <c r="T61" s="136">
        <v>13.875</v>
      </c>
      <c r="U61" s="136">
        <v>85.702305600995956</v>
      </c>
      <c r="V61" s="136">
        <v>1.4690189780142173</v>
      </c>
      <c r="W61" s="136">
        <v>0.10079459361798694</v>
      </c>
      <c r="X61" s="136">
        <v>5.4377777777777787</v>
      </c>
      <c r="Y61" s="136">
        <v>314</v>
      </c>
      <c r="Z61" s="136">
        <v>8.5488888888888894</v>
      </c>
      <c r="AA61" s="136">
        <v>163</v>
      </c>
      <c r="AB61" s="136">
        <v>12.496250000000002</v>
      </c>
      <c r="AC61" s="136">
        <v>263</v>
      </c>
      <c r="AD61" s="136">
        <v>13.875</v>
      </c>
      <c r="AE61" s="136">
        <v>69</v>
      </c>
      <c r="AF61" s="136">
        <v>71.447714041440818</v>
      </c>
      <c r="AG61" s="136">
        <v>5.4043479774004872</v>
      </c>
      <c r="AH61" s="136">
        <v>2.9491054321340755E-2</v>
      </c>
      <c r="AI61" s="136">
        <f>1/Table1[[#This Row],[Avg MeanISIinBurst]]</f>
        <v>33.908587638264436</v>
      </c>
      <c r="AJ61" s="136">
        <v>214.9028091235742</v>
      </c>
      <c r="AK61" s="136">
        <v>0.14106999560666572</v>
      </c>
      <c r="AL61" s="136">
        <v>91.645312361917533</v>
      </c>
      <c r="AM61" s="136">
        <v>1.254651162790698</v>
      </c>
      <c r="AN61" s="136">
        <v>1</v>
      </c>
      <c r="AO61" s="136" t="b">
        <v>1</v>
      </c>
    </row>
    <row r="62" spans="1:41" x14ac:dyDescent="0.3">
      <c r="A62" s="136" t="s">
        <v>139</v>
      </c>
      <c r="B62" s="136">
        <v>13</v>
      </c>
      <c r="C62" s="136">
        <v>2</v>
      </c>
      <c r="D62" s="136" t="s">
        <v>133</v>
      </c>
      <c r="E62" s="136" t="s">
        <v>9</v>
      </c>
      <c r="F62" s="136">
        <v>22</v>
      </c>
      <c r="G62" s="136" t="str">
        <f>IF(Table1[[#This Row],[Ethanol Day]]&lt;9,"Early",IF(Table1[[#This Row],[Ethanol Day]]&gt;16,"Late","Mid"))</f>
        <v>Late</v>
      </c>
      <c r="H62" s="136" t="s">
        <v>71</v>
      </c>
      <c r="I62" s="136" t="s">
        <v>71</v>
      </c>
      <c r="J62" s="136">
        <v>889</v>
      </c>
      <c r="K62" s="136">
        <v>2.0134374999999998</v>
      </c>
      <c r="L62" s="136">
        <v>67.122796145550282</v>
      </c>
      <c r="M62" s="136">
        <f>Table1[[#This Row],[Hour4-Spk/sec]]-Table1[[#This Row],[Hour1-Spk/sec]]</f>
        <v>-0.49402777777777795</v>
      </c>
      <c r="N62" s="136">
        <v>2.0300000000000002</v>
      </c>
      <c r="O62" s="136">
        <v>69.152221776893327</v>
      </c>
      <c r="P62" s="136">
        <v>2.2866666666666666</v>
      </c>
      <c r="Q62" s="136">
        <v>71.089048485824634</v>
      </c>
      <c r="R62" s="136">
        <v>2.201111111111111</v>
      </c>
      <c r="S62" s="136">
        <v>68.182736076875884</v>
      </c>
      <c r="T62" s="136">
        <v>1.5359722222222223</v>
      </c>
      <c r="U62" s="136">
        <v>59.25562245918038</v>
      </c>
      <c r="V62" s="136">
        <v>2.9816954888083225</v>
      </c>
      <c r="W62" s="136">
        <v>0.4752160877724369</v>
      </c>
      <c r="X62" s="136">
        <v>2.0300000000000002</v>
      </c>
      <c r="Y62" s="136">
        <v>314</v>
      </c>
      <c r="Z62" s="136">
        <v>2.2866666666666666</v>
      </c>
      <c r="AA62" s="136">
        <v>163</v>
      </c>
      <c r="AB62" s="136">
        <v>2.201111111111111</v>
      </c>
      <c r="AC62" s="136">
        <v>263</v>
      </c>
      <c r="AD62" s="136">
        <v>1.5359722222222223</v>
      </c>
      <c r="AE62" s="136">
        <v>69</v>
      </c>
      <c r="AF62" s="136">
        <v>67.122796145550282</v>
      </c>
      <c r="AG62" s="152">
        <v>5.7434431903877439</v>
      </c>
      <c r="AH62" s="136">
        <v>2.5719895302755022E-2</v>
      </c>
      <c r="AI62" s="136">
        <f>1/Table1[[#This Row],[Avg MeanISIinBurst]]</f>
        <v>38.880407102313654</v>
      </c>
      <c r="AJ62" s="136">
        <v>75.606610823380663</v>
      </c>
      <c r="AK62" s="136">
        <v>0.14031306741908239</v>
      </c>
      <c r="AL62" s="136">
        <v>80.703912985302338</v>
      </c>
      <c r="AM62" s="136">
        <v>0.23113636363636372</v>
      </c>
      <c r="AN62" s="136">
        <v>1</v>
      </c>
      <c r="AO62" s="136" t="b">
        <v>1</v>
      </c>
    </row>
    <row r="63" spans="1:41" x14ac:dyDescent="0.3">
      <c r="A63" s="136" t="s">
        <v>139</v>
      </c>
      <c r="B63" s="136">
        <v>13</v>
      </c>
      <c r="C63" s="136">
        <v>4</v>
      </c>
      <c r="D63" s="136" t="s">
        <v>142</v>
      </c>
      <c r="E63" s="136" t="s">
        <v>9</v>
      </c>
      <c r="F63" s="136">
        <v>22</v>
      </c>
      <c r="G63" s="136" t="str">
        <f>IF(Table1[[#This Row],[Ethanol Day]]&lt;9,"Early",IF(Table1[[#This Row],[Ethanol Day]]&gt;16,"Late","Mid"))</f>
        <v>Late</v>
      </c>
      <c r="H63" s="136" t="s">
        <v>11</v>
      </c>
      <c r="I63" s="136" t="s">
        <v>71</v>
      </c>
      <c r="J63" s="136">
        <v>889</v>
      </c>
      <c r="K63" s="136">
        <v>2.1977777777777776</v>
      </c>
      <c r="L63" s="136">
        <v>35.573122249789662</v>
      </c>
      <c r="M63" s="136">
        <f>Table1[[#This Row],[Hour4-Spk/sec]]-Table1[[#This Row],[Hour1-Spk/sec]]</f>
        <v>-2.2697222222222226</v>
      </c>
      <c r="N63" s="136">
        <v>3.7877777777777779</v>
      </c>
      <c r="O63" s="136">
        <v>52.540499631225842</v>
      </c>
      <c r="P63" s="136">
        <v>2.1055555555555556</v>
      </c>
      <c r="Q63" s="136">
        <v>36.289505143359136</v>
      </c>
      <c r="R63" s="136">
        <v>1.3797222222222221</v>
      </c>
      <c r="S63" s="136">
        <v>25.799185392532319</v>
      </c>
      <c r="T63" s="136">
        <v>1.5180555555555555</v>
      </c>
      <c r="U63" s="136">
        <v>34.852045392963241</v>
      </c>
      <c r="V63" s="136">
        <v>1.8388757594025988</v>
      </c>
      <c r="W63" s="136">
        <v>0.35821502642745473</v>
      </c>
      <c r="X63" s="136">
        <v>3.7877777777777779</v>
      </c>
      <c r="Y63" s="136">
        <v>314</v>
      </c>
      <c r="Z63" s="136">
        <v>2.1055555555555556</v>
      </c>
      <c r="AA63" s="136">
        <v>163</v>
      </c>
      <c r="AB63" s="136">
        <v>1.3797222222222221</v>
      </c>
      <c r="AC63" s="136">
        <v>263</v>
      </c>
      <c r="AD63" s="136">
        <v>1.5180555555555555</v>
      </c>
      <c r="AE63" s="136">
        <v>69</v>
      </c>
      <c r="AF63" s="136">
        <v>35.573122249789662</v>
      </c>
      <c r="AG63" s="136">
        <v>3.0233289752416863</v>
      </c>
      <c r="AH63" s="136">
        <v>2.7206218591484976E-2</v>
      </c>
      <c r="AI63" s="136">
        <f>1/Table1[[#This Row],[Avg MeanISIinBurst]]</f>
        <v>36.756302484204134</v>
      </c>
      <c r="AJ63" s="136">
        <v>96.770171576020388</v>
      </c>
      <c r="AK63" s="136">
        <v>6.4032718905175062E-2</v>
      </c>
      <c r="AL63" s="136">
        <v>108.39885968272505</v>
      </c>
      <c r="AM63" s="136">
        <v>0.2648717948717948</v>
      </c>
      <c r="AN63" s="136">
        <v>1</v>
      </c>
      <c r="AO63" s="136" t="b">
        <v>1</v>
      </c>
    </row>
    <row r="64" spans="1:41" x14ac:dyDescent="0.3">
      <c r="A64" s="136" t="s">
        <v>139</v>
      </c>
      <c r="B64" s="136">
        <v>13</v>
      </c>
      <c r="C64" s="136">
        <v>5</v>
      </c>
      <c r="D64" s="136" t="s">
        <v>156</v>
      </c>
      <c r="E64" s="136" t="s">
        <v>9</v>
      </c>
      <c r="F64" s="136">
        <v>22</v>
      </c>
      <c r="G64" s="136" t="str">
        <f>IF(Table1[[#This Row],[Ethanol Day]]&lt;9,"Early",IF(Table1[[#This Row],[Ethanol Day]]&gt;16,"Late","Mid"))</f>
        <v>Late</v>
      </c>
      <c r="H64" s="136" t="s">
        <v>11</v>
      </c>
      <c r="I64" s="136" t="s">
        <v>119</v>
      </c>
      <c r="J64" s="136">
        <v>889</v>
      </c>
      <c r="K64" s="136">
        <v>11.110000000000001</v>
      </c>
      <c r="L64" s="136">
        <v>74.642565602765728</v>
      </c>
      <c r="M64" s="136">
        <f>Table1[[#This Row],[Hour4-Spk/sec]]-Table1[[#This Row],[Hour1-Spk/sec]]</f>
        <v>4.2593055555555566</v>
      </c>
      <c r="N64" s="136">
        <v>9.3804166666666671</v>
      </c>
      <c r="O64" s="136">
        <v>70.887642622450159</v>
      </c>
      <c r="P64" s="136">
        <v>7.0069444444444438</v>
      </c>
      <c r="Q64" s="136">
        <v>60.802940716364901</v>
      </c>
      <c r="R64" s="136">
        <v>14.412916666666669</v>
      </c>
      <c r="S64" s="136">
        <v>84.898551655263404</v>
      </c>
      <c r="T64" s="136">
        <v>13.639722222222224</v>
      </c>
      <c r="U64" s="136">
        <v>84.732441365264648</v>
      </c>
      <c r="V64" s="136">
        <v>1.3352655746843856</v>
      </c>
      <c r="W64" s="136">
        <v>9.0684429671648178E-2</v>
      </c>
      <c r="X64" s="136">
        <v>9.3804166666666671</v>
      </c>
      <c r="Y64" s="136">
        <v>314</v>
      </c>
      <c r="Z64" s="136">
        <v>7.0069444444444438</v>
      </c>
      <c r="AA64" s="136">
        <v>163</v>
      </c>
      <c r="AB64" s="136">
        <v>14.412916666666669</v>
      </c>
      <c r="AC64" s="136">
        <v>263</v>
      </c>
      <c r="AD64" s="136">
        <v>13.639722222222224</v>
      </c>
      <c r="AE64" s="136">
        <v>69</v>
      </c>
      <c r="AF64" s="136">
        <v>74.642565602765728</v>
      </c>
      <c r="AG64" s="136">
        <v>5.8283828369710067</v>
      </c>
      <c r="AH64" s="136">
        <v>3.1926402331750516E-2</v>
      </c>
      <c r="AI64" s="136">
        <f>1/Table1[[#This Row],[Avg MeanISIinBurst]]</f>
        <v>31.322038405984415</v>
      </c>
      <c r="AJ64" s="136">
        <v>204.85117772848241</v>
      </c>
      <c r="AK64" s="136">
        <v>0.17354036491814373</v>
      </c>
      <c r="AL64" s="136">
        <v>82.250541859121171</v>
      </c>
      <c r="AM64" s="136">
        <v>1.4026190476190474</v>
      </c>
      <c r="AN64" s="136">
        <v>1</v>
      </c>
      <c r="AO64" s="136" t="b">
        <v>1</v>
      </c>
    </row>
    <row r="65" spans="1:41" x14ac:dyDescent="0.3">
      <c r="A65" s="136" t="s">
        <v>139</v>
      </c>
      <c r="B65" s="136">
        <v>13</v>
      </c>
      <c r="C65" s="136">
        <v>6</v>
      </c>
      <c r="D65" s="136" t="s">
        <v>131</v>
      </c>
      <c r="E65" s="136" t="s">
        <v>9</v>
      </c>
      <c r="F65" s="136">
        <v>22</v>
      </c>
      <c r="G65" s="136" t="str">
        <f>IF(Table1[[#This Row],[Ethanol Day]]&lt;9,"Early",IF(Table1[[#This Row],[Ethanol Day]]&gt;16,"Late","Mid"))</f>
        <v>Late</v>
      </c>
      <c r="H65" s="136" t="s">
        <v>119</v>
      </c>
      <c r="I65" s="136" t="s">
        <v>71</v>
      </c>
      <c r="J65" s="136">
        <v>889</v>
      </c>
      <c r="K65" s="136">
        <v>23.41503472222222</v>
      </c>
      <c r="L65" s="136">
        <v>93.397559128207831</v>
      </c>
      <c r="M65" s="136">
        <f>Table1[[#This Row],[Hour4-Spk/sec]]-Table1[[#This Row],[Hour1-Spk/sec]]</f>
        <v>-16.607222222222219</v>
      </c>
      <c r="N65" s="136">
        <v>31.730277777777776</v>
      </c>
      <c r="O65" s="136">
        <v>96.576323004565538</v>
      </c>
      <c r="P65" s="136">
        <v>28.677916666666665</v>
      </c>
      <c r="Q65" s="136">
        <v>97.235239002560405</v>
      </c>
      <c r="R65" s="136">
        <v>18.128888888888888</v>
      </c>
      <c r="S65" s="136">
        <v>90.330800653469737</v>
      </c>
      <c r="T65" s="136">
        <v>15.123055555555554</v>
      </c>
      <c r="U65" s="136">
        <v>89.041704784476579</v>
      </c>
      <c r="V65" s="136">
        <v>1.5479485862636948</v>
      </c>
      <c r="W65" s="136">
        <v>4.3120302899507433E-2</v>
      </c>
      <c r="X65" s="136">
        <v>31.730277777777776</v>
      </c>
      <c r="Y65" s="136">
        <v>314</v>
      </c>
      <c r="Z65" s="136">
        <v>28.677916666666665</v>
      </c>
      <c r="AA65" s="136">
        <v>163</v>
      </c>
      <c r="AB65" s="136">
        <v>18.128888888888888</v>
      </c>
      <c r="AC65" s="136">
        <v>263</v>
      </c>
      <c r="AD65" s="136">
        <v>15.123055555555554</v>
      </c>
      <c r="AE65" s="136">
        <v>69</v>
      </c>
      <c r="AF65" s="136">
        <v>93.397559128207831</v>
      </c>
      <c r="AG65" s="136">
        <v>29.331074185097616</v>
      </c>
      <c r="AH65" s="136">
        <v>3.0311373063531318E-2</v>
      </c>
      <c r="AI65" s="136">
        <f>1/Table1[[#This Row],[Avg MeanISIinBurst]]</f>
        <v>32.990917234400548</v>
      </c>
      <c r="AJ65" s="136">
        <v>368.36663421998117</v>
      </c>
      <c r="AK65" s="136">
        <v>0.7636847706684009</v>
      </c>
      <c r="AL65" s="136">
        <v>58.541241688427426</v>
      </c>
      <c r="AM65" s="136">
        <v>1.0536296296296297</v>
      </c>
      <c r="AN65" s="136">
        <v>1</v>
      </c>
      <c r="AO65" s="136" t="b">
        <v>1</v>
      </c>
    </row>
    <row r="66" spans="1:41" x14ac:dyDescent="0.3">
      <c r="A66" s="136" t="s">
        <v>139</v>
      </c>
      <c r="B66" s="136">
        <v>13</v>
      </c>
      <c r="C66" s="136">
        <v>7</v>
      </c>
      <c r="D66" s="136" t="s">
        <v>140</v>
      </c>
      <c r="E66" s="136" t="s">
        <v>9</v>
      </c>
      <c r="F66" s="136">
        <v>22</v>
      </c>
      <c r="G66" s="136" t="str">
        <f>IF(Table1[[#This Row],[Ethanol Day]]&lt;9,"Early",IF(Table1[[#This Row],[Ethanol Day]]&gt;16,"Late","Mid"))</f>
        <v>Late</v>
      </c>
      <c r="H66" s="136" t="s">
        <v>119</v>
      </c>
      <c r="I66" s="136" t="s">
        <v>71</v>
      </c>
      <c r="J66" s="136">
        <v>889</v>
      </c>
      <c r="K66" s="136">
        <v>6.5288194444444443</v>
      </c>
      <c r="L66" s="136">
        <v>67.352434091852743</v>
      </c>
      <c r="M66" s="136">
        <f>Table1[[#This Row],[Hour4-Spk/sec]]-Table1[[#This Row],[Hour1-Spk/sec]]</f>
        <v>-2.5577777777777779</v>
      </c>
      <c r="N66" s="136">
        <v>8.4697222222222219</v>
      </c>
      <c r="O66" s="136">
        <v>71.94743831463299</v>
      </c>
      <c r="P66" s="136">
        <v>6.0205555555555561</v>
      </c>
      <c r="Q66" s="136">
        <v>64.238747046632199</v>
      </c>
      <c r="R66" s="136">
        <v>5.7130555555555551</v>
      </c>
      <c r="S66" s="136">
        <v>65.69138397714606</v>
      </c>
      <c r="T66" s="136">
        <v>5.911944444444444</v>
      </c>
      <c r="U66" s="136">
        <v>67.397501831039762</v>
      </c>
      <c r="V66" s="136">
        <v>1.7259874825193957</v>
      </c>
      <c r="W66" s="136">
        <v>0.15191383609576425</v>
      </c>
      <c r="X66" s="136">
        <v>8.4697222222222219</v>
      </c>
      <c r="Y66" s="136">
        <v>314</v>
      </c>
      <c r="Z66" s="136">
        <v>6.0205555555555561</v>
      </c>
      <c r="AA66" s="136">
        <v>163</v>
      </c>
      <c r="AB66" s="136">
        <v>5.7130555555555551</v>
      </c>
      <c r="AC66" s="136">
        <v>263</v>
      </c>
      <c r="AD66" s="136">
        <v>5.911944444444444</v>
      </c>
      <c r="AE66" s="136">
        <v>69</v>
      </c>
      <c r="AF66" s="136">
        <v>67.352434091852743</v>
      </c>
      <c r="AG66" s="136">
        <v>4.6669770008325715</v>
      </c>
      <c r="AH66" s="136">
        <v>2.8541974378235767E-2</v>
      </c>
      <c r="AI66" s="136">
        <f>1/Table1[[#This Row],[Avg MeanISIinBurst]]</f>
        <v>35.036118621230848</v>
      </c>
      <c r="AJ66" s="136">
        <v>183.59757644172069</v>
      </c>
      <c r="AK66" s="136">
        <v>0.12539086867927784</v>
      </c>
      <c r="AL66" s="136">
        <v>99.861944544118884</v>
      </c>
      <c r="AM66" s="136">
        <v>0.93884057971014478</v>
      </c>
      <c r="AN66" s="136">
        <v>1</v>
      </c>
      <c r="AO66" s="136" t="b">
        <v>1</v>
      </c>
    </row>
    <row r="67" spans="1:41" x14ac:dyDescent="0.3">
      <c r="A67" s="136" t="s">
        <v>139</v>
      </c>
      <c r="B67" s="136">
        <v>13</v>
      </c>
      <c r="C67" s="136">
        <v>8</v>
      </c>
      <c r="D67" s="136" t="s">
        <v>136</v>
      </c>
      <c r="E67" s="136" t="s">
        <v>9</v>
      </c>
      <c r="F67" s="136">
        <v>22</v>
      </c>
      <c r="G67" s="136" t="str">
        <f>IF(Table1[[#This Row],[Ethanol Day]]&lt;9,"Early",IF(Table1[[#This Row],[Ethanol Day]]&gt;16,"Late","Mid"))</f>
        <v>Late</v>
      </c>
      <c r="H67" s="136" t="s">
        <v>11</v>
      </c>
      <c r="I67" s="136" t="s">
        <v>119</v>
      </c>
      <c r="J67" s="136">
        <v>889</v>
      </c>
      <c r="K67" s="136">
        <v>0.70465277777777779</v>
      </c>
      <c r="L67" s="136">
        <v>11.286556544020275</v>
      </c>
      <c r="M67" s="136">
        <f>Table1[[#This Row],[Hour4-Spk/sec]]-Table1[[#This Row],[Hour1-Spk/sec]]</f>
        <v>-0.26749999999999985</v>
      </c>
      <c r="N67" s="136">
        <v>0.81944444444444431</v>
      </c>
      <c r="O67" s="136">
        <v>11.803256946931349</v>
      </c>
      <c r="P67" s="136">
        <v>0.81638888888888894</v>
      </c>
      <c r="Q67" s="136">
        <v>13.793362119611801</v>
      </c>
      <c r="R67" s="136">
        <v>0.63083333333333336</v>
      </c>
      <c r="S67" s="136">
        <v>8.6906519808881644</v>
      </c>
      <c r="T67" s="136">
        <v>0.55194444444444446</v>
      </c>
      <c r="U67" s="136">
        <v>10.811982364748788</v>
      </c>
      <c r="V67" s="136">
        <v>1.1696033317768477</v>
      </c>
      <c r="W67" s="136">
        <v>1.3791112637362639</v>
      </c>
      <c r="X67" s="136">
        <v>0.81944444444444431</v>
      </c>
      <c r="Y67" s="136">
        <v>314</v>
      </c>
      <c r="Z67" s="136">
        <v>0.81638888888888894</v>
      </c>
      <c r="AA67" s="136">
        <v>163</v>
      </c>
      <c r="AB67" s="136">
        <v>0.63083333333333336</v>
      </c>
      <c r="AC67" s="136">
        <v>263</v>
      </c>
      <c r="AD67" s="136">
        <v>0.55194444444444446</v>
      </c>
      <c r="AE67" s="136">
        <v>69</v>
      </c>
      <c r="AF67" s="136">
        <v>11.286556544020275</v>
      </c>
      <c r="AG67" s="136">
        <v>2.1570922095840213</v>
      </c>
      <c r="AH67" s="136">
        <v>2.5058279666265917E-2</v>
      </c>
      <c r="AI67" s="136">
        <f>1/Table1[[#This Row],[Avg MeanISIinBurst]]</f>
        <v>39.906969405654173</v>
      </c>
      <c r="AJ67" s="136">
        <v>86.218423716330236</v>
      </c>
      <c r="AK67" s="136">
        <v>3.0851768737556132E-2</v>
      </c>
      <c r="AL67" s="136">
        <v>144.35665510899213</v>
      </c>
      <c r="AM67" s="136">
        <v>3.8592592592592595E-2</v>
      </c>
      <c r="AN67" s="136">
        <v>1</v>
      </c>
      <c r="AO67" s="136" t="b">
        <v>1</v>
      </c>
    </row>
    <row r="68" spans="1:41" x14ac:dyDescent="0.3">
      <c r="A68" s="136" t="s">
        <v>139</v>
      </c>
      <c r="B68" s="136">
        <v>13</v>
      </c>
      <c r="C68" s="136">
        <v>9</v>
      </c>
      <c r="D68" s="136" t="s">
        <v>87</v>
      </c>
      <c r="E68" s="136" t="s">
        <v>9</v>
      </c>
      <c r="F68" s="136">
        <v>22</v>
      </c>
      <c r="G68" s="136" t="str">
        <f>IF(Table1[[#This Row],[Ethanol Day]]&lt;9,"Early",IF(Table1[[#This Row],[Ethanol Day]]&gt;16,"Late","Mid"))</f>
        <v>Late</v>
      </c>
      <c r="H68" s="136" t="s">
        <v>11</v>
      </c>
      <c r="I68" s="136" t="s">
        <v>71</v>
      </c>
      <c r="J68" s="136">
        <v>889</v>
      </c>
      <c r="K68" s="136">
        <v>0.84284722222222219</v>
      </c>
      <c r="L68" s="136">
        <v>9.2894620675744122</v>
      </c>
      <c r="M68" s="136">
        <f>Table1[[#This Row],[Hour4-Spk/sec]]-Table1[[#This Row],[Hour1-Spk/sec]]</f>
        <v>-0.17777777777777748</v>
      </c>
      <c r="N68" s="136">
        <v>0.95888888888888868</v>
      </c>
      <c r="O68" s="136">
        <v>10.852187394216498</v>
      </c>
      <c r="P68" s="136">
        <v>0.81194444444444436</v>
      </c>
      <c r="Q68" s="136">
        <v>8.4233450598542436</v>
      </c>
      <c r="R68" s="136">
        <v>0.81944444444444453</v>
      </c>
      <c r="S68" s="136">
        <v>8.9467190982769527</v>
      </c>
      <c r="T68" s="136">
        <v>0.7811111111111112</v>
      </c>
      <c r="U68" s="136">
        <v>8.7935307791643069</v>
      </c>
      <c r="V68" s="136">
        <v>1.0341334062851855</v>
      </c>
      <c r="W68" s="136">
        <v>1.1638540292671127</v>
      </c>
      <c r="X68" s="136">
        <v>0.95888888888888868</v>
      </c>
      <c r="Y68" s="136">
        <v>314</v>
      </c>
      <c r="Z68" s="136">
        <v>0.81194444444444436</v>
      </c>
      <c r="AA68" s="136">
        <v>163</v>
      </c>
      <c r="AB68" s="136">
        <v>0.81944444444444453</v>
      </c>
      <c r="AC68" s="136">
        <v>263</v>
      </c>
      <c r="AD68" s="136">
        <v>0.7811111111111112</v>
      </c>
      <c r="AE68" s="136">
        <v>69</v>
      </c>
      <c r="AF68" s="136">
        <v>9.2894620675744122</v>
      </c>
      <c r="AG68" s="136">
        <v>2.110589735628436</v>
      </c>
      <c r="AH68" s="136">
        <v>2.6116404675833059E-2</v>
      </c>
      <c r="AI68" s="136">
        <f>1/Table1[[#This Row],[Avg MeanISIinBurst]]</f>
        <v>38.290109699722748</v>
      </c>
      <c r="AJ68" s="136">
        <v>73.048590543160131</v>
      </c>
      <c r="AK68" s="136">
        <v>3.0405132582511114E-2</v>
      </c>
      <c r="AL68" s="136">
        <v>130.69649917363495</v>
      </c>
      <c r="AM68" s="136">
        <v>3.7851851851851873E-2</v>
      </c>
      <c r="AN68" s="136">
        <v>1</v>
      </c>
      <c r="AO68" s="136" t="b">
        <v>1</v>
      </c>
    </row>
    <row r="69" spans="1:41" x14ac:dyDescent="0.3">
      <c r="A69" s="136" t="s">
        <v>139</v>
      </c>
      <c r="B69" s="136">
        <v>13</v>
      </c>
      <c r="C69" s="136">
        <v>10</v>
      </c>
      <c r="D69" s="136" t="s">
        <v>112</v>
      </c>
      <c r="E69" s="136" t="s">
        <v>9</v>
      </c>
      <c r="F69" s="136">
        <v>22</v>
      </c>
      <c r="G69" s="136" t="str">
        <f>IF(Table1[[#This Row],[Ethanol Day]]&lt;9,"Early",IF(Table1[[#This Row],[Ethanol Day]]&gt;16,"Late","Mid"))</f>
        <v>Late</v>
      </c>
      <c r="H69" s="136" t="s">
        <v>11</v>
      </c>
      <c r="I69" s="136" t="s">
        <v>119</v>
      </c>
      <c r="J69" s="136">
        <v>889</v>
      </c>
      <c r="K69" s="136">
        <v>5.4936111111111101</v>
      </c>
      <c r="L69" s="136">
        <v>49.688250294640994</v>
      </c>
      <c r="M69" s="136">
        <f>Table1[[#This Row],[Hour4-Spk/sec]]-Table1[[#This Row],[Hour1-Spk/sec]]</f>
        <v>2.2330555555555547</v>
      </c>
      <c r="N69" s="136">
        <v>4.5777777777777775</v>
      </c>
      <c r="O69" s="136">
        <v>43.375756206393554</v>
      </c>
      <c r="P69" s="136">
        <v>5.0225</v>
      </c>
      <c r="Q69" s="136">
        <v>46.353236881199166</v>
      </c>
      <c r="R69" s="136">
        <v>5.5633333333333326</v>
      </c>
      <c r="S69" s="136">
        <v>48.915229715648508</v>
      </c>
      <c r="T69" s="136">
        <v>6.8108333333333322</v>
      </c>
      <c r="U69" s="136">
        <v>60.930385173809533</v>
      </c>
      <c r="V69" s="136">
        <v>1.1105993791156892</v>
      </c>
      <c r="W69" s="136">
        <v>0.18182629363009989</v>
      </c>
      <c r="X69" s="136">
        <v>4.5777777777777775</v>
      </c>
      <c r="Y69" s="136">
        <v>314</v>
      </c>
      <c r="Z69" s="136">
        <v>5.0225</v>
      </c>
      <c r="AA69" s="136">
        <v>163</v>
      </c>
      <c r="AB69" s="136">
        <v>5.5633333333333326</v>
      </c>
      <c r="AC69" s="136">
        <v>263</v>
      </c>
      <c r="AD69" s="136">
        <v>6.8108333333333322</v>
      </c>
      <c r="AE69" s="136">
        <v>69</v>
      </c>
      <c r="AF69" s="136">
        <v>49.688250294640994</v>
      </c>
      <c r="AG69" s="136">
        <v>3.1296725822379674</v>
      </c>
      <c r="AH69" s="136">
        <v>3.0539741327570889E-2</v>
      </c>
      <c r="AI69" s="136">
        <f>1/Table1[[#This Row],[Avg MeanISIinBurst]]</f>
        <v>32.744219712732558</v>
      </c>
      <c r="AJ69" s="136">
        <v>115.76943046498</v>
      </c>
      <c r="AK69" s="136">
        <v>7.4980212036836191E-2</v>
      </c>
      <c r="AL69" s="136">
        <v>101.20687066236033</v>
      </c>
      <c r="AM69" s="136">
        <v>0.87856060606060604</v>
      </c>
      <c r="AN69" s="136">
        <v>1</v>
      </c>
      <c r="AO69" s="136" t="b">
        <v>1</v>
      </c>
    </row>
    <row r="70" spans="1:41" x14ac:dyDescent="0.3">
      <c r="A70" s="136" t="s">
        <v>139</v>
      </c>
      <c r="B70" s="136">
        <v>13</v>
      </c>
      <c r="C70" s="136">
        <v>12</v>
      </c>
      <c r="D70" s="136" t="s">
        <v>134</v>
      </c>
      <c r="E70" s="136" t="s">
        <v>9</v>
      </c>
      <c r="F70" s="136">
        <v>22</v>
      </c>
      <c r="G70" s="136" t="str">
        <f>IF(Table1[[#This Row],[Ethanol Day]]&lt;9,"Early",IF(Table1[[#This Row],[Ethanol Day]]&gt;16,"Late","Mid"))</f>
        <v>Late</v>
      </c>
      <c r="H70" s="136" t="s">
        <v>119</v>
      </c>
      <c r="I70" s="136" t="s">
        <v>71</v>
      </c>
      <c r="J70" s="136">
        <v>889</v>
      </c>
      <c r="K70" s="136">
        <v>0.66010416666666671</v>
      </c>
      <c r="L70" s="136">
        <v>23.463151801760478</v>
      </c>
      <c r="M70" s="136">
        <f>Table1[[#This Row],[Hour4-Spk/sec]]-Table1[[#This Row],[Hour1-Spk/sec]]</f>
        <v>0.76555555555555554</v>
      </c>
      <c r="N70" s="136">
        <v>0.31597222222222227</v>
      </c>
      <c r="O70" s="136">
        <v>18.71495150319296</v>
      </c>
      <c r="P70" s="136">
        <v>0.65611111111111109</v>
      </c>
      <c r="Q70" s="136">
        <v>24.441342438670791</v>
      </c>
      <c r="R70" s="136">
        <v>0.58680555555555547</v>
      </c>
      <c r="S70" s="136">
        <v>18.963746711913874</v>
      </c>
      <c r="T70" s="136">
        <v>1.0815277777777779</v>
      </c>
      <c r="U70" s="136">
        <v>32.93394861632315</v>
      </c>
      <c r="V70" s="136">
        <v>1.6594051734744419</v>
      </c>
      <c r="W70" s="136">
        <v>1.4484014123018261</v>
      </c>
      <c r="X70" s="136">
        <v>0.31597222222222227</v>
      </c>
      <c r="Y70" s="136">
        <v>314</v>
      </c>
      <c r="Z70" s="136">
        <v>0.65611111111111109</v>
      </c>
      <c r="AA70" s="136">
        <v>163</v>
      </c>
      <c r="AB70" s="136">
        <v>0.58680555555555547</v>
      </c>
      <c r="AC70" s="136">
        <v>263</v>
      </c>
      <c r="AD70" s="136">
        <v>1.0815277777777779</v>
      </c>
      <c r="AE70" s="136">
        <v>69</v>
      </c>
      <c r="AF70" s="136">
        <v>23.463151801760478</v>
      </c>
      <c r="AG70" s="136">
        <v>2.3515310143734176</v>
      </c>
      <c r="AH70" s="136">
        <v>1.9294560251065955E-2</v>
      </c>
      <c r="AI70" s="136">
        <f>1/Table1[[#This Row],[Avg MeanISIinBurst]]</f>
        <v>51.828079364739793</v>
      </c>
      <c r="AJ70" s="136">
        <v>117.99991837560546</v>
      </c>
      <c r="AK70" s="136">
        <v>2.8922105904236224E-2</v>
      </c>
      <c r="AL70" s="136">
        <v>185.60694778403754</v>
      </c>
      <c r="AM70" s="136">
        <v>7.9365079365079375E-2</v>
      </c>
      <c r="AN70" s="136">
        <v>1</v>
      </c>
      <c r="AO70" s="136" t="b">
        <v>1</v>
      </c>
    </row>
    <row r="71" spans="1:41" x14ac:dyDescent="0.3">
      <c r="A71" s="136" t="s">
        <v>139</v>
      </c>
      <c r="B71" s="136">
        <v>13</v>
      </c>
      <c r="C71" s="136">
        <v>13</v>
      </c>
      <c r="D71" s="136" t="s">
        <v>94</v>
      </c>
      <c r="E71" s="136" t="s">
        <v>9</v>
      </c>
      <c r="F71" s="136">
        <v>22</v>
      </c>
      <c r="G71" s="136" t="str">
        <f>IF(Table1[[#This Row],[Ethanol Day]]&lt;9,"Early",IF(Table1[[#This Row],[Ethanol Day]]&gt;16,"Late","Mid"))</f>
        <v>Late</v>
      </c>
      <c r="H71" s="136" t="s">
        <v>11</v>
      </c>
      <c r="I71" s="136" t="s">
        <v>119</v>
      </c>
      <c r="J71" s="136">
        <v>889</v>
      </c>
      <c r="K71" s="136">
        <v>1.3630555555555557</v>
      </c>
      <c r="L71" s="136">
        <v>16.742146745419394</v>
      </c>
      <c r="M71" s="136">
        <f>Table1[[#This Row],[Hour4-Spk/sec]]-Table1[[#This Row],[Hour1-Spk/sec]]</f>
        <v>2.6572222222222224</v>
      </c>
      <c r="N71" s="136">
        <v>0.46250000000000008</v>
      </c>
      <c r="O71" s="136">
        <v>8.2344148232627408</v>
      </c>
      <c r="P71" s="136">
        <v>0.39250000000000007</v>
      </c>
      <c r="Q71" s="136">
        <v>8.8732259625090766</v>
      </c>
      <c r="R71" s="136">
        <v>1.4775</v>
      </c>
      <c r="S71" s="136">
        <v>18.526005642078957</v>
      </c>
      <c r="T71" s="136">
        <v>3.1197222222222223</v>
      </c>
      <c r="U71" s="136">
        <v>33.466607237217247</v>
      </c>
      <c r="V71" s="136">
        <v>2.3258060414958091</v>
      </c>
      <c r="W71" s="136">
        <v>0.75555017533759028</v>
      </c>
      <c r="X71" s="136">
        <v>0.46250000000000008</v>
      </c>
      <c r="Y71" s="136">
        <v>314</v>
      </c>
      <c r="Z71" s="136">
        <v>0.39250000000000007</v>
      </c>
      <c r="AA71" s="136">
        <v>163</v>
      </c>
      <c r="AB71" s="136">
        <v>1.4775</v>
      </c>
      <c r="AC71" s="136">
        <v>263</v>
      </c>
      <c r="AD71" s="136">
        <v>3.1197222222222223</v>
      </c>
      <c r="AE71" s="136">
        <v>69</v>
      </c>
      <c r="AF71" s="136">
        <v>16.742146745419394</v>
      </c>
      <c r="AG71" s="136">
        <v>2.2924278880982865</v>
      </c>
      <c r="AH71" s="136">
        <v>2.8221300941497295E-2</v>
      </c>
      <c r="AI71" s="136">
        <f>1/Table1[[#This Row],[Avg MeanISIinBurst]]</f>
        <v>35.434227574164574</v>
      </c>
      <c r="AJ71" s="136">
        <v>63.922403738527628</v>
      </c>
      <c r="AK71" s="136">
        <v>3.968264814330115E-2</v>
      </c>
      <c r="AL71" s="136">
        <v>102.61672942835384</v>
      </c>
      <c r="AM71" s="136">
        <v>0.14385185185185184</v>
      </c>
      <c r="AN71" s="136">
        <v>1</v>
      </c>
      <c r="AO71" s="136" t="b">
        <v>1</v>
      </c>
    </row>
    <row r="72" spans="1:41" x14ac:dyDescent="0.3">
      <c r="A72" s="136" t="s">
        <v>139</v>
      </c>
      <c r="B72" s="136">
        <v>13</v>
      </c>
      <c r="C72" s="136">
        <v>14</v>
      </c>
      <c r="D72" s="136" t="s">
        <v>114</v>
      </c>
      <c r="E72" s="136" t="s">
        <v>9</v>
      </c>
      <c r="F72" s="136">
        <v>22</v>
      </c>
      <c r="G72" s="136" t="str">
        <f>IF(Table1[[#This Row],[Ethanol Day]]&lt;9,"Early",IF(Table1[[#This Row],[Ethanol Day]]&gt;16,"Late","Mid"))</f>
        <v>Late</v>
      </c>
      <c r="H72" s="136" t="s">
        <v>11</v>
      </c>
      <c r="I72" s="136" t="s">
        <v>71</v>
      </c>
      <c r="J72" s="136">
        <v>889</v>
      </c>
      <c r="K72" s="136">
        <v>0.94534722222222223</v>
      </c>
      <c r="L72" s="136">
        <v>17.290216012867884</v>
      </c>
      <c r="M72" s="136">
        <f>Table1[[#This Row],[Hour4-Spk/sec]]-Table1[[#This Row],[Hour1-Spk/sec]]</f>
        <v>-0.58333333333333326</v>
      </c>
      <c r="N72" s="136">
        <v>1.211111111111111</v>
      </c>
      <c r="O72" s="136">
        <v>16.699868794139135</v>
      </c>
      <c r="P72" s="136">
        <v>0.97638888888888886</v>
      </c>
      <c r="Q72" s="136">
        <v>14.229136801553727</v>
      </c>
      <c r="R72" s="136">
        <v>0.96611111111111114</v>
      </c>
      <c r="S72" s="136">
        <v>16.380700468725948</v>
      </c>
      <c r="T72" s="136">
        <v>0.62777777777777777</v>
      </c>
      <c r="U72" s="136">
        <v>22.581443273061307</v>
      </c>
      <c r="V72" s="136">
        <v>1.4201720786201684</v>
      </c>
      <c r="W72" s="136">
        <v>1.0284372132373898</v>
      </c>
      <c r="X72" s="136">
        <v>1.211111111111111</v>
      </c>
      <c r="Y72" s="136">
        <v>314</v>
      </c>
      <c r="Z72" s="136">
        <v>0.97638888888888886</v>
      </c>
      <c r="AA72" s="136">
        <v>163</v>
      </c>
      <c r="AB72" s="136">
        <v>0.96611111111111114</v>
      </c>
      <c r="AC72" s="136">
        <v>263</v>
      </c>
      <c r="AD72" s="136">
        <v>0.62777777777777777</v>
      </c>
      <c r="AE72" s="136">
        <v>69</v>
      </c>
      <c r="AF72" s="136">
        <v>17.290216012867884</v>
      </c>
      <c r="AG72" s="136">
        <v>2.3791579390797235</v>
      </c>
      <c r="AH72" s="136">
        <v>2.8610772701391438E-2</v>
      </c>
      <c r="AI72" s="136">
        <f>1/Table1[[#This Row],[Avg MeanISIinBurst]]</f>
        <v>34.951869718337477</v>
      </c>
      <c r="AJ72" s="136">
        <v>61.040604720581953</v>
      </c>
      <c r="AK72" s="136">
        <v>4.3547715029029807E-2</v>
      </c>
      <c r="AL72" s="136">
        <v>96.786471783480295</v>
      </c>
      <c r="AM72" s="136">
        <v>6.78787878787879E-2</v>
      </c>
      <c r="AN72" s="136">
        <v>1</v>
      </c>
      <c r="AO72" s="136" t="b">
        <v>1</v>
      </c>
    </row>
    <row r="73" spans="1:41" x14ac:dyDescent="0.3">
      <c r="A73" s="136" t="s">
        <v>82</v>
      </c>
      <c r="B73" s="136">
        <v>14</v>
      </c>
      <c r="C73" s="136">
        <v>3</v>
      </c>
      <c r="D73" s="136" t="s">
        <v>136</v>
      </c>
      <c r="E73" s="136" t="s">
        <v>9</v>
      </c>
      <c r="F73" s="136">
        <v>1</v>
      </c>
      <c r="G73" s="136" t="str">
        <f>IF(Table1[[#This Row],[Ethanol Day]]&lt;9,"Early",IF(Table1[[#This Row],[Ethanol Day]]&gt;16,"Late","Mid"))</f>
        <v>Early</v>
      </c>
      <c r="H73" s="136" t="s">
        <v>71</v>
      </c>
      <c r="I73" s="136" t="s">
        <v>71</v>
      </c>
      <c r="J73" s="136">
        <v>24</v>
      </c>
      <c r="K73" s="136">
        <v>1.2806249999999999</v>
      </c>
      <c r="L73" s="136">
        <v>14.94117442888413</v>
      </c>
      <c r="M73" s="136">
        <f>Table1[[#This Row],[Hour4-Spk/sec]]-Table1[[#This Row],[Hour1-Spk/sec]]</f>
        <v>-2.2083333333333455E-2</v>
      </c>
      <c r="N73" s="136">
        <v>1.3933333333333333</v>
      </c>
      <c r="O73" s="136">
        <v>14.683973523017414</v>
      </c>
      <c r="P73" s="136">
        <v>0.93416666666666659</v>
      </c>
      <c r="Q73" s="136">
        <v>11.698573535916639</v>
      </c>
      <c r="R73" s="136">
        <v>1.4237500000000001</v>
      </c>
      <c r="S73" s="136">
        <v>18.45554765018986</v>
      </c>
      <c r="T73" s="136">
        <v>1.3712499999999999</v>
      </c>
      <c r="U73" s="136">
        <v>15.244766806306645</v>
      </c>
      <c r="V73" s="136">
        <v>1.1417111203025818</v>
      </c>
      <c r="W73" s="136">
        <v>0.76859645268488241</v>
      </c>
      <c r="X73" s="136">
        <v>1.3933333333333333</v>
      </c>
      <c r="Y73" s="136">
        <v>17</v>
      </c>
      <c r="Z73" s="136">
        <v>0.93416666666666659</v>
      </c>
      <c r="AA73" s="136">
        <v>6</v>
      </c>
      <c r="AB73" s="136">
        <v>1.4237500000000001</v>
      </c>
      <c r="AC73" s="136">
        <v>0</v>
      </c>
      <c r="AD73" s="136">
        <v>1.3712499999999999</v>
      </c>
      <c r="AE73" s="136">
        <v>0</v>
      </c>
      <c r="AF73" s="136">
        <v>14.94117442888413</v>
      </c>
      <c r="AG73" s="152">
        <v>2.2642538728505781</v>
      </c>
      <c r="AH73" s="136">
        <v>2.6481572568350292E-2</v>
      </c>
      <c r="AI73" s="136">
        <f>1/Table1[[#This Row],[Avg MeanISIinBurst]]</f>
        <v>37.7621078740301</v>
      </c>
      <c r="AJ73" s="136">
        <v>88.715105110623441</v>
      </c>
      <c r="AK73" s="136">
        <v>3.5998967841827635E-2</v>
      </c>
      <c r="AL73" s="136">
        <v>126.42086019739786</v>
      </c>
      <c r="AM73" s="136">
        <v>8.9565217391304353E-2</v>
      </c>
      <c r="AN73" s="136" t="b">
        <v>1</v>
      </c>
      <c r="AO73" s="136" t="b">
        <v>1</v>
      </c>
    </row>
    <row r="74" spans="1:41" x14ac:dyDescent="0.3">
      <c r="A74" s="136" t="s">
        <v>82</v>
      </c>
      <c r="B74" s="136">
        <v>14</v>
      </c>
      <c r="C74" s="136">
        <v>4</v>
      </c>
      <c r="D74" s="136" t="s">
        <v>85</v>
      </c>
      <c r="E74" s="136" t="s">
        <v>9</v>
      </c>
      <c r="F74" s="136">
        <v>1</v>
      </c>
      <c r="G74" s="136" t="str">
        <f>IF(Table1[[#This Row],[Ethanol Day]]&lt;9,"Early",IF(Table1[[#This Row],[Ethanol Day]]&gt;16,"Late","Mid"))</f>
        <v>Early</v>
      </c>
      <c r="H74" s="136" t="s">
        <v>11</v>
      </c>
      <c r="I74" s="136" t="s">
        <v>71</v>
      </c>
      <c r="J74" s="136">
        <v>24</v>
      </c>
      <c r="K74" s="136">
        <v>0.46565972222222218</v>
      </c>
      <c r="L74" s="136">
        <v>10.659007804460936</v>
      </c>
      <c r="M74" s="136">
        <f>Table1[[#This Row],[Hour4-Spk/sec]]-Table1[[#This Row],[Hour1-Spk/sec]]</f>
        <v>0.21972222222222243</v>
      </c>
      <c r="N74" s="136">
        <v>0.39124999999999993</v>
      </c>
      <c r="O74" s="136">
        <v>11.454345817351985</v>
      </c>
      <c r="P74" s="136">
        <v>0.30791666666666662</v>
      </c>
      <c r="Q74" s="136">
        <v>7.5916303620901777</v>
      </c>
      <c r="R74" s="136">
        <v>0.55249999999999999</v>
      </c>
      <c r="S74" s="136">
        <v>11.887378658447668</v>
      </c>
      <c r="T74" s="136">
        <v>0.61097222222222236</v>
      </c>
      <c r="U74" s="136">
        <v>11.929880322901889</v>
      </c>
      <c r="V74" s="136">
        <v>1.422064649659212</v>
      </c>
      <c r="W74" s="136">
        <v>1.8630332981715894</v>
      </c>
      <c r="X74" s="136">
        <v>0.39124999999999993</v>
      </c>
      <c r="Y74" s="136">
        <v>17</v>
      </c>
      <c r="Z74" s="136">
        <v>0.30791666666666662</v>
      </c>
      <c r="AA74" s="136">
        <v>6</v>
      </c>
      <c r="AB74" s="136">
        <v>0.55249999999999999</v>
      </c>
      <c r="AC74" s="136">
        <v>0</v>
      </c>
      <c r="AD74" s="136">
        <v>0.61097222222222236</v>
      </c>
      <c r="AE74" s="136">
        <v>0</v>
      </c>
      <c r="AF74" s="136">
        <v>10.659007804460936</v>
      </c>
      <c r="AG74" s="136">
        <v>2.1760210504396551</v>
      </c>
      <c r="AH74" s="136">
        <v>2.1531481351246367E-2</v>
      </c>
      <c r="AI74" s="136">
        <f>1/Table1[[#This Row],[Avg MeanISIinBurst]]</f>
        <v>46.44362288348146</v>
      </c>
      <c r="AJ74" s="136">
        <v>111.00215411884442</v>
      </c>
      <c r="AK74" s="136">
        <v>2.5954759099681562E-2</v>
      </c>
      <c r="AL74" s="136">
        <v>174.03589234898774</v>
      </c>
      <c r="AM74" s="136">
        <v>2.6428571428571419E-2</v>
      </c>
      <c r="AN74" s="136" t="b">
        <v>1</v>
      </c>
      <c r="AO74" s="136" t="b">
        <v>1</v>
      </c>
    </row>
    <row r="75" spans="1:41" x14ac:dyDescent="0.3">
      <c r="A75" s="136" t="s">
        <v>82</v>
      </c>
      <c r="B75" s="136">
        <v>14</v>
      </c>
      <c r="C75" s="136">
        <v>5</v>
      </c>
      <c r="D75" s="136" t="s">
        <v>87</v>
      </c>
      <c r="E75" s="136" t="s">
        <v>9</v>
      </c>
      <c r="F75" s="136">
        <v>1</v>
      </c>
      <c r="G75" s="136" t="str">
        <f>IF(Table1[[#This Row],[Ethanol Day]]&lt;9,"Early",IF(Table1[[#This Row],[Ethanol Day]]&gt;16,"Late","Mid"))</f>
        <v>Early</v>
      </c>
      <c r="H75" s="136" t="s">
        <v>11</v>
      </c>
      <c r="I75" s="136" t="s">
        <v>71</v>
      </c>
      <c r="J75" s="136">
        <v>24</v>
      </c>
      <c r="K75" s="136">
        <v>0.58250000000000002</v>
      </c>
      <c r="L75" s="136">
        <v>28.664603641334619</v>
      </c>
      <c r="M75" s="136">
        <f>Table1[[#This Row],[Hour4-Spk/sec]]-Table1[[#This Row],[Hour1-Spk/sec]]</f>
        <v>-0.39555555555555549</v>
      </c>
      <c r="N75" s="136">
        <v>0.87958333333333327</v>
      </c>
      <c r="O75" s="136">
        <v>29.207065130820094</v>
      </c>
      <c r="P75" s="136">
        <v>0.5526388888888889</v>
      </c>
      <c r="Q75" s="136">
        <v>30.675595532686359</v>
      </c>
      <c r="R75" s="136">
        <v>0.41375000000000001</v>
      </c>
      <c r="S75" s="136">
        <v>30.101016183528586</v>
      </c>
      <c r="T75" s="136">
        <v>0.48402777777777778</v>
      </c>
      <c r="U75" s="136">
        <v>24.674737718303412</v>
      </c>
      <c r="V75" s="136">
        <v>1.6807155102968268</v>
      </c>
      <c r="W75" s="136">
        <v>1.6180884342032202</v>
      </c>
      <c r="X75" s="136">
        <v>0.87958333333333327</v>
      </c>
      <c r="Y75" s="136">
        <v>17</v>
      </c>
      <c r="Z75" s="136">
        <v>0.5526388888888889</v>
      </c>
      <c r="AA75" s="136">
        <v>6</v>
      </c>
      <c r="AB75" s="136">
        <v>0.41375000000000001</v>
      </c>
      <c r="AC75" s="136">
        <v>0</v>
      </c>
      <c r="AD75" s="136">
        <v>0.48402777777777778</v>
      </c>
      <c r="AE75" s="136">
        <v>0</v>
      </c>
      <c r="AF75" s="136">
        <v>28.664603641334619</v>
      </c>
      <c r="AG75" s="136">
        <v>3.2059406741849781</v>
      </c>
      <c r="AH75" s="136">
        <v>2.4016833462472697E-2</v>
      </c>
      <c r="AI75" s="136">
        <f>1/Table1[[#This Row],[Avg MeanISIinBurst]]</f>
        <v>41.63746238914225</v>
      </c>
      <c r="AJ75" s="136">
        <v>116.32132514209047</v>
      </c>
      <c r="AK75" s="136">
        <v>5.4462587742025476E-2</v>
      </c>
      <c r="AL75" s="136">
        <v>109.59302806454539</v>
      </c>
      <c r="AM75" s="136">
        <v>5.1287878787878771E-2</v>
      </c>
      <c r="AN75" s="136" t="b">
        <v>1</v>
      </c>
      <c r="AO75" s="136" t="b">
        <v>1</v>
      </c>
    </row>
    <row r="76" spans="1:41" x14ac:dyDescent="0.3">
      <c r="A76" s="136" t="s">
        <v>82</v>
      </c>
      <c r="B76" s="136">
        <v>14</v>
      </c>
      <c r="C76" s="136">
        <v>6</v>
      </c>
      <c r="D76" s="136" t="s">
        <v>88</v>
      </c>
      <c r="E76" s="136" t="s">
        <v>9</v>
      </c>
      <c r="F76" s="136">
        <v>1</v>
      </c>
      <c r="G76" s="136" t="str">
        <f>IF(Table1[[#This Row],[Ethanol Day]]&lt;9,"Early",IF(Table1[[#This Row],[Ethanol Day]]&gt;16,"Late","Mid"))</f>
        <v>Early</v>
      </c>
      <c r="H76" s="136" t="s">
        <v>11</v>
      </c>
      <c r="I76" s="136" t="s">
        <v>71</v>
      </c>
      <c r="J76" s="136">
        <v>24</v>
      </c>
      <c r="K76" s="136">
        <v>0.82020833333333332</v>
      </c>
      <c r="L76" s="136">
        <v>16.239426730823528</v>
      </c>
      <c r="M76" s="136">
        <f>Table1[[#This Row],[Hour4-Spk/sec]]-Table1[[#This Row],[Hour1-Spk/sec]]</f>
        <v>1.3333333333333197E-2</v>
      </c>
      <c r="N76" s="136">
        <v>0.90861111111111104</v>
      </c>
      <c r="O76" s="136">
        <v>17.578437983581711</v>
      </c>
      <c r="P76" s="136">
        <v>0.67388888888888887</v>
      </c>
      <c r="Q76" s="136">
        <v>14.14791232276581</v>
      </c>
      <c r="R76" s="136">
        <v>0.77638888888888891</v>
      </c>
      <c r="S76" s="136">
        <v>16.149799350493858</v>
      </c>
      <c r="T76" s="136">
        <v>0.92194444444444423</v>
      </c>
      <c r="U76" s="136">
        <v>17.081557266452737</v>
      </c>
      <c r="V76" s="136">
        <v>1.2522376364916299</v>
      </c>
      <c r="W76" s="136">
        <v>1.2216574620608702</v>
      </c>
      <c r="X76" s="136">
        <v>0.90861111111111104</v>
      </c>
      <c r="Y76" s="136">
        <v>17</v>
      </c>
      <c r="Z76" s="136">
        <v>0.67388888888888887</v>
      </c>
      <c r="AA76" s="136">
        <v>6</v>
      </c>
      <c r="AB76" s="136">
        <v>0.77638888888888891</v>
      </c>
      <c r="AC76" s="136">
        <v>0</v>
      </c>
      <c r="AD76" s="136">
        <v>0.92194444444444423</v>
      </c>
      <c r="AE76" s="136">
        <v>0</v>
      </c>
      <c r="AF76" s="136">
        <v>16.239426730823528</v>
      </c>
      <c r="AG76" s="136">
        <v>2.4839454994332639</v>
      </c>
      <c r="AH76" s="136">
        <v>2.5866465878575006E-2</v>
      </c>
      <c r="AI76" s="136">
        <f>1/Table1[[#This Row],[Avg MeanISIinBurst]]</f>
        <v>38.66009391055978</v>
      </c>
      <c r="AJ76" s="136">
        <v>104.4551800298194</v>
      </c>
      <c r="AK76" s="136">
        <v>4.032756125737242E-2</v>
      </c>
      <c r="AL76" s="136">
        <v>126.23089425345152</v>
      </c>
      <c r="AM76" s="136">
        <v>5.5138888888888869E-2</v>
      </c>
      <c r="AN76" s="136" t="b">
        <v>1</v>
      </c>
      <c r="AO76" s="136" t="b">
        <v>1</v>
      </c>
    </row>
    <row r="77" spans="1:41" x14ac:dyDescent="0.3">
      <c r="A77" s="136" t="s">
        <v>82</v>
      </c>
      <c r="B77" s="136">
        <v>14</v>
      </c>
      <c r="C77" s="136">
        <v>7</v>
      </c>
      <c r="D77" s="136" t="s">
        <v>90</v>
      </c>
      <c r="E77" s="136" t="s">
        <v>9</v>
      </c>
      <c r="F77" s="136">
        <v>1</v>
      </c>
      <c r="G77" s="136" t="str">
        <f>IF(Table1[[#This Row],[Ethanol Day]]&lt;9,"Early",IF(Table1[[#This Row],[Ethanol Day]]&gt;16,"Late","Mid"))</f>
        <v>Early</v>
      </c>
      <c r="H77" s="136" t="s">
        <v>11</v>
      </c>
      <c r="I77" s="136" t="s">
        <v>71</v>
      </c>
      <c r="J77" s="136">
        <v>24</v>
      </c>
      <c r="K77" s="136">
        <v>0.89076388888888891</v>
      </c>
      <c r="L77" s="136">
        <v>16.931170669125873</v>
      </c>
      <c r="M77" s="136">
        <f>Table1[[#This Row],[Hour4-Spk/sec]]-Table1[[#This Row],[Hour1-Spk/sec]]</f>
        <v>-0.21250000000000013</v>
      </c>
      <c r="N77" s="136">
        <v>1.1377777777777778</v>
      </c>
      <c r="O77" s="136">
        <v>19.543254623207361</v>
      </c>
      <c r="P77" s="136">
        <v>0.67555555555555558</v>
      </c>
      <c r="Q77" s="136">
        <v>14.535945702235912</v>
      </c>
      <c r="R77" s="136">
        <v>0.82444444444444454</v>
      </c>
      <c r="S77" s="136">
        <v>15.277960687232856</v>
      </c>
      <c r="T77" s="136">
        <v>0.92527777777777764</v>
      </c>
      <c r="U77" s="136">
        <v>18.735561204625835</v>
      </c>
      <c r="V77" s="136">
        <v>1.315198842239476</v>
      </c>
      <c r="W77" s="136">
        <v>1.155613595447696</v>
      </c>
      <c r="X77" s="136">
        <v>1.1377777777777778</v>
      </c>
      <c r="Y77" s="136">
        <v>17</v>
      </c>
      <c r="Z77" s="136">
        <v>0.67555555555555558</v>
      </c>
      <c r="AA77" s="136">
        <v>6</v>
      </c>
      <c r="AB77" s="136">
        <v>0.82444444444444454</v>
      </c>
      <c r="AC77" s="136">
        <v>0</v>
      </c>
      <c r="AD77" s="136">
        <v>0.92527777777777764</v>
      </c>
      <c r="AE77" s="136">
        <v>0</v>
      </c>
      <c r="AF77" s="136">
        <v>16.931170669125873</v>
      </c>
      <c r="AG77" s="136">
        <v>2.467945406032102</v>
      </c>
      <c r="AH77" s="136">
        <v>2.4928407183706286E-2</v>
      </c>
      <c r="AI77" s="136">
        <f>1/Table1[[#This Row],[Avg MeanISIinBurst]]</f>
        <v>40.114877482169028</v>
      </c>
      <c r="AJ77" s="136">
        <v>108.23157990282941</v>
      </c>
      <c r="AK77" s="136">
        <v>3.8251870211861036E-2</v>
      </c>
      <c r="AL77" s="136">
        <v>132.74995615354106</v>
      </c>
      <c r="AM77" s="136">
        <v>6.2898550724637681E-2</v>
      </c>
      <c r="AN77" s="136" t="b">
        <v>1</v>
      </c>
      <c r="AO77" s="136" t="b">
        <v>1</v>
      </c>
    </row>
    <row r="78" spans="1:41" x14ac:dyDescent="0.3">
      <c r="A78" s="136" t="s">
        <v>82</v>
      </c>
      <c r="B78" s="136">
        <v>14</v>
      </c>
      <c r="C78" s="136">
        <v>9</v>
      </c>
      <c r="D78" s="136" t="s">
        <v>94</v>
      </c>
      <c r="E78" s="136" t="s">
        <v>9</v>
      </c>
      <c r="F78" s="136">
        <v>1</v>
      </c>
      <c r="G78" s="136" t="str">
        <f>IF(Table1[[#This Row],[Ethanol Day]]&lt;9,"Early",IF(Table1[[#This Row],[Ethanol Day]]&gt;16,"Late","Mid"))</f>
        <v>Early</v>
      </c>
      <c r="H78" s="136" t="s">
        <v>11</v>
      </c>
      <c r="I78" s="136" t="s">
        <v>71</v>
      </c>
      <c r="J78" s="136">
        <v>24</v>
      </c>
      <c r="K78" s="136">
        <v>0.62086805555555546</v>
      </c>
      <c r="L78" s="136">
        <v>7.87485576420345</v>
      </c>
      <c r="M78" s="136">
        <f>Table1[[#This Row],[Hour4-Spk/sec]]-Table1[[#This Row],[Hour1-Spk/sec]]</f>
        <v>1.1680555555555554</v>
      </c>
      <c r="N78" s="136">
        <v>0.30666666666666664</v>
      </c>
      <c r="O78" s="136">
        <v>4.233903316486157</v>
      </c>
      <c r="P78" s="136">
        <v>0.27805555555555556</v>
      </c>
      <c r="Q78" s="136">
        <v>3.3196624567928077</v>
      </c>
      <c r="R78" s="136">
        <v>0.42402777777777773</v>
      </c>
      <c r="S78" s="136">
        <v>8.3933840658050229</v>
      </c>
      <c r="T78" s="136">
        <v>1.474722222222222</v>
      </c>
      <c r="U78" s="136">
        <v>16.297577377286895</v>
      </c>
      <c r="V78" s="136">
        <v>1.9576248817584805</v>
      </c>
      <c r="W78" s="136">
        <v>1.5177749181885358</v>
      </c>
      <c r="X78" s="136">
        <v>0.30666666666666664</v>
      </c>
      <c r="Y78" s="136">
        <v>17</v>
      </c>
      <c r="Z78" s="136">
        <v>0.27805555555555556</v>
      </c>
      <c r="AA78" s="136">
        <v>6</v>
      </c>
      <c r="AB78" s="136">
        <v>0.42402777777777773</v>
      </c>
      <c r="AC78" s="136">
        <v>0</v>
      </c>
      <c r="AD78" s="136">
        <v>1.474722222222222</v>
      </c>
      <c r="AE78" s="136">
        <v>0</v>
      </c>
      <c r="AF78" s="136">
        <v>7.87485576420345</v>
      </c>
      <c r="AG78" s="136">
        <v>2.1203750742479324</v>
      </c>
      <c r="AH78" s="136">
        <v>2.6947218298329918E-2</v>
      </c>
      <c r="AI78" s="136">
        <f>1/Table1[[#This Row],[Avg MeanISIinBurst]]</f>
        <v>37.109581736010803</v>
      </c>
      <c r="AJ78" s="136">
        <v>74.164233530382106</v>
      </c>
      <c r="AK78" s="136">
        <v>3.1728673485575253E-2</v>
      </c>
      <c r="AL78" s="136">
        <v>134.40138336230058</v>
      </c>
      <c r="AM78" s="136">
        <v>3.4130434782608694E-2</v>
      </c>
      <c r="AN78" s="136" t="b">
        <v>1</v>
      </c>
      <c r="AO78" s="136" t="b">
        <v>1</v>
      </c>
    </row>
    <row r="79" spans="1:41" x14ac:dyDescent="0.3">
      <c r="A79" s="136" t="s">
        <v>82</v>
      </c>
      <c r="B79" s="136">
        <v>14</v>
      </c>
      <c r="C79" s="136">
        <v>11</v>
      </c>
      <c r="D79" s="136" t="s">
        <v>143</v>
      </c>
      <c r="E79" s="136" t="s">
        <v>9</v>
      </c>
      <c r="F79" s="136">
        <v>1</v>
      </c>
      <c r="G79" s="136" t="str">
        <f>IF(Table1[[#This Row],[Ethanol Day]]&lt;9,"Early",IF(Table1[[#This Row],[Ethanol Day]]&gt;16,"Late","Mid"))</f>
        <v>Early</v>
      </c>
      <c r="H79" s="136" t="s">
        <v>71</v>
      </c>
      <c r="I79" s="136" t="s">
        <v>71</v>
      </c>
      <c r="J79" s="136">
        <v>24</v>
      </c>
      <c r="K79" s="136">
        <v>0.77906249999999999</v>
      </c>
      <c r="L79" s="136">
        <v>9.6921784920979004</v>
      </c>
      <c r="M79" s="136">
        <f>Table1[[#This Row],[Hour4-Spk/sec]]-Table1[[#This Row],[Hour1-Spk/sec]]</f>
        <v>0.60694444444444462</v>
      </c>
      <c r="N79" s="136">
        <v>0.64916666666666656</v>
      </c>
      <c r="O79" s="136">
        <v>8.5087911830897571</v>
      </c>
      <c r="P79" s="136">
        <v>0.42638888888888887</v>
      </c>
      <c r="Q79" s="136">
        <v>5.5906816695188164</v>
      </c>
      <c r="R79" s="136">
        <v>0.7845833333333333</v>
      </c>
      <c r="S79" s="136">
        <v>9.2769526716556374</v>
      </c>
      <c r="T79" s="136">
        <v>1.2561111111111112</v>
      </c>
      <c r="U79" s="136">
        <v>15.872732456089874</v>
      </c>
      <c r="V79" s="136">
        <v>1.293033516411634</v>
      </c>
      <c r="W79" s="136">
        <v>1.2577334656883901</v>
      </c>
      <c r="X79" s="136">
        <v>0.64916666666666656</v>
      </c>
      <c r="Y79" s="136">
        <v>17</v>
      </c>
      <c r="Z79" s="136">
        <v>0.42638888888888887</v>
      </c>
      <c r="AA79" s="136">
        <v>6</v>
      </c>
      <c r="AB79" s="136">
        <v>0.7845833333333333</v>
      </c>
      <c r="AC79" s="136">
        <v>0</v>
      </c>
      <c r="AD79" s="136">
        <v>1.2561111111111112</v>
      </c>
      <c r="AE79" s="136">
        <v>0</v>
      </c>
      <c r="AF79" s="136">
        <v>9.6921784920979004</v>
      </c>
      <c r="AG79" s="152">
        <v>2.2317214825628819</v>
      </c>
      <c r="AH79" s="136">
        <v>2.444210143025332E-2</v>
      </c>
      <c r="AI79" s="136">
        <f>1/Table1[[#This Row],[Avg MeanISIinBurst]]</f>
        <v>40.913012445085656</v>
      </c>
      <c r="AJ79" s="136">
        <v>93.340127757532116</v>
      </c>
      <c r="AK79" s="136">
        <v>2.995926613353702E-2</v>
      </c>
      <c r="AL79" s="136">
        <v>132.84901787403672</v>
      </c>
      <c r="AM79" s="136">
        <v>3.9782608695652179E-2</v>
      </c>
      <c r="AN79" s="136" t="b">
        <v>1</v>
      </c>
      <c r="AO79" s="136" t="b">
        <v>1</v>
      </c>
    </row>
    <row r="80" spans="1:41" x14ac:dyDescent="0.3">
      <c r="A80" s="136" t="s">
        <v>82</v>
      </c>
      <c r="B80" s="136">
        <v>14</v>
      </c>
      <c r="C80" s="136">
        <v>14</v>
      </c>
      <c r="D80" s="136" t="s">
        <v>144</v>
      </c>
      <c r="E80" s="136" t="s">
        <v>9</v>
      </c>
      <c r="F80" s="136">
        <v>1</v>
      </c>
      <c r="G80" s="136" t="str">
        <f>IF(Table1[[#This Row],[Ethanol Day]]&lt;9,"Early",IF(Table1[[#This Row],[Ethanol Day]]&gt;16,"Late","Mid"))</f>
        <v>Early</v>
      </c>
      <c r="H80" s="136" t="s">
        <v>71</v>
      </c>
      <c r="I80" s="136" t="s">
        <v>71</v>
      </c>
      <c r="J80" s="136">
        <v>24</v>
      </c>
      <c r="K80" s="136">
        <v>0.73388888888888881</v>
      </c>
      <c r="L80" s="136">
        <v>7.5712171008338398</v>
      </c>
      <c r="M80" s="136">
        <f>Table1[[#This Row],[Hour4-Spk/sec]]-Table1[[#This Row],[Hour1-Spk/sec]]</f>
        <v>-0.39152777777777792</v>
      </c>
      <c r="N80" s="136">
        <v>1.1409722222222223</v>
      </c>
      <c r="O80" s="136">
        <v>7.6157254342849035</v>
      </c>
      <c r="P80" s="136">
        <v>0.54666666666666652</v>
      </c>
      <c r="Q80" s="136">
        <v>4.9781153150948683</v>
      </c>
      <c r="R80" s="136">
        <v>0.49847222222222221</v>
      </c>
      <c r="S80" s="136">
        <v>6.62130527374865</v>
      </c>
      <c r="T80" s="136">
        <v>0.74944444444444436</v>
      </c>
      <c r="U80" s="136">
        <v>11.305458906183203</v>
      </c>
      <c r="V80" s="136">
        <v>1.3573892776142968</v>
      </c>
      <c r="W80" s="136">
        <v>1.3494448226359175</v>
      </c>
      <c r="X80" s="136">
        <v>1.1409722222222223</v>
      </c>
      <c r="Y80" s="136">
        <v>17</v>
      </c>
      <c r="Z80" s="136">
        <v>0.54666666666666652</v>
      </c>
      <c r="AA80" s="136">
        <v>6</v>
      </c>
      <c r="AB80" s="136">
        <v>0.49847222222222221</v>
      </c>
      <c r="AC80" s="136">
        <v>0</v>
      </c>
      <c r="AD80" s="136">
        <v>0.74944444444444436</v>
      </c>
      <c r="AE80" s="136">
        <v>0</v>
      </c>
      <c r="AF80" s="136">
        <v>7.5712171008338398</v>
      </c>
      <c r="AG80" s="152">
        <v>2.2507106733878124</v>
      </c>
      <c r="AH80" s="136">
        <v>2.5949774258633092E-2</v>
      </c>
      <c r="AI80" s="136">
        <f>1/Table1[[#This Row],[Avg MeanISIinBurst]]</f>
        <v>38.535980699998397</v>
      </c>
      <c r="AJ80" s="136">
        <v>76.434819906757653</v>
      </c>
      <c r="AK80" s="136">
        <v>3.4054304183440125E-2</v>
      </c>
      <c r="AL80" s="136">
        <v>119.77694078425452</v>
      </c>
      <c r="AM80" s="136">
        <v>2.5629629629629631E-2</v>
      </c>
      <c r="AN80" s="136" t="b">
        <v>1</v>
      </c>
      <c r="AO80" s="136" t="b">
        <v>1</v>
      </c>
    </row>
    <row r="81" spans="1:41" x14ac:dyDescent="0.3">
      <c r="A81" s="136" t="s">
        <v>82</v>
      </c>
      <c r="B81" s="136">
        <v>14</v>
      </c>
      <c r="C81" s="136">
        <v>15</v>
      </c>
      <c r="D81" s="136" t="s">
        <v>101</v>
      </c>
      <c r="E81" s="136" t="s">
        <v>9</v>
      </c>
      <c r="F81" s="136">
        <v>1</v>
      </c>
      <c r="G81" s="136" t="str">
        <f>IF(Table1[[#This Row],[Ethanol Day]]&lt;9,"Early",IF(Table1[[#This Row],[Ethanol Day]]&gt;16,"Late","Mid"))</f>
        <v>Early</v>
      </c>
      <c r="H81" s="136" t="s">
        <v>11</v>
      </c>
      <c r="I81" s="136" t="s">
        <v>71</v>
      </c>
      <c r="J81" s="136">
        <v>24</v>
      </c>
      <c r="K81" s="136">
        <v>2.4975000000000005</v>
      </c>
      <c r="L81" s="136">
        <v>29.729379169194527</v>
      </c>
      <c r="M81" s="136">
        <f>Table1[[#This Row],[Hour4-Spk/sec]]-Table1[[#This Row],[Hour1-Spk/sec]]</f>
        <v>-0.34798611111111111</v>
      </c>
      <c r="N81" s="136">
        <v>2.881388888888889</v>
      </c>
      <c r="O81" s="136">
        <v>31.6276793690635</v>
      </c>
      <c r="P81" s="136">
        <v>2.3591666666666673</v>
      </c>
      <c r="Q81" s="136">
        <v>27.407875591109377</v>
      </c>
      <c r="R81" s="136">
        <v>2.2160416666666669</v>
      </c>
      <c r="S81" s="136">
        <v>29.639916056563827</v>
      </c>
      <c r="T81" s="136">
        <v>2.5334027777777779</v>
      </c>
      <c r="U81" s="136">
        <v>30.343352069388718</v>
      </c>
      <c r="V81" s="136">
        <v>1.228489871254306</v>
      </c>
      <c r="W81" s="136">
        <v>0.37322052510245901</v>
      </c>
      <c r="X81" s="136">
        <v>2.881388888888889</v>
      </c>
      <c r="Y81" s="136">
        <v>17</v>
      </c>
      <c r="Z81" s="136">
        <v>2.3591666666666673</v>
      </c>
      <c r="AA81" s="136">
        <v>6</v>
      </c>
      <c r="AB81" s="136">
        <v>2.2160416666666669</v>
      </c>
      <c r="AC81" s="136">
        <v>0</v>
      </c>
      <c r="AD81" s="136">
        <v>2.5334027777777779</v>
      </c>
      <c r="AE81" s="136">
        <v>0</v>
      </c>
      <c r="AF81" s="136">
        <v>29.729379169194527</v>
      </c>
      <c r="AG81" s="136">
        <v>2.6162674374173061</v>
      </c>
      <c r="AH81" s="136">
        <v>2.746816298261354E-2</v>
      </c>
      <c r="AI81" s="136">
        <f>1/Table1[[#This Row],[Avg MeanISIinBurst]]</f>
        <v>36.405783693396884</v>
      </c>
      <c r="AJ81" s="136">
        <v>109.72013466068452</v>
      </c>
      <c r="AK81" s="136">
        <v>4.95321798152005E-2</v>
      </c>
      <c r="AL81" s="136">
        <v>121.40863525224687</v>
      </c>
      <c r="AM81" s="136">
        <v>0.29956140350877192</v>
      </c>
      <c r="AN81" s="136" t="b">
        <v>1</v>
      </c>
      <c r="AO81" s="136" t="b">
        <v>1</v>
      </c>
    </row>
    <row r="82" spans="1:41" x14ac:dyDescent="0.3">
      <c r="A82" s="136" t="s">
        <v>82</v>
      </c>
      <c r="B82" s="136">
        <v>14</v>
      </c>
      <c r="C82" s="136">
        <v>16</v>
      </c>
      <c r="D82" s="136" t="s">
        <v>145</v>
      </c>
      <c r="E82" s="136" t="s">
        <v>9</v>
      </c>
      <c r="F82" s="136">
        <v>1</v>
      </c>
      <c r="G82" s="136" t="str">
        <f>IF(Table1[[#This Row],[Ethanol Day]]&lt;9,"Early",IF(Table1[[#This Row],[Ethanol Day]]&gt;16,"Late","Mid"))</f>
        <v>Early</v>
      </c>
      <c r="H82" s="136" t="s">
        <v>71</v>
      </c>
      <c r="I82" s="136" t="s">
        <v>71</v>
      </c>
      <c r="J82" s="136">
        <v>24</v>
      </c>
      <c r="K82" s="136">
        <v>1.5564236111111112</v>
      </c>
      <c r="L82" s="136">
        <v>22.216794859171319</v>
      </c>
      <c r="M82" s="136">
        <f>Table1[[#This Row],[Hour4-Spk/sec]]-Table1[[#This Row],[Hour1-Spk/sec]]</f>
        <v>-2.0120833333333334</v>
      </c>
      <c r="N82" s="136">
        <v>2.6820833333333334</v>
      </c>
      <c r="O82" s="136">
        <v>30.301064146401014</v>
      </c>
      <c r="P82" s="136">
        <v>2.0044444444444443</v>
      </c>
      <c r="Q82" s="136">
        <v>31.509921945766877</v>
      </c>
      <c r="R82" s="136">
        <v>0.86916666666666664</v>
      </c>
      <c r="S82" s="136">
        <v>16.300092232793812</v>
      </c>
      <c r="T82" s="136">
        <v>0.66999999999999993</v>
      </c>
      <c r="U82" s="136">
        <v>11.429790218992741</v>
      </c>
      <c r="V82" s="136">
        <v>1.628047984077017</v>
      </c>
      <c r="W82" s="136">
        <v>0.65176503623188409</v>
      </c>
      <c r="X82" s="136">
        <v>2.6820833333333334</v>
      </c>
      <c r="Y82" s="136">
        <v>17</v>
      </c>
      <c r="Z82" s="136">
        <v>2.0044444444444443</v>
      </c>
      <c r="AA82" s="136">
        <v>6</v>
      </c>
      <c r="AB82" s="136">
        <v>0.86916666666666664</v>
      </c>
      <c r="AC82" s="136">
        <v>0</v>
      </c>
      <c r="AD82" s="136">
        <v>0.66999999999999993</v>
      </c>
      <c r="AE82" s="136">
        <v>0</v>
      </c>
      <c r="AF82" s="136">
        <v>22.216794859171319</v>
      </c>
      <c r="AG82" s="152">
        <v>2.3412254129152754</v>
      </c>
      <c r="AH82" s="136">
        <v>2.7347305482509753E-2</v>
      </c>
      <c r="AI82" s="136">
        <f>1/Table1[[#This Row],[Avg MeanISIinBurst]]</f>
        <v>36.566673840666319</v>
      </c>
      <c r="AJ82" s="136">
        <v>65.419025719104155</v>
      </c>
      <c r="AK82" s="136">
        <v>4.0741764219710777E-2</v>
      </c>
      <c r="AL82" s="136">
        <v>104.66750886306228</v>
      </c>
      <c r="AM82" s="136">
        <v>0.16907801418439716</v>
      </c>
      <c r="AN82" s="136" t="b">
        <v>1</v>
      </c>
      <c r="AO82" s="136" t="b">
        <v>1</v>
      </c>
    </row>
    <row r="83" spans="1:41" x14ac:dyDescent="0.3">
      <c r="A83" s="136" t="s">
        <v>82</v>
      </c>
      <c r="B83" s="136">
        <v>14</v>
      </c>
      <c r="C83" s="136">
        <v>19</v>
      </c>
      <c r="D83" s="136" t="s">
        <v>103</v>
      </c>
      <c r="E83" s="136" t="s">
        <v>9</v>
      </c>
      <c r="F83" s="136">
        <v>1</v>
      </c>
      <c r="G83" s="136" t="str">
        <f>IF(Table1[[#This Row],[Ethanol Day]]&lt;9,"Early",IF(Table1[[#This Row],[Ethanol Day]]&gt;16,"Late","Mid"))</f>
        <v>Early</v>
      </c>
      <c r="H83" s="136" t="s">
        <v>11</v>
      </c>
      <c r="I83" s="136" t="s">
        <v>71</v>
      </c>
      <c r="J83" s="136">
        <v>24</v>
      </c>
      <c r="K83" s="136">
        <v>0.9968055555555555</v>
      </c>
      <c r="L83" s="136">
        <v>20.466250921187186</v>
      </c>
      <c r="M83" s="136">
        <f>Table1[[#This Row],[Hour4-Spk/sec]]-Table1[[#This Row],[Hour1-Spk/sec]]</f>
        <v>1.2088888888888887</v>
      </c>
      <c r="N83" s="136">
        <v>0.67444444444444451</v>
      </c>
      <c r="O83" s="136">
        <v>13.118588706933187</v>
      </c>
      <c r="P83" s="136">
        <v>0.56777777777777771</v>
      </c>
      <c r="Q83" s="136">
        <v>13.739991795527997</v>
      </c>
      <c r="R83" s="136">
        <v>0.8616666666666668</v>
      </c>
      <c r="S83" s="136">
        <v>21.412521194704272</v>
      </c>
      <c r="T83" s="136">
        <v>1.8833333333333331</v>
      </c>
      <c r="U83" s="136">
        <v>33.593901987583308</v>
      </c>
      <c r="V83" s="136">
        <v>1.5001507416511959</v>
      </c>
      <c r="W83" s="136">
        <v>0.99294349441112317</v>
      </c>
      <c r="X83" s="136">
        <v>0.67444444444444451</v>
      </c>
      <c r="Y83" s="136">
        <v>17</v>
      </c>
      <c r="Z83" s="136">
        <v>0.56777777777777771</v>
      </c>
      <c r="AA83" s="136">
        <v>6</v>
      </c>
      <c r="AB83" s="136">
        <v>0.8616666666666668</v>
      </c>
      <c r="AC83" s="136">
        <v>0</v>
      </c>
      <c r="AD83" s="136">
        <v>1.8833333333333331</v>
      </c>
      <c r="AE83" s="136">
        <v>0</v>
      </c>
      <c r="AF83" s="136">
        <v>20.466250921187186</v>
      </c>
      <c r="AG83" s="136">
        <v>2.3894520085191906</v>
      </c>
      <c r="AH83" s="136">
        <v>2.6660811266135426E-2</v>
      </c>
      <c r="AI83" s="136">
        <f>1/Table1[[#This Row],[Avg MeanISIinBurst]]</f>
        <v>37.508235965429918</v>
      </c>
      <c r="AJ83" s="136">
        <v>89.248843321200681</v>
      </c>
      <c r="AK83" s="136">
        <v>3.9041134598183334E-2</v>
      </c>
      <c r="AL83" s="136">
        <v>117.55282462328364</v>
      </c>
      <c r="AM83" s="136">
        <v>0.1010416666666667</v>
      </c>
      <c r="AN83" s="136" t="b">
        <v>1</v>
      </c>
      <c r="AO83" s="136" t="b">
        <v>1</v>
      </c>
    </row>
    <row r="84" spans="1:41" x14ac:dyDescent="0.3">
      <c r="A84" s="136" t="s">
        <v>147</v>
      </c>
      <c r="B84" s="136">
        <v>15</v>
      </c>
      <c r="C84" s="136">
        <v>2</v>
      </c>
      <c r="D84" s="136" t="s">
        <v>87</v>
      </c>
      <c r="E84" s="136" t="s">
        <v>9</v>
      </c>
      <c r="F84" s="136">
        <v>1</v>
      </c>
      <c r="G84" s="136" t="str">
        <f>IF(Table1[[#This Row],[Ethanol Day]]&lt;9,"Early",IF(Table1[[#This Row],[Ethanol Day]]&gt;16,"Late","Mid"))</f>
        <v>Early</v>
      </c>
      <c r="H84" s="136" t="s">
        <v>81</v>
      </c>
      <c r="I84" s="136" t="s">
        <v>71</v>
      </c>
      <c r="J84" s="136">
        <v>911</v>
      </c>
      <c r="K84" s="136">
        <v>0.3285763888888889</v>
      </c>
      <c r="L84" s="136">
        <v>11.198511298316541</v>
      </c>
      <c r="M84" s="136">
        <f>Table1[[#This Row],[Hour4-Spk/sec]]-Table1[[#This Row],[Hour1-Spk/sec]]</f>
        <v>-6.0833333333333239E-2</v>
      </c>
      <c r="N84" s="136">
        <v>0.35805555555555552</v>
      </c>
      <c r="O84" s="136">
        <v>12.886254182152681</v>
      </c>
      <c r="P84" s="136">
        <v>0.2951388888888889</v>
      </c>
      <c r="Q84" s="136">
        <v>11.406221217224111</v>
      </c>
      <c r="R84" s="136">
        <v>0.36388888888888887</v>
      </c>
      <c r="S84" s="136">
        <v>10.209559418099623</v>
      </c>
      <c r="T84" s="136">
        <v>0.29722222222222228</v>
      </c>
      <c r="U84" s="136">
        <v>10.138579204531922</v>
      </c>
      <c r="V84" s="136">
        <v>1.4033222833760928</v>
      </c>
      <c r="W84" s="136">
        <v>3.0007011286332714</v>
      </c>
      <c r="X84" s="136">
        <v>0.35805555555555552</v>
      </c>
      <c r="Y84" s="136">
        <v>108</v>
      </c>
      <c r="Z84" s="136">
        <v>0.2951388888888889</v>
      </c>
      <c r="AA84" s="136">
        <v>86</v>
      </c>
      <c r="AB84" s="136">
        <v>0.36388888888888887</v>
      </c>
      <c r="AC84" s="136">
        <v>643</v>
      </c>
      <c r="AD84" s="136">
        <v>0.29722222222222228</v>
      </c>
      <c r="AE84" s="136">
        <v>73</v>
      </c>
      <c r="AF84" s="136">
        <v>11.198511298316541</v>
      </c>
      <c r="AG84" s="136">
        <v>2.2961219336219338</v>
      </c>
      <c r="AH84" s="136">
        <v>2.8744478468786503E-2</v>
      </c>
      <c r="AI84" s="136">
        <f>1/Table1[[#This Row],[Avg MeanISIinBurst]]</f>
        <v>34.789290092213548</v>
      </c>
      <c r="AJ84" s="136">
        <v>70.306659296315203</v>
      </c>
      <c r="AK84" s="136">
        <v>4.1063593975449578E-2</v>
      </c>
      <c r="AL84" s="136">
        <v>115.4084276975364</v>
      </c>
      <c r="AM84" s="136">
        <v>1.6444444444444449E-2</v>
      </c>
      <c r="AN84" s="136" t="b">
        <v>1</v>
      </c>
      <c r="AO84" s="136" t="b">
        <v>1</v>
      </c>
    </row>
    <row r="85" spans="1:41" x14ac:dyDescent="0.3">
      <c r="A85" s="136" t="s">
        <v>147</v>
      </c>
      <c r="B85" s="136">
        <v>15</v>
      </c>
      <c r="C85" s="136">
        <v>3</v>
      </c>
      <c r="D85" s="136" t="s">
        <v>112</v>
      </c>
      <c r="E85" s="136" t="s">
        <v>9</v>
      </c>
      <c r="F85" s="136">
        <v>1</v>
      </c>
      <c r="G85" s="136" t="str">
        <f>IF(Table1[[#This Row],[Ethanol Day]]&lt;9,"Early",IF(Table1[[#This Row],[Ethanol Day]]&gt;16,"Late","Mid"))</f>
        <v>Early</v>
      </c>
      <c r="H85" s="136" t="s">
        <v>71</v>
      </c>
      <c r="I85" s="136" t="s">
        <v>119</v>
      </c>
      <c r="J85" s="136">
        <v>911</v>
      </c>
      <c r="K85" s="136">
        <v>0.36638888888888888</v>
      </c>
      <c r="L85" s="136">
        <v>12.292299383479669</v>
      </c>
      <c r="M85" s="136">
        <f>Table1[[#This Row],[Hour4-Spk/sec]]-Table1[[#This Row],[Hour1-Spk/sec]]</f>
        <v>-3.7361111111111067E-2</v>
      </c>
      <c r="N85" s="136">
        <v>0.41124999999999995</v>
      </c>
      <c r="O85" s="136">
        <v>14.106742590320447</v>
      </c>
      <c r="P85" s="136">
        <v>0.27152777777777776</v>
      </c>
      <c r="Q85" s="136">
        <v>8.3036512751004921</v>
      </c>
      <c r="R85" s="136">
        <v>0.40888888888888891</v>
      </c>
      <c r="S85" s="136">
        <v>13.069450475137012</v>
      </c>
      <c r="T85" s="136">
        <v>0.37388888888888888</v>
      </c>
      <c r="U85" s="136">
        <v>13.508169451565848</v>
      </c>
      <c r="V85" s="136">
        <v>1.6472437743879695</v>
      </c>
      <c r="W85" s="136">
        <v>2.6259939855725882</v>
      </c>
      <c r="X85" s="136">
        <v>0.41124999999999995</v>
      </c>
      <c r="Y85" s="136">
        <v>108</v>
      </c>
      <c r="Z85" s="136">
        <v>0.27152777777777776</v>
      </c>
      <c r="AA85" s="136">
        <v>86</v>
      </c>
      <c r="AB85" s="136">
        <v>0.40888888888888891</v>
      </c>
      <c r="AC85" s="136">
        <v>643</v>
      </c>
      <c r="AD85" s="136">
        <v>0.37388888888888888</v>
      </c>
      <c r="AE85" s="136">
        <v>73</v>
      </c>
      <c r="AF85" s="136">
        <v>12.292299383479669</v>
      </c>
      <c r="AG85" s="136">
        <v>2.3363533291883463</v>
      </c>
      <c r="AH85" s="136">
        <v>2.6280506632947887E-2</v>
      </c>
      <c r="AI85" s="136">
        <f>1/Table1[[#This Row],[Avg MeanISIinBurst]]</f>
        <v>38.051016822723632</v>
      </c>
      <c r="AJ85" s="136">
        <v>96.86287746489009</v>
      </c>
      <c r="AK85" s="136">
        <v>3.6636493753660314E-2</v>
      </c>
      <c r="AL85" s="136">
        <v>136.30770315762305</v>
      </c>
      <c r="AM85" s="136">
        <v>2.3695652173913045E-2</v>
      </c>
      <c r="AN85" s="136" t="b">
        <v>1</v>
      </c>
      <c r="AO85" s="136" t="b">
        <v>1</v>
      </c>
    </row>
    <row r="86" spans="1:41" x14ac:dyDescent="0.3">
      <c r="A86" s="136" t="s">
        <v>147</v>
      </c>
      <c r="B86" s="136">
        <v>15</v>
      </c>
      <c r="C86" s="136">
        <v>5</v>
      </c>
      <c r="D86" s="136" t="s">
        <v>134</v>
      </c>
      <c r="E86" s="136" t="s">
        <v>9</v>
      </c>
      <c r="F86" s="136">
        <v>1</v>
      </c>
      <c r="G86" s="136" t="str">
        <f>IF(Table1[[#This Row],[Ethanol Day]]&lt;9,"Early",IF(Table1[[#This Row],[Ethanol Day]]&gt;16,"Late","Mid"))</f>
        <v>Early</v>
      </c>
      <c r="H86" s="136" t="s">
        <v>71</v>
      </c>
      <c r="I86" s="136" t="s">
        <v>119</v>
      </c>
      <c r="J86" s="136">
        <v>911</v>
      </c>
      <c r="K86" s="136">
        <v>0.13770833333333335</v>
      </c>
      <c r="L86" s="136">
        <v>31.029661122388859</v>
      </c>
      <c r="M86" s="136">
        <f>Table1[[#This Row],[Hour4-Spk/sec]]-Table1[[#This Row],[Hour1-Spk/sec]]</f>
        <v>5.6527777777777802E-2</v>
      </c>
      <c r="N86" s="136">
        <v>0.1173611111111111</v>
      </c>
      <c r="O86" s="136">
        <v>30.765315644755329</v>
      </c>
      <c r="P86" s="136">
        <v>0.13694444444444445</v>
      </c>
      <c r="Q86" s="136">
        <v>33.748612804375625</v>
      </c>
      <c r="R86" s="136">
        <v>0.12263888888888889</v>
      </c>
      <c r="S86" s="136">
        <v>32.373807701129891</v>
      </c>
      <c r="T86" s="136">
        <v>0.1738888888888889</v>
      </c>
      <c r="U86" s="136">
        <v>27.105926057181332</v>
      </c>
      <c r="V86" s="136">
        <v>2.2531578794441174</v>
      </c>
      <c r="W86" s="136">
        <v>6.7168856200832954</v>
      </c>
      <c r="X86" s="136">
        <v>0.1173611111111111</v>
      </c>
      <c r="Y86" s="136">
        <v>108</v>
      </c>
      <c r="Z86" s="136">
        <v>0.13694444444444445</v>
      </c>
      <c r="AA86" s="136">
        <v>86</v>
      </c>
      <c r="AB86" s="136">
        <v>0.12263888888888889</v>
      </c>
      <c r="AC86" s="136">
        <v>643</v>
      </c>
      <c r="AD86" s="136">
        <v>0.1738888888888889</v>
      </c>
      <c r="AE86" s="136">
        <v>73</v>
      </c>
      <c r="AF86" s="136">
        <v>31.029661122388859</v>
      </c>
      <c r="AG86" s="136">
        <v>2.3482389855166876</v>
      </c>
      <c r="AH86" s="136">
        <v>2.3308242155859294E-2</v>
      </c>
      <c r="AI86" s="136">
        <f>1/Table1[[#This Row],[Avg MeanISIinBurst]]</f>
        <v>42.903278304435197</v>
      </c>
      <c r="AJ86" s="136">
        <v>72.263325965164213</v>
      </c>
      <c r="AK86" s="136">
        <v>3.1476018428869851E-2</v>
      </c>
      <c r="AL86" s="136">
        <v>111.16009933580143</v>
      </c>
      <c r="AM86" s="136">
        <v>1.9242424242424245E-2</v>
      </c>
      <c r="AN86" s="136" t="b">
        <v>1</v>
      </c>
      <c r="AO86" s="136" t="b">
        <v>1</v>
      </c>
    </row>
    <row r="87" spans="1:41" x14ac:dyDescent="0.3">
      <c r="A87" s="136" t="s">
        <v>147</v>
      </c>
      <c r="B87" s="136">
        <v>15</v>
      </c>
      <c r="C87" s="136">
        <v>7</v>
      </c>
      <c r="D87" s="136" t="s">
        <v>114</v>
      </c>
      <c r="E87" s="136" t="s">
        <v>9</v>
      </c>
      <c r="F87" s="136">
        <v>1</v>
      </c>
      <c r="G87" s="136" t="str">
        <f>IF(Table1[[#This Row],[Ethanol Day]]&lt;9,"Early",IF(Table1[[#This Row],[Ethanol Day]]&gt;16,"Late","Mid"))</f>
        <v>Early</v>
      </c>
      <c r="H87" s="136" t="s">
        <v>71</v>
      </c>
      <c r="I87" s="136" t="s">
        <v>71</v>
      </c>
      <c r="J87" s="136">
        <v>911</v>
      </c>
      <c r="K87" s="136">
        <v>1.0317361111111112</v>
      </c>
      <c r="L87" s="136">
        <v>46.023784328523426</v>
      </c>
      <c r="M87" s="136">
        <f>Table1[[#This Row],[Hour4-Spk/sec]]-Table1[[#This Row],[Hour1-Spk/sec]]</f>
        <v>-0.50083333333333335</v>
      </c>
      <c r="N87" s="136">
        <v>1.0050000000000001</v>
      </c>
      <c r="O87" s="136">
        <v>41.588176940231413</v>
      </c>
      <c r="P87" s="136">
        <v>1.4311111111111112</v>
      </c>
      <c r="Q87" s="136">
        <v>55.829291545269911</v>
      </c>
      <c r="R87" s="136">
        <v>1.1866666666666668</v>
      </c>
      <c r="S87" s="136">
        <v>53.175305876838785</v>
      </c>
      <c r="T87" s="136">
        <v>0.50416666666666676</v>
      </c>
      <c r="U87" s="136">
        <v>33.502362951753589</v>
      </c>
      <c r="V87" s="136">
        <v>2.4939094469436167</v>
      </c>
      <c r="W87" s="136">
        <v>0.96341069090909093</v>
      </c>
      <c r="X87" s="136">
        <v>1.0050000000000001</v>
      </c>
      <c r="Y87" s="136">
        <v>108</v>
      </c>
      <c r="Z87" s="136">
        <v>1.4311111111111112</v>
      </c>
      <c r="AA87" s="136">
        <v>86</v>
      </c>
      <c r="AB87" s="136">
        <v>1.1866666666666668</v>
      </c>
      <c r="AC87" s="136">
        <v>643</v>
      </c>
      <c r="AD87" s="136">
        <v>0.50416666666666676</v>
      </c>
      <c r="AE87" s="136">
        <v>73</v>
      </c>
      <c r="AF87" s="136">
        <v>46.023784328523426</v>
      </c>
      <c r="AG87" s="152">
        <v>3.7903686828925789</v>
      </c>
      <c r="AH87" s="136">
        <v>3.1565685976710139E-2</v>
      </c>
      <c r="AI87" s="136">
        <f>1/Table1[[#This Row],[Avg MeanISIinBurst]]</f>
        <v>31.67997048243533</v>
      </c>
      <c r="AJ87" s="136">
        <v>61.619562956679999</v>
      </c>
      <c r="AK87" s="136">
        <v>9.540394411565313E-2</v>
      </c>
      <c r="AL87" s="136">
        <v>71.161212340313838</v>
      </c>
      <c r="AM87" s="136">
        <v>0.12875</v>
      </c>
      <c r="AN87" s="136" t="b">
        <v>1</v>
      </c>
      <c r="AO87" s="136" t="b">
        <v>1</v>
      </c>
    </row>
    <row r="88" spans="1:41" x14ac:dyDescent="0.3">
      <c r="A88" s="136" t="s">
        <v>147</v>
      </c>
      <c r="B88" s="136">
        <v>15</v>
      </c>
      <c r="C88" s="136">
        <v>8</v>
      </c>
      <c r="D88" s="136" t="s">
        <v>135</v>
      </c>
      <c r="E88" s="136" t="s">
        <v>9</v>
      </c>
      <c r="F88" s="136">
        <v>1</v>
      </c>
      <c r="G88" s="136" t="str">
        <f>IF(Table1[[#This Row],[Ethanol Day]]&lt;9,"Early",IF(Table1[[#This Row],[Ethanol Day]]&gt;16,"Late","Mid"))</f>
        <v>Early</v>
      </c>
      <c r="H88" s="136" t="s">
        <v>71</v>
      </c>
      <c r="I88" s="136" t="s">
        <v>119</v>
      </c>
      <c r="J88" s="136">
        <v>911</v>
      </c>
      <c r="K88" s="136">
        <v>0.20493055555555556</v>
      </c>
      <c r="L88" s="136">
        <v>39.793954187672647</v>
      </c>
      <c r="M88" s="136">
        <f>Table1[[#This Row],[Hour4-Spk/sec]]-Table1[[#This Row],[Hour1-Spk/sec]]</f>
        <v>0.18388888888888891</v>
      </c>
      <c r="N88" s="136">
        <v>0.15805555555555553</v>
      </c>
      <c r="O88" s="136">
        <v>37.588571108549587</v>
      </c>
      <c r="P88" s="136">
        <v>0.12611111111111112</v>
      </c>
      <c r="Q88" s="136">
        <v>33.259448060736887</v>
      </c>
      <c r="R88" s="136">
        <v>0.19361111111111109</v>
      </c>
      <c r="S88" s="136">
        <v>42.122102437394503</v>
      </c>
      <c r="T88" s="136">
        <v>0.34194444444444444</v>
      </c>
      <c r="U88" s="136">
        <v>46.021913220749333</v>
      </c>
      <c r="V88" s="136">
        <v>3.5705885608819501</v>
      </c>
      <c r="W88" s="136">
        <v>4.5881959764631048</v>
      </c>
      <c r="X88" s="136">
        <v>0.15805555555555553</v>
      </c>
      <c r="Y88" s="136">
        <v>108</v>
      </c>
      <c r="Z88" s="136">
        <v>0.12611111111111112</v>
      </c>
      <c r="AA88" s="136">
        <v>86</v>
      </c>
      <c r="AB88" s="136">
        <v>0.19361111111111109</v>
      </c>
      <c r="AC88" s="136">
        <v>643</v>
      </c>
      <c r="AD88" s="136">
        <v>0.34194444444444444</v>
      </c>
      <c r="AE88" s="136">
        <v>73</v>
      </c>
      <c r="AF88" s="136">
        <v>39.793954187672647</v>
      </c>
      <c r="AG88" s="136">
        <v>2.4643693128728184</v>
      </c>
      <c r="AH88" s="136">
        <v>2.4075907903423632E-2</v>
      </c>
      <c r="AI88" s="136">
        <f>1/Table1[[#This Row],[Avg MeanISIinBurst]]</f>
        <v>41.535297610014467</v>
      </c>
      <c r="AJ88" s="136">
        <v>70.175308801847478</v>
      </c>
      <c r="AK88" s="136">
        <v>3.502366704882811E-2</v>
      </c>
      <c r="AL88" s="136">
        <v>100.43308415677834</v>
      </c>
      <c r="AM88" s="136">
        <v>4.0141843971631209E-2</v>
      </c>
      <c r="AN88" s="136" t="b">
        <v>1</v>
      </c>
      <c r="AO88" s="136" t="b">
        <v>1</v>
      </c>
    </row>
    <row r="89" spans="1:41" x14ac:dyDescent="0.3">
      <c r="A89" s="136" t="s">
        <v>149</v>
      </c>
      <c r="B89" s="136">
        <v>16</v>
      </c>
      <c r="C89" s="136">
        <v>3</v>
      </c>
      <c r="D89" s="136" t="s">
        <v>112</v>
      </c>
      <c r="E89" s="136" t="s">
        <v>9</v>
      </c>
      <c r="F89" s="136">
        <v>6</v>
      </c>
      <c r="G89" s="136" t="str">
        <f>IF(Table1[[#This Row],[Ethanol Day]]&lt;9,"Early",IF(Table1[[#This Row],[Ethanol Day]]&gt;16,"Late","Mid"))</f>
        <v>Early</v>
      </c>
      <c r="H89" s="136" t="s">
        <v>71</v>
      </c>
      <c r="I89" s="136" t="s">
        <v>71</v>
      </c>
      <c r="J89" s="136">
        <v>968</v>
      </c>
      <c r="K89" s="136">
        <v>1.7665972222222222</v>
      </c>
      <c r="L89" s="136">
        <v>17.58954038808568</v>
      </c>
      <c r="M89" s="136">
        <f>Table1[[#This Row],[Hour4-Spk/sec]]-Table1[[#This Row],[Hour1-Spk/sec]]</f>
        <v>0.24833333333333374</v>
      </c>
      <c r="N89" s="136">
        <v>1.2261111111111109</v>
      </c>
      <c r="O89" s="136">
        <v>13.036733468861772</v>
      </c>
      <c r="P89" s="136">
        <v>2.2574999999999998</v>
      </c>
      <c r="Q89" s="136">
        <v>22.915601858849904</v>
      </c>
      <c r="R89" s="136">
        <v>2.1083333333333334</v>
      </c>
      <c r="S89" s="136">
        <v>19.885267347474066</v>
      </c>
      <c r="T89" s="136">
        <v>1.4744444444444447</v>
      </c>
      <c r="U89" s="136">
        <v>14.382152294625314</v>
      </c>
      <c r="V89" s="136">
        <v>1.1633479072613302</v>
      </c>
      <c r="W89" s="136">
        <v>0.57901921229974573</v>
      </c>
      <c r="X89" s="136">
        <v>1.2261111111111109</v>
      </c>
      <c r="Y89" s="136">
        <v>92</v>
      </c>
      <c r="Z89" s="136">
        <v>2.2574999999999998</v>
      </c>
      <c r="AA89" s="136">
        <v>259</v>
      </c>
      <c r="AB89" s="136">
        <v>2.1083333333333334</v>
      </c>
      <c r="AC89" s="136">
        <v>249</v>
      </c>
      <c r="AD89" s="136">
        <v>1.4744444444444447</v>
      </c>
      <c r="AE89" s="136">
        <v>332</v>
      </c>
      <c r="AF89" s="136">
        <v>17.58954038808568</v>
      </c>
      <c r="AG89" s="152">
        <v>2.26629297412632</v>
      </c>
      <c r="AH89" s="136">
        <v>2.7110549585043001E-2</v>
      </c>
      <c r="AI89" s="136">
        <f>1/Table1[[#This Row],[Avg MeanISIinBurst]]</f>
        <v>36.886009885675797</v>
      </c>
      <c r="AJ89" s="136">
        <v>83.631659841487917</v>
      </c>
      <c r="AK89" s="136">
        <v>3.7313142491122997E-2</v>
      </c>
      <c r="AL89" s="136">
        <v>127.47338329018628</v>
      </c>
      <c r="AM89" s="136">
        <v>0.14798449612403103</v>
      </c>
      <c r="AN89" s="136" t="b">
        <v>1</v>
      </c>
      <c r="AO89" s="136" t="b">
        <v>1</v>
      </c>
    </row>
    <row r="90" spans="1:41" x14ac:dyDescent="0.3">
      <c r="A90" s="136" t="s">
        <v>149</v>
      </c>
      <c r="B90" s="136">
        <v>16</v>
      </c>
      <c r="C90" s="136">
        <v>4</v>
      </c>
      <c r="D90" s="136" t="s">
        <v>95</v>
      </c>
      <c r="E90" s="136" t="s">
        <v>9</v>
      </c>
      <c r="F90" s="136">
        <v>6</v>
      </c>
      <c r="G90" s="136" t="str">
        <f>IF(Table1[[#This Row],[Ethanol Day]]&lt;9,"Early",IF(Table1[[#This Row],[Ethanol Day]]&gt;16,"Late","Mid"))</f>
        <v>Early</v>
      </c>
      <c r="H90" s="136" t="s">
        <v>71</v>
      </c>
      <c r="I90" s="136" t="s">
        <v>81</v>
      </c>
      <c r="J90" s="136">
        <v>968</v>
      </c>
      <c r="K90" s="136">
        <v>1.6291224747474746</v>
      </c>
      <c r="L90" s="136">
        <v>17.291492595707119</v>
      </c>
      <c r="M90" s="136">
        <f>Table1[[#This Row],[Hour4-Spk/sec]]-Table1[[#This Row],[Hour1-Spk/sec]]</f>
        <v>-1.7398989898990358E-2</v>
      </c>
      <c r="N90" s="136">
        <v>1.4952777777777779</v>
      </c>
      <c r="O90" s="136">
        <v>16.022887091036633</v>
      </c>
      <c r="P90" s="136">
        <v>1.8238888888888889</v>
      </c>
      <c r="Q90" s="136">
        <v>18.307005796313991</v>
      </c>
      <c r="R90" s="136">
        <v>1.7194444444444443</v>
      </c>
      <c r="S90" s="136">
        <v>18.061884896273462</v>
      </c>
      <c r="T90" s="136">
        <v>1.4778787878787876</v>
      </c>
      <c r="U90" s="136">
        <v>16.797200990482878</v>
      </c>
      <c r="V90" s="136">
        <v>1.0558169986906945</v>
      </c>
      <c r="W90" s="136">
        <v>0.60975847286558149</v>
      </c>
      <c r="X90" s="136">
        <v>1.4952777777777779</v>
      </c>
      <c r="Y90" s="136">
        <v>92</v>
      </c>
      <c r="Z90" s="136">
        <v>1.8238888888888889</v>
      </c>
      <c r="AA90" s="136">
        <v>259</v>
      </c>
      <c r="AB90" s="136">
        <v>1.7194444444444443</v>
      </c>
      <c r="AC90" s="136">
        <v>249</v>
      </c>
      <c r="AD90" s="136">
        <v>1.4778787878787876</v>
      </c>
      <c r="AE90" s="136">
        <v>332</v>
      </c>
      <c r="AF90" s="136">
        <v>17.291492595707119</v>
      </c>
      <c r="AG90" s="136">
        <v>2.2381738510608229</v>
      </c>
      <c r="AH90" s="136">
        <v>2.5959066520325917E-2</v>
      </c>
      <c r="AI90" s="136">
        <f>1/Table1[[#This Row],[Avg MeanISIinBurst]]</f>
        <v>38.522186428275504</v>
      </c>
      <c r="AJ90" s="136">
        <v>93.15686454653634</v>
      </c>
      <c r="AK90" s="136">
        <v>3.5025368751307677E-2</v>
      </c>
      <c r="AL90" s="136">
        <v>148.2977519424837</v>
      </c>
      <c r="AM90" s="136">
        <v>0.12623188405797101</v>
      </c>
      <c r="AN90" s="136" t="b">
        <v>1</v>
      </c>
      <c r="AO90" s="136" t="b">
        <v>1</v>
      </c>
    </row>
    <row r="91" spans="1:41" x14ac:dyDescent="0.3">
      <c r="A91" s="136" t="s">
        <v>149</v>
      </c>
      <c r="B91" s="136">
        <v>16</v>
      </c>
      <c r="C91" s="136">
        <v>5</v>
      </c>
      <c r="D91" s="136" t="s">
        <v>96</v>
      </c>
      <c r="E91" s="136" t="s">
        <v>9</v>
      </c>
      <c r="F91" s="136">
        <v>6</v>
      </c>
      <c r="G91" s="136" t="str">
        <f>IF(Table1[[#This Row],[Ethanol Day]]&lt;9,"Early",IF(Table1[[#This Row],[Ethanol Day]]&gt;16,"Late","Mid"))</f>
        <v>Early</v>
      </c>
      <c r="H91" s="136" t="s">
        <v>11</v>
      </c>
      <c r="I91" s="136" t="s">
        <v>81</v>
      </c>
      <c r="J91" s="136">
        <v>968</v>
      </c>
      <c r="K91" s="136">
        <v>5.7412405303030303</v>
      </c>
      <c r="L91" s="136">
        <v>50.889390777777869</v>
      </c>
      <c r="M91" s="136">
        <f>Table1[[#This Row],[Hour4-Spk/sec]]-Table1[[#This Row],[Hour1-Spk/sec]]</f>
        <v>1.8085732323232317</v>
      </c>
      <c r="N91" s="136">
        <v>5.8759722222222228</v>
      </c>
      <c r="O91" s="136">
        <v>51.143200207578275</v>
      </c>
      <c r="P91" s="136">
        <v>4.1263888888888891</v>
      </c>
      <c r="Q91" s="136">
        <v>41.714497249787506</v>
      </c>
      <c r="R91" s="136">
        <v>5.2780555555555564</v>
      </c>
      <c r="S91" s="136">
        <v>49.519294577398519</v>
      </c>
      <c r="T91" s="136">
        <v>7.6845454545454546</v>
      </c>
      <c r="U91" s="136">
        <v>62.13920650619901</v>
      </c>
      <c r="V91" s="136">
        <v>1.198917604028759</v>
      </c>
      <c r="W91" s="136">
        <v>0.17355112274272169</v>
      </c>
      <c r="X91" s="136">
        <v>5.8759722222222228</v>
      </c>
      <c r="Y91" s="136">
        <v>92</v>
      </c>
      <c r="Z91" s="136">
        <v>4.1263888888888891</v>
      </c>
      <c r="AA91" s="136">
        <v>259</v>
      </c>
      <c r="AB91" s="136">
        <v>5.2780555555555564</v>
      </c>
      <c r="AC91" s="136">
        <v>249</v>
      </c>
      <c r="AD91" s="136">
        <v>7.6845454545454546</v>
      </c>
      <c r="AE91" s="136">
        <v>332</v>
      </c>
      <c r="AF91" s="136">
        <v>50.889390777777869</v>
      </c>
      <c r="AG91" s="136">
        <v>3.2840606059492359</v>
      </c>
      <c r="AH91" s="136">
        <v>2.9167257934189294E-2</v>
      </c>
      <c r="AI91" s="129">
        <f>1/Table1[[#This Row],[Avg MeanISIinBurst]]</f>
        <v>34.285019258797703</v>
      </c>
      <c r="AJ91" s="136">
        <v>139.12980120789919</v>
      </c>
      <c r="AK91" s="136">
        <v>7.5046764420845666E-2</v>
      </c>
      <c r="AL91" s="136">
        <v>107.32100893653237</v>
      </c>
      <c r="AM91" s="136">
        <v>0.88992753623188436</v>
      </c>
      <c r="AN91" s="136" t="b">
        <v>1</v>
      </c>
      <c r="AO91" s="136" t="b">
        <v>1</v>
      </c>
    </row>
    <row r="92" spans="1:41" x14ac:dyDescent="0.3">
      <c r="A92" s="136" t="s">
        <v>149</v>
      </c>
      <c r="B92" s="136">
        <v>16</v>
      </c>
      <c r="C92" s="136">
        <v>8</v>
      </c>
      <c r="D92" s="136" t="s">
        <v>101</v>
      </c>
      <c r="E92" s="136" t="s">
        <v>9</v>
      </c>
      <c r="F92" s="136">
        <v>6</v>
      </c>
      <c r="G92" s="136" t="str">
        <f>IF(Table1[[#This Row],[Ethanol Day]]&lt;9,"Early",IF(Table1[[#This Row],[Ethanol Day]]&gt;16,"Late","Mid"))</f>
        <v>Early</v>
      </c>
      <c r="H92" s="136" t="s">
        <v>71</v>
      </c>
      <c r="I92" s="136" t="s">
        <v>71</v>
      </c>
      <c r="J92" s="136">
        <v>968</v>
      </c>
      <c r="K92" s="136">
        <v>0.7667708333333334</v>
      </c>
      <c r="L92" s="136">
        <v>9.6065625078013923</v>
      </c>
      <c r="M92" s="136">
        <f>Table1[[#This Row],[Hour4-Spk/sec]]-Table1[[#This Row],[Hour1-Spk/sec]]</f>
        <v>1.4958333333333336</v>
      </c>
      <c r="N92" s="136">
        <v>0.33916666666666662</v>
      </c>
      <c r="O92" s="136">
        <v>5.0940341257212767</v>
      </c>
      <c r="P92" s="136">
        <v>0.31902777777777785</v>
      </c>
      <c r="Q92" s="136">
        <v>5.1751783721776192</v>
      </c>
      <c r="R92" s="136">
        <v>0.573888888888889</v>
      </c>
      <c r="S92" s="136">
        <v>8.5644028403797545</v>
      </c>
      <c r="T92" s="136">
        <v>1.8350000000000002</v>
      </c>
      <c r="U92" s="136">
        <v>19.694753230552191</v>
      </c>
      <c r="V92" s="136">
        <v>1.6962800989906881</v>
      </c>
      <c r="W92" s="136">
        <v>1.3220441359447002</v>
      </c>
      <c r="X92" s="136">
        <v>0.33916666666666662</v>
      </c>
      <c r="Y92" s="136">
        <v>92</v>
      </c>
      <c r="Z92" s="136">
        <v>0.31902777777777785</v>
      </c>
      <c r="AA92" s="136">
        <v>259</v>
      </c>
      <c r="AB92" s="136">
        <v>0.573888888888889</v>
      </c>
      <c r="AC92" s="136">
        <v>249</v>
      </c>
      <c r="AD92" s="136">
        <v>1.8350000000000002</v>
      </c>
      <c r="AE92" s="136">
        <v>332</v>
      </c>
      <c r="AF92" s="136">
        <v>9.6065625078013923</v>
      </c>
      <c r="AG92" s="152">
        <v>2.119402061267428</v>
      </c>
      <c r="AH92" s="136">
        <v>2.7662316153564896E-2</v>
      </c>
      <c r="AI92" s="136">
        <f>1/Table1[[#This Row],[Avg MeanISIinBurst]]</f>
        <v>36.150262850319137</v>
      </c>
      <c r="AJ92" s="136">
        <v>66.81573414699595</v>
      </c>
      <c r="AK92" s="136">
        <v>3.2208353102456913E-2</v>
      </c>
      <c r="AL92" s="136">
        <v>113.86215932863777</v>
      </c>
      <c r="AM92" s="136">
        <v>5.1777777777777777E-2</v>
      </c>
      <c r="AN92" s="136" t="b">
        <v>1</v>
      </c>
      <c r="AO92" s="136" t="b">
        <v>1</v>
      </c>
    </row>
    <row r="93" spans="1:41" x14ac:dyDescent="0.3">
      <c r="A93" s="136" t="s">
        <v>149</v>
      </c>
      <c r="B93" s="136">
        <v>16</v>
      </c>
      <c r="C93" s="136">
        <v>10</v>
      </c>
      <c r="D93" s="136" t="s">
        <v>150</v>
      </c>
      <c r="E93" s="136" t="s">
        <v>9</v>
      </c>
      <c r="F93" s="136">
        <v>6</v>
      </c>
      <c r="G93" s="136" t="str">
        <f>IF(Table1[[#This Row],[Ethanol Day]]&lt;9,"Early",IF(Table1[[#This Row],[Ethanol Day]]&gt;16,"Late","Mid"))</f>
        <v>Early</v>
      </c>
      <c r="H93" s="136" t="s">
        <v>71</v>
      </c>
      <c r="I93" s="136" t="s">
        <v>71</v>
      </c>
      <c r="J93" s="136">
        <v>968</v>
      </c>
      <c r="K93" s="136">
        <v>0.14114583333333333</v>
      </c>
      <c r="L93" s="136">
        <v>9.6133263340557207</v>
      </c>
      <c r="M93" s="136">
        <f>Table1[[#This Row],[Hour4-Spk/sec]]-Table1[[#This Row],[Hour1-Spk/sec]]</f>
        <v>-7.7777777777778279E-3</v>
      </c>
      <c r="N93" s="136">
        <v>0.15055555555555558</v>
      </c>
      <c r="O93" s="136">
        <v>7.4869227679481298</v>
      </c>
      <c r="P93" s="136">
        <v>0.1348611111111111</v>
      </c>
      <c r="Q93" s="136">
        <v>9.4031099262713234</v>
      </c>
      <c r="R93" s="136">
        <v>0.13638888888888887</v>
      </c>
      <c r="S93" s="136">
        <v>9.5052634277885364</v>
      </c>
      <c r="T93" s="136">
        <v>0.14277777777777775</v>
      </c>
      <c r="U93" s="136">
        <v>12.504902508689852</v>
      </c>
      <c r="V93" s="136">
        <v>1.2420192219857646</v>
      </c>
      <c r="W93" s="136">
        <v>6.7641667845355959</v>
      </c>
      <c r="X93" s="136">
        <v>0.15055555555555558</v>
      </c>
      <c r="Y93" s="136">
        <v>92</v>
      </c>
      <c r="Z93" s="136">
        <v>0.1348611111111111</v>
      </c>
      <c r="AA93" s="136">
        <v>259</v>
      </c>
      <c r="AB93" s="136">
        <v>0.13638888888888887</v>
      </c>
      <c r="AC93" s="136">
        <v>249</v>
      </c>
      <c r="AD93" s="136">
        <v>0.14277777777777775</v>
      </c>
      <c r="AE93" s="136">
        <v>332</v>
      </c>
      <c r="AF93" s="136">
        <v>9.6133263340557207</v>
      </c>
      <c r="AG93" s="152">
        <v>2.1423423423423422</v>
      </c>
      <c r="AH93" s="136">
        <v>2.1555574324324322E-2</v>
      </c>
      <c r="AI93" s="136">
        <f>1/Table1[[#This Row],[Avg MeanISIinBurst]]</f>
        <v>46.391712183309963</v>
      </c>
      <c r="AJ93" s="136">
        <v>82.559332310237949</v>
      </c>
      <c r="AK93" s="136">
        <v>2.5726351351317026E-2</v>
      </c>
      <c r="AL93" s="136">
        <v>150.10899647217488</v>
      </c>
      <c r="AM93" s="136">
        <v>6.5909090909090891E-3</v>
      </c>
      <c r="AN93" s="136" t="b">
        <v>1</v>
      </c>
      <c r="AO93" s="136" t="b">
        <v>1</v>
      </c>
    </row>
    <row r="94" spans="1:41" x14ac:dyDescent="0.3">
      <c r="A94" s="136" t="s">
        <v>149</v>
      </c>
      <c r="B94" s="136">
        <v>16</v>
      </c>
      <c r="C94" s="136">
        <v>11</v>
      </c>
      <c r="D94" s="136" t="s">
        <v>135</v>
      </c>
      <c r="E94" s="136" t="s">
        <v>9</v>
      </c>
      <c r="F94" s="136">
        <v>6</v>
      </c>
      <c r="G94" s="136" t="str">
        <f>IF(Table1[[#This Row],[Ethanol Day]]&lt;9,"Early",IF(Table1[[#This Row],[Ethanol Day]]&gt;16,"Late","Mid"))</f>
        <v>Early</v>
      </c>
      <c r="H94" s="136" t="s">
        <v>71</v>
      </c>
      <c r="I94" s="136" t="s">
        <v>71</v>
      </c>
      <c r="J94" s="136">
        <v>968</v>
      </c>
      <c r="K94" s="136">
        <v>1.806527777777778</v>
      </c>
      <c r="L94" s="136">
        <v>67.859890878929718</v>
      </c>
      <c r="M94" s="136">
        <f>Table1[[#This Row],[Hour4-Spk/sec]]-Table1[[#This Row],[Hour1-Spk/sec]]</f>
        <v>-0.27138888888888868</v>
      </c>
      <c r="N94" s="136">
        <v>1.7283333333333333</v>
      </c>
      <c r="O94" s="136">
        <v>68.426188662706878</v>
      </c>
      <c r="P94" s="136">
        <v>2.1156944444444448</v>
      </c>
      <c r="Q94" s="136">
        <v>69.124387543674843</v>
      </c>
      <c r="R94" s="136">
        <v>1.925138888888889</v>
      </c>
      <c r="S94" s="136">
        <v>67.698487312314157</v>
      </c>
      <c r="T94" s="136">
        <v>1.4569444444444446</v>
      </c>
      <c r="U94" s="136">
        <v>65.966931130454583</v>
      </c>
      <c r="V94" s="136">
        <v>5.2927113447874374</v>
      </c>
      <c r="W94" s="136">
        <v>0.56771624450864766</v>
      </c>
      <c r="X94" s="136">
        <v>1.7283333333333333</v>
      </c>
      <c r="Y94" s="136">
        <v>92</v>
      </c>
      <c r="Z94" s="136">
        <v>2.1156944444444448</v>
      </c>
      <c r="AA94" s="136">
        <v>259</v>
      </c>
      <c r="AB94" s="136">
        <v>1.925138888888889</v>
      </c>
      <c r="AC94" s="136">
        <v>249</v>
      </c>
      <c r="AD94" s="136">
        <v>1.4569444444444446</v>
      </c>
      <c r="AE94" s="136">
        <v>332</v>
      </c>
      <c r="AF94" s="136">
        <v>67.859890878929718</v>
      </c>
      <c r="AG94" s="152">
        <v>3.5391274889110345</v>
      </c>
      <c r="AH94" s="136">
        <v>2.064650153604429E-2</v>
      </c>
      <c r="AI94" s="136">
        <f>1/Table1[[#This Row],[Avg MeanISIinBurst]]</f>
        <v>48.434355731125585</v>
      </c>
      <c r="AJ94" s="136">
        <v>112.55308430107408</v>
      </c>
      <c r="AK94" s="136">
        <v>5.5959360413245944E-2</v>
      </c>
      <c r="AL94" s="136">
        <v>116.69988975918773</v>
      </c>
      <c r="AM94" s="136">
        <v>0.34522727272727277</v>
      </c>
      <c r="AN94" s="136" t="b">
        <v>1</v>
      </c>
      <c r="AO94" s="136" t="b">
        <v>1</v>
      </c>
    </row>
    <row r="95" spans="1:41" x14ac:dyDescent="0.3">
      <c r="A95" s="136" t="s">
        <v>138</v>
      </c>
      <c r="B95" s="136">
        <v>17</v>
      </c>
      <c r="C95" s="136">
        <v>1</v>
      </c>
      <c r="D95" s="136" t="s">
        <v>111</v>
      </c>
      <c r="E95" s="136" t="s">
        <v>9</v>
      </c>
      <c r="F95" s="136">
        <v>1</v>
      </c>
      <c r="G95" s="136" t="str">
        <f>IF(Table1[[#This Row],[Ethanol Day]]&lt;9,"Early",IF(Table1[[#This Row],[Ethanol Day]]&gt;16,"Late","Mid"))</f>
        <v>Early</v>
      </c>
      <c r="H95" s="136" t="s">
        <v>11</v>
      </c>
      <c r="I95" s="136" t="s">
        <v>71</v>
      </c>
      <c r="J95" s="136">
        <v>371</v>
      </c>
      <c r="K95" s="136">
        <v>1.1074652777777778</v>
      </c>
      <c r="L95" s="136">
        <v>25.021818292405896</v>
      </c>
      <c r="M95" s="136">
        <f>Table1[[#This Row],[Hour4-Spk/sec]]-Table1[[#This Row],[Hour1-Spk/sec]]</f>
        <v>-0.70277777777777761</v>
      </c>
      <c r="N95" s="136">
        <v>1.474722222222222</v>
      </c>
      <c r="O95" s="136">
        <v>28.987544968032839</v>
      </c>
      <c r="P95" s="136">
        <v>1.2606944444444443</v>
      </c>
      <c r="Q95" s="136">
        <v>27.618967350958577</v>
      </c>
      <c r="R95" s="136">
        <v>0.92249999999999999</v>
      </c>
      <c r="S95" s="136">
        <v>22.727442649815131</v>
      </c>
      <c r="T95" s="136">
        <v>0.77194444444444443</v>
      </c>
      <c r="U95" s="136">
        <v>19.619056954571068</v>
      </c>
      <c r="V95" s="136">
        <v>1.4567299823436277</v>
      </c>
      <c r="W95" s="136">
        <v>0.86765410631603934</v>
      </c>
      <c r="X95" s="136">
        <v>1.474722222222222</v>
      </c>
      <c r="Y95" s="136">
        <v>15</v>
      </c>
      <c r="Z95" s="136">
        <v>1.2606944444444443</v>
      </c>
      <c r="AA95" s="136">
        <v>44</v>
      </c>
      <c r="AB95" s="136">
        <v>0.92249999999999999</v>
      </c>
      <c r="AC95" s="136">
        <v>99</v>
      </c>
      <c r="AD95" s="136">
        <v>0.77194444444444443</v>
      </c>
      <c r="AE95" s="136">
        <v>140</v>
      </c>
      <c r="AF95" s="136">
        <v>25.021818292405896</v>
      </c>
      <c r="AG95" s="136">
        <v>2.6235091755408444</v>
      </c>
      <c r="AH95" s="136">
        <v>2.4366601360390452E-2</v>
      </c>
      <c r="AI95" s="136">
        <f>1/Table1[[#This Row],[Avg MeanISIinBurst]]</f>
        <v>41.039781675320846</v>
      </c>
      <c r="AJ95" s="136">
        <v>125.92453117476413</v>
      </c>
      <c r="AK95" s="136">
        <v>4.3359331484270652E-2</v>
      </c>
      <c r="AL95" s="136">
        <v>138.6797355825681</v>
      </c>
      <c r="AM95" s="136">
        <v>0.11318181818181819</v>
      </c>
      <c r="AN95" s="136" t="b">
        <v>1</v>
      </c>
      <c r="AO95" s="136" t="b">
        <v>1</v>
      </c>
    </row>
    <row r="96" spans="1:41" x14ac:dyDescent="0.3">
      <c r="A96" s="136" t="s">
        <v>138</v>
      </c>
      <c r="B96" s="136">
        <v>17</v>
      </c>
      <c r="C96" s="136">
        <v>5</v>
      </c>
      <c r="D96" s="136" t="s">
        <v>136</v>
      </c>
      <c r="E96" s="136" t="s">
        <v>9</v>
      </c>
      <c r="F96" s="136">
        <v>1</v>
      </c>
      <c r="G96" s="136" t="str">
        <f>IF(Table1[[#This Row],[Ethanol Day]]&lt;9,"Early",IF(Table1[[#This Row],[Ethanol Day]]&gt;16,"Late","Mid"))</f>
        <v>Early</v>
      </c>
      <c r="H96" s="136" t="s">
        <v>71</v>
      </c>
      <c r="I96" s="136" t="s">
        <v>71</v>
      </c>
      <c r="J96" s="136">
        <v>371</v>
      </c>
      <c r="K96" s="136">
        <v>0.73298611111111112</v>
      </c>
      <c r="L96" s="136">
        <v>18.730369469860438</v>
      </c>
      <c r="M96" s="136">
        <f>Table1[[#This Row],[Hour4-Spk/sec]]-Table1[[#This Row],[Hour1-Spk/sec]]</f>
        <v>-0.42333333333333345</v>
      </c>
      <c r="N96" s="136">
        <v>0.90638888888888902</v>
      </c>
      <c r="O96" s="136">
        <v>19.950327218017762</v>
      </c>
      <c r="P96" s="136">
        <v>0.80638888888888882</v>
      </c>
      <c r="Q96" s="136">
        <v>19.098303002223755</v>
      </c>
      <c r="R96" s="136">
        <v>0.73611111111111116</v>
      </c>
      <c r="S96" s="136">
        <v>22.361883664897491</v>
      </c>
      <c r="T96" s="136">
        <v>0.48305555555555557</v>
      </c>
      <c r="U96" s="136">
        <v>11.507695249423193</v>
      </c>
      <c r="V96" s="136">
        <v>1.3993583339224642</v>
      </c>
      <c r="W96" s="136">
        <v>1.3380324782608697</v>
      </c>
      <c r="X96" s="136">
        <v>0.90638888888888902</v>
      </c>
      <c r="Y96" s="136">
        <v>15</v>
      </c>
      <c r="Z96" s="136">
        <v>0.80638888888888882</v>
      </c>
      <c r="AA96" s="136">
        <v>44</v>
      </c>
      <c r="AB96" s="136">
        <v>0.73611111111111116</v>
      </c>
      <c r="AC96" s="136">
        <v>99</v>
      </c>
      <c r="AD96" s="136">
        <v>0.48305555555555557</v>
      </c>
      <c r="AE96" s="136">
        <v>140</v>
      </c>
      <c r="AF96" s="136">
        <v>18.730369469860438</v>
      </c>
      <c r="AG96" s="152">
        <v>2.6845493640163758</v>
      </c>
      <c r="AH96" s="136">
        <v>2.6847479595261365E-2</v>
      </c>
      <c r="AI96" s="136">
        <f>1/Table1[[#This Row],[Avg MeanISIinBurst]]</f>
        <v>37.247444269461404</v>
      </c>
      <c r="AJ96" s="136">
        <v>74.732362141454587</v>
      </c>
      <c r="AK96" s="136">
        <v>5.0043106202014923E-2</v>
      </c>
      <c r="AL96" s="136">
        <v>107.34253632137433</v>
      </c>
      <c r="AM96" s="136">
        <v>5.6666666666666685E-2</v>
      </c>
      <c r="AN96" s="136" t="b">
        <v>1</v>
      </c>
      <c r="AO96" s="136" t="b">
        <v>1</v>
      </c>
    </row>
    <row r="97" spans="1:41" x14ac:dyDescent="0.3">
      <c r="A97" s="136" t="s">
        <v>138</v>
      </c>
      <c r="B97" s="136">
        <v>17</v>
      </c>
      <c r="C97" s="136">
        <v>6</v>
      </c>
      <c r="D97" s="136" t="s">
        <v>112</v>
      </c>
      <c r="E97" s="136" t="s">
        <v>9</v>
      </c>
      <c r="F97" s="136">
        <v>1</v>
      </c>
      <c r="G97" s="136" t="str">
        <f>IF(Table1[[#This Row],[Ethanol Day]]&lt;9,"Early",IF(Table1[[#This Row],[Ethanol Day]]&gt;16,"Late","Mid"))</f>
        <v>Early</v>
      </c>
      <c r="H97" s="136" t="s">
        <v>11</v>
      </c>
      <c r="I97" s="136" t="s">
        <v>81</v>
      </c>
      <c r="J97" s="136">
        <v>371</v>
      </c>
      <c r="K97" s="136">
        <v>3.1939078282828284</v>
      </c>
      <c r="L97" s="136">
        <v>29.904174933132825</v>
      </c>
      <c r="M97" s="136">
        <f>Table1[[#This Row],[Hour4-Spk/sec]]-Table1[[#This Row],[Hour1-Spk/sec]]</f>
        <v>-1.0602020202020199</v>
      </c>
      <c r="N97" s="136">
        <v>4.0811111111111105</v>
      </c>
      <c r="O97" s="136">
        <v>37.308729336780118</v>
      </c>
      <c r="P97" s="136">
        <v>2.7547222222222221</v>
      </c>
      <c r="Q97" s="136">
        <v>26.21931286111872</v>
      </c>
      <c r="R97" s="136">
        <v>2.9188888888888891</v>
      </c>
      <c r="S97" s="136">
        <v>27.64161228472506</v>
      </c>
      <c r="T97" s="136">
        <v>3.0209090909090905</v>
      </c>
      <c r="U97" s="136">
        <v>28.314578915068719</v>
      </c>
      <c r="V97" s="136">
        <v>1.1004071313001123</v>
      </c>
      <c r="W97" s="136">
        <v>0.31197741458782358</v>
      </c>
      <c r="X97" s="136">
        <v>4.0811111111111105</v>
      </c>
      <c r="Y97" s="136">
        <v>15</v>
      </c>
      <c r="Z97" s="136">
        <v>2.7547222222222221</v>
      </c>
      <c r="AA97" s="136">
        <v>44</v>
      </c>
      <c r="AB97" s="136">
        <v>2.9188888888888891</v>
      </c>
      <c r="AC97" s="136">
        <v>99</v>
      </c>
      <c r="AD97" s="136">
        <v>3.0209090909090905</v>
      </c>
      <c r="AE97" s="136">
        <v>140</v>
      </c>
      <c r="AF97" s="136">
        <v>29.904174933132825</v>
      </c>
      <c r="AG97" s="136">
        <v>2.504184467143435</v>
      </c>
      <c r="AH97" s="136">
        <v>2.9074135022825447E-2</v>
      </c>
      <c r="AI97" s="129">
        <f>1/Table1[[#This Row],[Avg MeanISIinBurst]]</f>
        <v>34.394832355800872</v>
      </c>
      <c r="AJ97" s="136">
        <v>91.390312813399618</v>
      </c>
      <c r="AK97" s="136">
        <v>4.9288371384283859E-2</v>
      </c>
      <c r="AL97" s="136">
        <v>113.8279803373259</v>
      </c>
      <c r="AM97" s="136">
        <v>0.39404255319148934</v>
      </c>
      <c r="AN97" s="136" t="b">
        <v>1</v>
      </c>
      <c r="AO97" s="136" t="b">
        <v>1</v>
      </c>
    </row>
    <row r="98" spans="1:41" x14ac:dyDescent="0.3">
      <c r="A98" s="136" t="s">
        <v>138</v>
      </c>
      <c r="B98" s="136">
        <v>17</v>
      </c>
      <c r="C98" s="136">
        <v>7</v>
      </c>
      <c r="D98" s="136" t="s">
        <v>152</v>
      </c>
      <c r="E98" s="136" t="s">
        <v>9</v>
      </c>
      <c r="F98" s="136">
        <v>1</v>
      </c>
      <c r="G98" s="136" t="str">
        <f>IF(Table1[[#This Row],[Ethanol Day]]&lt;9,"Early",IF(Table1[[#This Row],[Ethanol Day]]&gt;16,"Late","Mid"))</f>
        <v>Early</v>
      </c>
      <c r="H98" s="136" t="s">
        <v>71</v>
      </c>
      <c r="I98" s="136" t="s">
        <v>81</v>
      </c>
      <c r="J98" s="136">
        <v>371</v>
      </c>
      <c r="K98" s="136">
        <v>0.5066761363636364</v>
      </c>
      <c r="L98" s="136">
        <v>31.50669061982487</v>
      </c>
      <c r="M98" s="136">
        <f>Table1[[#This Row],[Hour4-Spk/sec]]-Table1[[#This Row],[Hour1-Spk/sec]]</f>
        <v>-0.65023989898989909</v>
      </c>
      <c r="N98" s="136">
        <v>0.87569444444444455</v>
      </c>
      <c r="O98" s="136">
        <v>33.137276803151529</v>
      </c>
      <c r="P98" s="136">
        <v>0.49638888888888894</v>
      </c>
      <c r="Q98" s="136">
        <v>40.685212730083016</v>
      </c>
      <c r="R98" s="136">
        <v>0.42916666666666664</v>
      </c>
      <c r="S98" s="136">
        <v>40.720456893258742</v>
      </c>
      <c r="T98" s="136">
        <v>0.22545454545454546</v>
      </c>
      <c r="U98" s="136">
        <v>9.811789836106918</v>
      </c>
      <c r="V98" s="136">
        <v>1.7446120112183714</v>
      </c>
      <c r="W98" s="136">
        <v>1.7999532535089877</v>
      </c>
      <c r="X98" s="136">
        <v>0.87569444444444455</v>
      </c>
      <c r="Y98" s="136">
        <v>15</v>
      </c>
      <c r="Z98" s="136">
        <v>0.49638888888888894</v>
      </c>
      <c r="AA98" s="136">
        <v>44</v>
      </c>
      <c r="AB98" s="136">
        <v>0.42916666666666664</v>
      </c>
      <c r="AC98" s="136">
        <v>99</v>
      </c>
      <c r="AD98" s="136">
        <v>0.22545454545454546</v>
      </c>
      <c r="AE98" s="136">
        <v>140</v>
      </c>
      <c r="AF98" s="136">
        <v>31.50669061982487</v>
      </c>
      <c r="AG98" s="136">
        <v>2.36322566230259</v>
      </c>
      <c r="AH98" s="136">
        <v>1.7461517272888135E-2</v>
      </c>
      <c r="AI98" s="136">
        <f>1/Table1[[#This Row],[Avg MeanISIinBurst]]</f>
        <v>57.268791959600428</v>
      </c>
      <c r="AJ98" s="136">
        <v>117.21885864896451</v>
      </c>
      <c r="AK98" s="136">
        <v>2.6267247182140151E-2</v>
      </c>
      <c r="AL98" s="136">
        <v>190.32928174138226</v>
      </c>
      <c r="AM98" s="136">
        <v>7.1884057971014506E-2</v>
      </c>
      <c r="AN98" s="136" t="b">
        <v>1</v>
      </c>
      <c r="AO98" s="136" t="b">
        <v>1</v>
      </c>
    </row>
    <row r="99" spans="1:41" x14ac:dyDescent="0.3">
      <c r="A99" s="136" t="s">
        <v>138</v>
      </c>
      <c r="B99" s="136">
        <v>17</v>
      </c>
      <c r="C99" s="136">
        <v>8</v>
      </c>
      <c r="D99" s="136" t="s">
        <v>95</v>
      </c>
      <c r="E99" s="136" t="s">
        <v>9</v>
      </c>
      <c r="F99" s="136">
        <v>1</v>
      </c>
      <c r="G99" s="136" t="str">
        <f>IF(Table1[[#This Row],[Ethanol Day]]&lt;9,"Early",IF(Table1[[#This Row],[Ethanol Day]]&gt;16,"Late","Mid"))</f>
        <v>Early</v>
      </c>
      <c r="H99" s="136" t="s">
        <v>11</v>
      </c>
      <c r="I99" s="136" t="s">
        <v>71</v>
      </c>
      <c r="J99" s="136">
        <v>371</v>
      </c>
      <c r="K99" s="136">
        <v>0.81607638888888889</v>
      </c>
      <c r="L99" s="136">
        <v>14.726832889320503</v>
      </c>
      <c r="M99" s="136">
        <f>Table1[[#This Row],[Hour4-Spk/sec]]-Table1[[#This Row],[Hour1-Spk/sec]]</f>
        <v>-0.25555555555555576</v>
      </c>
      <c r="N99" s="136">
        <v>0.99305555555555569</v>
      </c>
      <c r="O99" s="136">
        <v>16.683466016311055</v>
      </c>
      <c r="P99" s="136">
        <v>0.76694444444444443</v>
      </c>
      <c r="Q99" s="136">
        <v>13.879341779514268</v>
      </c>
      <c r="R99" s="136">
        <v>0.76680555555555563</v>
      </c>
      <c r="S99" s="136">
        <v>13.678455574295169</v>
      </c>
      <c r="T99" s="136">
        <v>0.73749999999999993</v>
      </c>
      <c r="U99" s="136">
        <v>14.549077515227188</v>
      </c>
      <c r="V99" s="136">
        <v>1.07791516819374</v>
      </c>
      <c r="W99" s="136">
        <v>1.1969390774711326</v>
      </c>
      <c r="X99" s="136">
        <v>0.99305555555555569</v>
      </c>
      <c r="Y99" s="136">
        <v>15</v>
      </c>
      <c r="Z99" s="136">
        <v>0.76694444444444443</v>
      </c>
      <c r="AA99" s="136">
        <v>44</v>
      </c>
      <c r="AB99" s="136">
        <v>0.76680555555555563</v>
      </c>
      <c r="AC99" s="136">
        <v>99</v>
      </c>
      <c r="AD99" s="136">
        <v>0.73749999999999993</v>
      </c>
      <c r="AE99" s="136">
        <v>140</v>
      </c>
      <c r="AF99" s="136">
        <v>14.726832889320503</v>
      </c>
      <c r="AG99" s="136">
        <v>2.1952355456729089</v>
      </c>
      <c r="AH99" s="136">
        <v>1.968084481768784E-2</v>
      </c>
      <c r="AI99" s="136">
        <f>1/Table1[[#This Row],[Avg MeanISIinBurst]]</f>
        <v>50.810826936721043</v>
      </c>
      <c r="AJ99" s="136">
        <v>137.01077496222686</v>
      </c>
      <c r="AK99" s="136">
        <v>2.4473514252417297E-2</v>
      </c>
      <c r="AL99" s="136">
        <v>219.77376187386031</v>
      </c>
      <c r="AM99" s="136">
        <v>5.5999999999999987E-2</v>
      </c>
      <c r="AN99" s="136" t="b">
        <v>1</v>
      </c>
      <c r="AO99" s="136" t="b">
        <v>1</v>
      </c>
    </row>
    <row r="100" spans="1:41" x14ac:dyDescent="0.3">
      <c r="A100" s="136" t="s">
        <v>138</v>
      </c>
      <c r="B100" s="136">
        <v>17</v>
      </c>
      <c r="C100" s="136">
        <v>9</v>
      </c>
      <c r="D100" s="136" t="s">
        <v>153</v>
      </c>
      <c r="E100" s="136" t="s">
        <v>9</v>
      </c>
      <c r="F100" s="136">
        <v>1</v>
      </c>
      <c r="G100" s="136" t="str">
        <f>IF(Table1[[#This Row],[Ethanol Day]]&lt;9,"Early",IF(Table1[[#This Row],[Ethanol Day]]&gt;16,"Late","Mid"))</f>
        <v>Early</v>
      </c>
      <c r="H100" s="136" t="s">
        <v>71</v>
      </c>
      <c r="I100" s="136" t="s">
        <v>81</v>
      </c>
      <c r="J100" s="136">
        <v>371</v>
      </c>
      <c r="K100" s="136">
        <v>0.24390151515151517</v>
      </c>
      <c r="L100" s="136">
        <v>49.847694028879928</v>
      </c>
      <c r="M100" s="136">
        <f>Table1[[#This Row],[Hour4-Spk/sec]]-Table1[[#This Row],[Hour1-Spk/sec]]</f>
        <v>-0.14189393939393941</v>
      </c>
      <c r="N100" s="136">
        <v>0.32083333333333336</v>
      </c>
      <c r="O100" s="136">
        <v>55.940934666558654</v>
      </c>
      <c r="P100" s="136">
        <v>0.22777777777777775</v>
      </c>
      <c r="Q100" s="136">
        <v>49.860242416028292</v>
      </c>
      <c r="R100" s="136">
        <v>0.24805555555555561</v>
      </c>
      <c r="S100" s="136">
        <v>47.875085517008912</v>
      </c>
      <c r="T100" s="136">
        <v>0.17893939393939395</v>
      </c>
      <c r="U100" s="136">
        <v>44.119002219969389</v>
      </c>
      <c r="V100" s="136">
        <v>2.9762931512535498</v>
      </c>
      <c r="W100" s="136">
        <v>3.375224583815029</v>
      </c>
      <c r="X100" s="136">
        <v>0.32083333333333336</v>
      </c>
      <c r="Y100" s="136">
        <v>15</v>
      </c>
      <c r="Z100" s="136">
        <v>0.22777777777777775</v>
      </c>
      <c r="AA100" s="136">
        <v>44</v>
      </c>
      <c r="AB100" s="136">
        <v>0.24805555555555561</v>
      </c>
      <c r="AC100" s="136">
        <v>99</v>
      </c>
      <c r="AD100" s="136">
        <v>0.17893939393939395</v>
      </c>
      <c r="AE100" s="136">
        <v>140</v>
      </c>
      <c r="AF100" s="136">
        <v>49.847694028879928</v>
      </c>
      <c r="AG100" s="136">
        <v>2.5064103995810116</v>
      </c>
      <c r="AH100" s="136">
        <v>1.2018527223064344E-2</v>
      </c>
      <c r="AI100" s="136">
        <f>1/Table1[[#This Row],[Avg MeanISIinBurst]]</f>
        <v>83.204870400504163</v>
      </c>
      <c r="AJ100" s="136">
        <v>210.60448597765426</v>
      </c>
      <c r="AK100" s="136">
        <v>2.2992488601244501E-2</v>
      </c>
      <c r="AL100" s="136">
        <v>317.42790123810488</v>
      </c>
      <c r="AM100" s="136">
        <v>4.9922480620155044E-2</v>
      </c>
      <c r="AN100" s="136" t="b">
        <v>1</v>
      </c>
      <c r="AO100" s="136" t="b">
        <v>1</v>
      </c>
    </row>
    <row r="101" spans="1:41" x14ac:dyDescent="0.3">
      <c r="A101" s="136" t="s">
        <v>138</v>
      </c>
      <c r="B101" s="136">
        <v>17</v>
      </c>
      <c r="C101" s="136">
        <v>11</v>
      </c>
      <c r="D101" s="136" t="s">
        <v>122</v>
      </c>
      <c r="E101" s="136" t="s">
        <v>9</v>
      </c>
      <c r="F101" s="136">
        <v>1</v>
      </c>
      <c r="G101" s="136" t="str">
        <f>IF(Table1[[#This Row],[Ethanol Day]]&lt;9,"Early",IF(Table1[[#This Row],[Ethanol Day]]&gt;16,"Late","Mid"))</f>
        <v>Early</v>
      </c>
      <c r="H101" s="136" t="s">
        <v>11</v>
      </c>
      <c r="I101" s="136" t="s">
        <v>81</v>
      </c>
      <c r="J101" s="136">
        <v>371</v>
      </c>
      <c r="K101" s="136">
        <v>1.6761237373737374</v>
      </c>
      <c r="L101" s="136">
        <v>18.131583652221234</v>
      </c>
      <c r="M101" s="136">
        <f>Table1[[#This Row],[Hour4-Spk/sec]]-Table1[[#This Row],[Hour1-Spk/sec]]</f>
        <v>-0.51383838383838421</v>
      </c>
      <c r="N101" s="136">
        <v>2.2477777777777779</v>
      </c>
      <c r="O101" s="136">
        <v>24.464930616768566</v>
      </c>
      <c r="P101" s="136">
        <v>1.3277777777777777</v>
      </c>
      <c r="Q101" s="136">
        <v>13.422776607601756</v>
      </c>
      <c r="R101" s="136">
        <v>1.3950000000000002</v>
      </c>
      <c r="S101" s="136">
        <v>14.709286875363004</v>
      </c>
      <c r="T101" s="136">
        <v>1.7339393939393937</v>
      </c>
      <c r="U101" s="136">
        <v>19.946662202851865</v>
      </c>
      <c r="V101" s="136">
        <v>1.1255514204694679</v>
      </c>
      <c r="W101" s="136">
        <v>0.58354730072246841</v>
      </c>
      <c r="X101" s="136">
        <v>2.2477777777777779</v>
      </c>
      <c r="Y101" s="136">
        <v>15</v>
      </c>
      <c r="Z101" s="136">
        <v>1.3277777777777777</v>
      </c>
      <c r="AA101" s="136">
        <v>44</v>
      </c>
      <c r="AB101" s="136">
        <v>1.3950000000000002</v>
      </c>
      <c r="AC101" s="136">
        <v>99</v>
      </c>
      <c r="AD101" s="136">
        <v>1.7339393939393937</v>
      </c>
      <c r="AE101" s="136">
        <v>140</v>
      </c>
      <c r="AF101" s="136">
        <v>18.131583652221234</v>
      </c>
      <c r="AG101" s="136">
        <v>2.2369473881971373</v>
      </c>
      <c r="AH101" s="136">
        <v>2.7091574761480133E-2</v>
      </c>
      <c r="AI101" s="129">
        <f>1/Table1[[#This Row],[Avg MeanISIinBurst]]</f>
        <v>36.91184468987899</v>
      </c>
      <c r="AJ101" s="136">
        <v>77.483737286482551</v>
      </c>
      <c r="AK101" s="136">
        <v>3.6182653892856145E-2</v>
      </c>
      <c r="AL101" s="136">
        <v>124.85173839127326</v>
      </c>
      <c r="AM101" s="136">
        <v>0.1454074074074074</v>
      </c>
      <c r="AN101" s="136" t="b">
        <v>1</v>
      </c>
      <c r="AO101" s="136" t="b">
        <v>1</v>
      </c>
    </row>
    <row r="102" spans="1:41" x14ac:dyDescent="0.3">
      <c r="A102" s="136" t="s">
        <v>138</v>
      </c>
      <c r="B102" s="136">
        <v>17</v>
      </c>
      <c r="C102" s="136">
        <v>12</v>
      </c>
      <c r="D102" s="136" t="s">
        <v>154</v>
      </c>
      <c r="E102" s="136" t="s">
        <v>9</v>
      </c>
      <c r="F102" s="136">
        <v>1</v>
      </c>
      <c r="G102" s="136" t="str">
        <f>IF(Table1[[#This Row],[Ethanol Day]]&lt;9,"Early",IF(Table1[[#This Row],[Ethanol Day]]&gt;16,"Late","Mid"))</f>
        <v>Early</v>
      </c>
      <c r="H102" s="136" t="s">
        <v>71</v>
      </c>
      <c r="I102" s="136" t="s">
        <v>71</v>
      </c>
      <c r="J102" s="136">
        <v>371</v>
      </c>
      <c r="K102" s="136">
        <v>0.62329861111111107</v>
      </c>
      <c r="L102" s="136">
        <v>8.6421894854703094</v>
      </c>
      <c r="M102" s="136">
        <f>Table1[[#This Row],[Hour4-Spk/sec]]-Table1[[#This Row],[Hour1-Spk/sec]]</f>
        <v>-1.9999999999999907E-2</v>
      </c>
      <c r="N102" s="136">
        <v>0.5363888888888888</v>
      </c>
      <c r="O102" s="136">
        <v>8.9080788251354637</v>
      </c>
      <c r="P102" s="136">
        <v>0.68777777777777771</v>
      </c>
      <c r="Q102" s="136">
        <v>7.8677986620210172</v>
      </c>
      <c r="R102" s="136">
        <v>0.75263888888888897</v>
      </c>
      <c r="S102" s="136">
        <v>10.379678580047241</v>
      </c>
      <c r="T102" s="136">
        <v>0.5163888888888889</v>
      </c>
      <c r="U102" s="136">
        <v>7.3890301165261381</v>
      </c>
      <c r="V102" s="136">
        <v>1.1330757207331761</v>
      </c>
      <c r="W102" s="136">
        <v>1.5860981474449387</v>
      </c>
      <c r="X102" s="136">
        <v>0.5363888888888888</v>
      </c>
      <c r="Y102" s="136">
        <v>15</v>
      </c>
      <c r="Z102" s="136">
        <v>0.68777777777777771</v>
      </c>
      <c r="AA102" s="136">
        <v>44</v>
      </c>
      <c r="AB102" s="136">
        <v>0.75263888888888897</v>
      </c>
      <c r="AC102" s="136">
        <v>99</v>
      </c>
      <c r="AD102" s="136">
        <v>0.5163888888888889</v>
      </c>
      <c r="AE102" s="136">
        <v>140</v>
      </c>
      <c r="AF102" s="136">
        <v>8.6421894854703094</v>
      </c>
      <c r="AG102" s="152">
        <v>2.1459200984200981</v>
      </c>
      <c r="AH102" s="136">
        <v>2.568091764870931E-2</v>
      </c>
      <c r="AI102" s="136">
        <f>1/Table1[[#This Row],[Avg MeanISIinBurst]]</f>
        <v>38.939418508289123</v>
      </c>
      <c r="AJ102" s="136">
        <v>74.744677032705013</v>
      </c>
      <c r="AK102" s="136">
        <v>3.0630251109992724E-2</v>
      </c>
      <c r="AL102" s="136">
        <v>122.21192801685098</v>
      </c>
      <c r="AM102" s="136">
        <v>2.614814814814816E-2</v>
      </c>
      <c r="AN102" s="136" t="b">
        <v>1</v>
      </c>
      <c r="AO102" s="136" t="b">
        <v>1</v>
      </c>
    </row>
    <row r="103" spans="1:41" x14ac:dyDescent="0.3">
      <c r="A103" s="136" t="s">
        <v>155</v>
      </c>
      <c r="B103" s="136">
        <v>18</v>
      </c>
      <c r="C103" s="136">
        <v>1</v>
      </c>
      <c r="D103" s="136" t="s">
        <v>83</v>
      </c>
      <c r="E103" s="136" t="s">
        <v>9</v>
      </c>
      <c r="F103" s="136">
        <v>1</v>
      </c>
      <c r="G103" s="136" t="str">
        <f>IF(Table1[[#This Row],[Ethanol Day]]&lt;9,"Early",IF(Table1[[#This Row],[Ethanol Day]]&gt;16,"Late","Mid"))</f>
        <v>Early</v>
      </c>
      <c r="H103" s="136" t="s">
        <v>71</v>
      </c>
      <c r="I103" s="136" t="s">
        <v>71</v>
      </c>
      <c r="J103" s="136">
        <v>656</v>
      </c>
      <c r="K103" s="136">
        <v>0.33062500000000006</v>
      </c>
      <c r="L103" s="136">
        <v>18.41642957260725</v>
      </c>
      <c r="M103" s="136">
        <f>Table1[[#This Row],[Hour4-Spk/sec]]-Table1[[#This Row],[Hour1-Spk/sec]]</f>
        <v>0.56013888888888907</v>
      </c>
      <c r="N103" s="136">
        <v>0.28555555555555556</v>
      </c>
      <c r="O103" s="136">
        <v>15.380864365980422</v>
      </c>
      <c r="P103" s="136">
        <v>0.11347222222222221</v>
      </c>
      <c r="Q103" s="136">
        <v>15.777520333595099</v>
      </c>
      <c r="R103" s="136">
        <v>7.7777777777777779E-2</v>
      </c>
      <c r="S103" s="136">
        <v>11.623143251294513</v>
      </c>
      <c r="T103" s="136">
        <v>0.84569444444444464</v>
      </c>
      <c r="U103" s="136">
        <v>31.501761823314681</v>
      </c>
      <c r="V103" s="136">
        <v>3.6769180743665117</v>
      </c>
      <c r="W103" s="136">
        <v>2.9502603972436159</v>
      </c>
      <c r="X103" s="136">
        <v>0.28555555555555556</v>
      </c>
      <c r="Y103" s="136">
        <v>111</v>
      </c>
      <c r="Z103" s="136">
        <v>0.11347222222222221</v>
      </c>
      <c r="AA103" s="136">
        <v>196</v>
      </c>
      <c r="AB103" s="136">
        <v>7.7777777777777779E-2</v>
      </c>
      <c r="AC103" s="136">
        <v>305</v>
      </c>
      <c r="AD103" s="136">
        <v>0.84569444444444464</v>
      </c>
      <c r="AE103" s="136">
        <v>41</v>
      </c>
      <c r="AF103" s="136">
        <v>18.41642957260725</v>
      </c>
      <c r="AG103" s="152">
        <v>2.3618184752689286</v>
      </c>
      <c r="AH103" s="136">
        <v>2.1703133897300549E-2</v>
      </c>
      <c r="AI103" s="136">
        <f>1/Table1[[#This Row],[Avg MeanISIinBurst]]</f>
        <v>46.076295005689509</v>
      </c>
      <c r="AJ103" s="136">
        <v>133.77284747636452</v>
      </c>
      <c r="AK103" s="136">
        <v>3.0637679155341348E-2</v>
      </c>
      <c r="AL103" s="136">
        <v>131.8004274786872</v>
      </c>
      <c r="AM103" s="136">
        <v>3.8740740740740742E-2</v>
      </c>
      <c r="AN103" s="136" t="b">
        <v>1</v>
      </c>
      <c r="AO103" s="136" t="b">
        <v>1</v>
      </c>
    </row>
    <row r="104" spans="1:41" x14ac:dyDescent="0.3">
      <c r="A104" s="136" t="s">
        <v>157</v>
      </c>
      <c r="B104" s="136">
        <v>19</v>
      </c>
      <c r="C104" s="136">
        <v>1</v>
      </c>
      <c r="D104" s="136" t="s">
        <v>83</v>
      </c>
      <c r="E104" s="136" t="s">
        <v>9</v>
      </c>
      <c r="F104" s="136">
        <v>1</v>
      </c>
      <c r="G104" s="136" t="str">
        <f>IF(Table1[[#This Row],[Ethanol Day]]&lt;9,"Early",IF(Table1[[#This Row],[Ethanol Day]]&gt;16,"Late","Mid"))</f>
        <v>Early</v>
      </c>
      <c r="H104" s="136" t="s">
        <v>11</v>
      </c>
      <c r="I104" s="136" t="s">
        <v>71</v>
      </c>
      <c r="J104" s="136">
        <v>1037</v>
      </c>
      <c r="K104" s="136">
        <v>0.66093749999999996</v>
      </c>
      <c r="L104" s="136">
        <v>20.585561646432495</v>
      </c>
      <c r="M104" s="136">
        <f>Table1[[#This Row],[Hour4-Spk/sec]]-Table1[[#This Row],[Hour1-Spk/sec]]</f>
        <v>-0.82472222222222213</v>
      </c>
      <c r="N104" s="136">
        <v>0.97861111111111099</v>
      </c>
      <c r="O104" s="136">
        <v>22.554782733931869</v>
      </c>
      <c r="P104" s="136">
        <v>0.74513888888888891</v>
      </c>
      <c r="Q104" s="136">
        <v>18.634298415091681</v>
      </c>
      <c r="R104" s="136">
        <v>0.76611111111111108</v>
      </c>
      <c r="S104" s="136">
        <v>21.217559193368142</v>
      </c>
      <c r="T104" s="136">
        <v>0.15388888888888888</v>
      </c>
      <c r="U104" s="136">
        <v>18.635229763130468</v>
      </c>
      <c r="V104" s="136">
        <v>1.4134638117611056</v>
      </c>
      <c r="W104" s="136">
        <v>1.2250936838802222</v>
      </c>
      <c r="X104" s="136">
        <v>0.97861111111111099</v>
      </c>
      <c r="Y104" s="136">
        <v>203</v>
      </c>
      <c r="Z104" s="136">
        <v>0.74513888888888891</v>
      </c>
      <c r="AA104" s="136">
        <v>279</v>
      </c>
      <c r="AB104" s="136">
        <v>0.76611111111111108</v>
      </c>
      <c r="AC104" s="136">
        <v>272</v>
      </c>
      <c r="AD104" s="136">
        <v>0.15388888888888888</v>
      </c>
      <c r="AE104" s="136">
        <v>121</v>
      </c>
      <c r="AF104" s="136">
        <v>20.585561646432495</v>
      </c>
      <c r="AG104" s="136">
        <v>2.2283461698729874</v>
      </c>
      <c r="AH104" s="136">
        <v>2.1917374963652553E-2</v>
      </c>
      <c r="AI104" s="136">
        <f>1/Table1[[#This Row],[Avg MeanISIinBurst]]</f>
        <v>45.625901900131062</v>
      </c>
      <c r="AJ104" s="136">
        <v>97.915043605770038</v>
      </c>
      <c r="AK104" s="136">
        <v>2.8583085913771723E-2</v>
      </c>
      <c r="AL104" s="136">
        <v>149.09994656992282</v>
      </c>
      <c r="AM104" s="136">
        <v>7.7416666666666675E-2</v>
      </c>
      <c r="AN104" s="136" t="b">
        <v>1</v>
      </c>
      <c r="AO104" s="136" t="b">
        <v>1</v>
      </c>
    </row>
    <row r="105" spans="1:41" x14ac:dyDescent="0.3">
      <c r="A105" s="136" t="s">
        <v>157</v>
      </c>
      <c r="B105" s="136">
        <v>19</v>
      </c>
      <c r="C105" s="136">
        <v>2</v>
      </c>
      <c r="D105" s="136" t="s">
        <v>133</v>
      </c>
      <c r="E105" s="136" t="s">
        <v>9</v>
      </c>
      <c r="F105" s="136">
        <v>1</v>
      </c>
      <c r="G105" s="136" t="str">
        <f>IF(Table1[[#This Row],[Ethanol Day]]&lt;9,"Early",IF(Table1[[#This Row],[Ethanol Day]]&gt;16,"Late","Mid"))</f>
        <v>Early</v>
      </c>
      <c r="H105" s="136" t="s">
        <v>71</v>
      </c>
      <c r="I105" s="136" t="s">
        <v>71</v>
      </c>
      <c r="J105" s="136">
        <v>1037</v>
      </c>
      <c r="K105" s="136">
        <v>5.1215277777777769E-2</v>
      </c>
      <c r="L105" s="136">
        <v>35.355598735159404</v>
      </c>
      <c r="M105" s="136">
        <f>Table1[[#This Row],[Hour4-Spk/sec]]-Table1[[#This Row],[Hour1-Spk/sec]]</f>
        <v>-0.17833333333333332</v>
      </c>
      <c r="N105" s="136">
        <v>0.12527777777777777</v>
      </c>
      <c r="O105" s="136">
        <v>43.111632163852882</v>
      </c>
      <c r="P105" s="136">
        <v>3.9305555555555552E-2</v>
      </c>
      <c r="Q105" s="136">
        <v>28.662698412698411</v>
      </c>
      <c r="R105" s="136">
        <v>9.3333333333333324E-2</v>
      </c>
      <c r="S105" s="136">
        <v>32.971349069747241</v>
      </c>
      <c r="T105" s="136">
        <v>-5.3055555555555557E-2</v>
      </c>
      <c r="U105" s="136">
        <v>35.766865079365083</v>
      </c>
      <c r="V105" s="136">
        <v>2.0280647012810942</v>
      </c>
      <c r="W105" s="136">
        <v>10.812011347376787</v>
      </c>
      <c r="X105" s="136">
        <v>0.12527777777777777</v>
      </c>
      <c r="Y105" s="136">
        <v>203</v>
      </c>
      <c r="Z105" s="136">
        <v>3.9305555555555552E-2</v>
      </c>
      <c r="AA105" s="136">
        <v>279</v>
      </c>
      <c r="AB105" s="136">
        <v>9.3333333333333324E-2</v>
      </c>
      <c r="AC105" s="136">
        <v>272</v>
      </c>
      <c r="AD105" s="136">
        <v>-5.3055555555555557E-2</v>
      </c>
      <c r="AE105" s="136">
        <v>121</v>
      </c>
      <c r="AF105" s="136">
        <v>35.355598735159404</v>
      </c>
      <c r="AG105" s="152">
        <v>2.3215932459353508</v>
      </c>
      <c r="AH105" s="136">
        <v>1.6682109453655506E-2</v>
      </c>
      <c r="AI105" s="136">
        <f>1/Table1[[#This Row],[Avg MeanISIinBurst]]</f>
        <v>59.94445743076411</v>
      </c>
      <c r="AJ105" s="136">
        <v>91.023455233919961</v>
      </c>
      <c r="AK105" s="136">
        <v>2.3149579999649561E-2</v>
      </c>
      <c r="AL105" s="136">
        <v>149.91862773941497</v>
      </c>
      <c r="AM105" s="136">
        <v>1.5750000000000004E-2</v>
      </c>
      <c r="AN105" s="136" t="b">
        <v>1</v>
      </c>
      <c r="AO105" s="136" t="b">
        <v>1</v>
      </c>
    </row>
    <row r="106" spans="1:41" x14ac:dyDescent="0.3">
      <c r="A106" s="136" t="s">
        <v>157</v>
      </c>
      <c r="B106" s="136">
        <v>19</v>
      </c>
      <c r="C106" s="136">
        <v>3</v>
      </c>
      <c r="D106" s="136" t="s">
        <v>136</v>
      </c>
      <c r="E106" s="136" t="s">
        <v>9</v>
      </c>
      <c r="F106" s="136">
        <v>1</v>
      </c>
      <c r="G106" s="136" t="str">
        <f>IF(Table1[[#This Row],[Ethanol Day]]&lt;9,"Early",IF(Table1[[#This Row],[Ethanol Day]]&gt;16,"Late","Mid"))</f>
        <v>Early</v>
      </c>
      <c r="H106" s="136" t="s">
        <v>119</v>
      </c>
      <c r="I106" s="136" t="s">
        <v>71</v>
      </c>
      <c r="J106" s="136">
        <v>1037</v>
      </c>
      <c r="K106" s="136">
        <v>2.8698263888888889</v>
      </c>
      <c r="L106" s="136">
        <v>44.10102946238267</v>
      </c>
      <c r="M106" s="136">
        <f>Table1[[#This Row],[Hour4-Spk/sec]]-Table1[[#This Row],[Hour1-Spk/sec]]</f>
        <v>-2.4793055555555554</v>
      </c>
      <c r="N106" s="136">
        <v>3.5084722222222222</v>
      </c>
      <c r="O106" s="136">
        <v>45.566358268281377</v>
      </c>
      <c r="P106" s="136">
        <v>3.4674999999999998</v>
      </c>
      <c r="Q106" s="136">
        <v>40.756018247991214</v>
      </c>
      <c r="R106" s="136">
        <v>3.4741666666666671</v>
      </c>
      <c r="S106" s="136">
        <v>41.845245203108952</v>
      </c>
      <c r="T106" s="136">
        <v>1.0291666666666668</v>
      </c>
      <c r="U106" s="136">
        <v>52.616184265565387</v>
      </c>
      <c r="V106" s="136">
        <v>1.7179569174848373</v>
      </c>
      <c r="W106" s="136">
        <v>0.28052665000410576</v>
      </c>
      <c r="X106" s="136">
        <v>3.5084722222222222</v>
      </c>
      <c r="Y106" s="136">
        <v>203</v>
      </c>
      <c r="Z106" s="136">
        <v>3.4674999999999998</v>
      </c>
      <c r="AA106" s="136">
        <v>279</v>
      </c>
      <c r="AB106" s="136">
        <v>3.4741666666666671</v>
      </c>
      <c r="AC106" s="136">
        <v>272</v>
      </c>
      <c r="AD106" s="136">
        <v>1.0291666666666668</v>
      </c>
      <c r="AE106" s="136">
        <v>121</v>
      </c>
      <c r="AF106" s="136">
        <v>44.10102946238267</v>
      </c>
      <c r="AG106" s="136">
        <v>3.4427108819962955</v>
      </c>
      <c r="AH106" s="136">
        <v>3.1544951888818534E-2</v>
      </c>
      <c r="AI106" s="136">
        <f>1/Table1[[#This Row],[Avg MeanISIinBurst]]</f>
        <v>31.700793316297982</v>
      </c>
      <c r="AJ106" s="136">
        <v>67.78843796987023</v>
      </c>
      <c r="AK106" s="136">
        <v>7.76866880738665E-2</v>
      </c>
      <c r="AL106" s="136">
        <v>69.167183466121671</v>
      </c>
      <c r="AM106" s="136">
        <v>0.47544715447154468</v>
      </c>
      <c r="AN106" s="136" t="b">
        <v>1</v>
      </c>
      <c r="AO106" s="136" t="b">
        <v>1</v>
      </c>
    </row>
    <row r="107" spans="1:41" x14ac:dyDescent="0.3">
      <c r="A107" s="136" t="s">
        <v>157</v>
      </c>
      <c r="B107" s="136">
        <v>19</v>
      </c>
      <c r="C107" s="136">
        <v>4</v>
      </c>
      <c r="D107" s="136" t="s">
        <v>87</v>
      </c>
      <c r="E107" s="136" t="s">
        <v>9</v>
      </c>
      <c r="F107" s="136">
        <v>1</v>
      </c>
      <c r="G107" s="136" t="str">
        <f>IF(Table1[[#This Row],[Ethanol Day]]&lt;9,"Early",IF(Table1[[#This Row],[Ethanol Day]]&gt;16,"Late","Mid"))</f>
        <v>Early</v>
      </c>
      <c r="H107" s="136" t="s">
        <v>71</v>
      </c>
      <c r="I107" s="136" t="s">
        <v>71</v>
      </c>
      <c r="J107" s="136">
        <v>1037</v>
      </c>
      <c r="K107" s="136">
        <v>0.23930555555555558</v>
      </c>
      <c r="L107" s="136">
        <v>30.161579118108513</v>
      </c>
      <c r="M107" s="136">
        <f>Table1[[#This Row],[Hour4-Spk/sec]]-Table1[[#This Row],[Hour1-Spk/sec]]</f>
        <v>-0.26861111111111102</v>
      </c>
      <c r="N107" s="136">
        <v>0.31749999999999995</v>
      </c>
      <c r="O107" s="136">
        <v>28.78433602971478</v>
      </c>
      <c r="P107" s="136">
        <v>0.2779166666666667</v>
      </c>
      <c r="Q107" s="136">
        <v>30.194227066835229</v>
      </c>
      <c r="R107" s="136">
        <v>0.31291666666666668</v>
      </c>
      <c r="S107" s="136">
        <v>30.23860965659145</v>
      </c>
      <c r="T107" s="136">
        <v>4.8888888888888905E-2</v>
      </c>
      <c r="U107" s="136">
        <v>32.714988068344987</v>
      </c>
      <c r="V107" s="136">
        <v>1.7851741020567637</v>
      </c>
      <c r="W107" s="136">
        <v>3.2725955847112389</v>
      </c>
      <c r="X107" s="136">
        <v>0.31749999999999995</v>
      </c>
      <c r="Y107" s="136">
        <v>203</v>
      </c>
      <c r="Z107" s="136">
        <v>0.2779166666666667</v>
      </c>
      <c r="AA107" s="136">
        <v>279</v>
      </c>
      <c r="AB107" s="136">
        <v>0.31291666666666668</v>
      </c>
      <c r="AC107" s="136">
        <v>272</v>
      </c>
      <c r="AD107" s="136">
        <v>4.8888888888888905E-2</v>
      </c>
      <c r="AE107" s="136">
        <v>121</v>
      </c>
      <c r="AF107" s="136">
        <v>30.161579118108513</v>
      </c>
      <c r="AG107" s="152">
        <v>2.374594010070596</v>
      </c>
      <c r="AH107" s="136">
        <v>1.9733749998406037E-2</v>
      </c>
      <c r="AI107" s="136">
        <f>1/Table1[[#This Row],[Avg MeanISIinBurst]]</f>
        <v>50.674605692317648</v>
      </c>
      <c r="AJ107" s="136">
        <v>91.547284989620351</v>
      </c>
      <c r="AK107" s="136">
        <v>2.8204718986302967E-2</v>
      </c>
      <c r="AL107" s="136">
        <v>137.61589930746896</v>
      </c>
      <c r="AM107" s="136">
        <v>3.9833333333333332E-2</v>
      </c>
      <c r="AN107" s="136" t="b">
        <v>1</v>
      </c>
      <c r="AO107" s="136" t="b">
        <v>1</v>
      </c>
    </row>
    <row r="108" spans="1:41" x14ac:dyDescent="0.3">
      <c r="A108" s="136" t="s">
        <v>157</v>
      </c>
      <c r="B108" s="136">
        <v>19</v>
      </c>
      <c r="C108" s="136">
        <v>5</v>
      </c>
      <c r="D108" s="136" t="s">
        <v>112</v>
      </c>
      <c r="E108" s="136" t="s">
        <v>9</v>
      </c>
      <c r="F108" s="136">
        <v>1</v>
      </c>
      <c r="G108" s="136" t="str">
        <f>IF(Table1[[#This Row],[Ethanol Day]]&lt;9,"Early",IF(Table1[[#This Row],[Ethanol Day]]&gt;16,"Late","Mid"))</f>
        <v>Early</v>
      </c>
      <c r="H108" s="136" t="s">
        <v>71</v>
      </c>
      <c r="I108" s="136" t="s">
        <v>71</v>
      </c>
      <c r="J108" s="136">
        <v>1037</v>
      </c>
      <c r="K108" s="136">
        <v>0.24305555555555552</v>
      </c>
      <c r="L108" s="136">
        <v>26.530819640273148</v>
      </c>
      <c r="M108" s="136">
        <f>Table1[[#This Row],[Hour4-Spk/sec]]-Table1[[#This Row],[Hour1-Spk/sec]]</f>
        <v>-0.91194444444444422</v>
      </c>
      <c r="N108" s="136">
        <v>0.59055555555555539</v>
      </c>
      <c r="O108" s="136">
        <v>32.186367670777543</v>
      </c>
      <c r="P108" s="136">
        <v>0.18402777777777779</v>
      </c>
      <c r="Q108" s="136">
        <v>17.40334883487408</v>
      </c>
      <c r="R108" s="136">
        <v>0.51902777777777787</v>
      </c>
      <c r="S108" s="136">
        <v>24.847952592639672</v>
      </c>
      <c r="T108" s="136">
        <v>-0.32138888888888889</v>
      </c>
      <c r="U108" s="136">
        <v>31.996186041357685</v>
      </c>
      <c r="V108" s="136">
        <v>2.2415398603961583</v>
      </c>
      <c r="W108" s="136">
        <v>2.0632429181790686</v>
      </c>
      <c r="X108" s="136">
        <v>0.59055555555555539</v>
      </c>
      <c r="Y108" s="136">
        <v>203</v>
      </c>
      <c r="Z108" s="136">
        <v>0.18402777777777779</v>
      </c>
      <c r="AA108" s="136">
        <v>279</v>
      </c>
      <c r="AB108" s="136">
        <v>0.51902777777777787</v>
      </c>
      <c r="AC108" s="136">
        <v>272</v>
      </c>
      <c r="AD108" s="136">
        <v>-0.32138888888888889</v>
      </c>
      <c r="AE108" s="136">
        <v>121</v>
      </c>
      <c r="AF108" s="136">
        <v>26.530819640273148</v>
      </c>
      <c r="AG108" s="152">
        <v>2.4866695474484395</v>
      </c>
      <c r="AH108" s="136">
        <v>1.9036350014642222E-2</v>
      </c>
      <c r="AI108" s="136">
        <f>1/Table1[[#This Row],[Avg MeanISIinBurst]]</f>
        <v>52.531078659030136</v>
      </c>
      <c r="AJ108" s="136">
        <v>118.19164167493808</v>
      </c>
      <c r="AK108" s="136">
        <v>3.0387315723537797E-2</v>
      </c>
      <c r="AL108" s="136">
        <v>163.09489081099403</v>
      </c>
      <c r="AM108" s="136">
        <v>6.6140350877192999E-2</v>
      </c>
      <c r="AN108" s="136" t="b">
        <v>1</v>
      </c>
      <c r="AO108" s="136" t="b">
        <v>1</v>
      </c>
    </row>
    <row r="109" spans="1:41" x14ac:dyDescent="0.3">
      <c r="A109" s="136" t="s">
        <v>157</v>
      </c>
      <c r="B109" s="136">
        <v>19</v>
      </c>
      <c r="C109" s="136">
        <v>6</v>
      </c>
      <c r="D109" s="136" t="s">
        <v>94</v>
      </c>
      <c r="E109" s="136" t="s">
        <v>9</v>
      </c>
      <c r="F109" s="136">
        <v>1</v>
      </c>
      <c r="G109" s="136" t="str">
        <f>IF(Table1[[#This Row],[Ethanol Day]]&lt;9,"Early",IF(Table1[[#This Row],[Ethanol Day]]&gt;16,"Late","Mid"))</f>
        <v>Early</v>
      </c>
      <c r="H109" s="136" t="s">
        <v>71</v>
      </c>
      <c r="I109" s="136" t="s">
        <v>71</v>
      </c>
      <c r="J109" s="136">
        <v>1037</v>
      </c>
      <c r="K109" s="136">
        <v>0.13958333333333331</v>
      </c>
      <c r="L109" s="136">
        <v>9.8851285271140217</v>
      </c>
      <c r="M109" s="136">
        <f>Table1[[#This Row],[Hour4-Spk/sec]]-Table1[[#This Row],[Hour1-Spk/sec]]</f>
        <v>-0.28013888888888888</v>
      </c>
      <c r="N109" s="136">
        <v>0.22361111111111109</v>
      </c>
      <c r="O109" s="136">
        <v>10.989185201213729</v>
      </c>
      <c r="P109" s="136">
        <v>0.14624999999999999</v>
      </c>
      <c r="Q109" s="136">
        <v>8.6409182303814092</v>
      </c>
      <c r="R109" s="136">
        <v>0.245</v>
      </c>
      <c r="S109" s="136">
        <v>8.7075264470549456</v>
      </c>
      <c r="T109" s="136">
        <v>-5.6527777777777809E-2</v>
      </c>
      <c r="U109" s="136">
        <v>12.550058094881743</v>
      </c>
      <c r="V109" s="136">
        <v>1.4426224370425429</v>
      </c>
      <c r="W109" s="136">
        <v>4.4439848095083034</v>
      </c>
      <c r="X109" s="136">
        <v>0.22361111111111109</v>
      </c>
      <c r="Y109" s="136">
        <v>203</v>
      </c>
      <c r="Z109" s="136">
        <v>0.14624999999999999</v>
      </c>
      <c r="AA109" s="136">
        <v>279</v>
      </c>
      <c r="AB109" s="136">
        <v>0.245</v>
      </c>
      <c r="AC109" s="136">
        <v>272</v>
      </c>
      <c r="AD109" s="136">
        <v>-5.6527777777777809E-2</v>
      </c>
      <c r="AE109" s="136">
        <v>121</v>
      </c>
      <c r="AF109" s="136">
        <v>9.8851285271140217</v>
      </c>
      <c r="AG109" s="152">
        <v>2.2116326530612245</v>
      </c>
      <c r="AH109" s="136">
        <v>2.2583816609977322E-2</v>
      </c>
      <c r="AI109" s="136">
        <f>1/Table1[[#This Row],[Avg MeanISIinBurst]]</f>
        <v>44.279495236345888</v>
      </c>
      <c r="AJ109" s="136">
        <v>106.75244124092755</v>
      </c>
      <c r="AK109" s="136">
        <v>2.7157215986402247E-2</v>
      </c>
      <c r="AL109" s="136">
        <v>146.64625018764687</v>
      </c>
      <c r="AM109" s="136">
        <v>1.0683760683760682E-2</v>
      </c>
      <c r="AN109" s="136" t="b">
        <v>1</v>
      </c>
      <c r="AO109" s="136" t="b">
        <v>1</v>
      </c>
    </row>
    <row r="110" spans="1:41" x14ac:dyDescent="0.3">
      <c r="A110" s="136" t="s">
        <v>157</v>
      </c>
      <c r="B110" s="136">
        <v>19</v>
      </c>
      <c r="C110" s="136">
        <v>9</v>
      </c>
      <c r="D110" s="136" t="s">
        <v>114</v>
      </c>
      <c r="E110" s="136" t="s">
        <v>9</v>
      </c>
      <c r="F110" s="136">
        <v>1</v>
      </c>
      <c r="G110" s="136" t="str">
        <f>IF(Table1[[#This Row],[Ethanol Day]]&lt;9,"Early",IF(Table1[[#This Row],[Ethanol Day]]&gt;16,"Late","Mid"))</f>
        <v>Early</v>
      </c>
      <c r="H110" s="136" t="s">
        <v>71</v>
      </c>
      <c r="I110" s="136" t="s">
        <v>119</v>
      </c>
      <c r="J110" s="136">
        <v>1037</v>
      </c>
      <c r="K110" s="136">
        <v>0.40031249999999996</v>
      </c>
      <c r="L110" s="136">
        <v>14.789706378367182</v>
      </c>
      <c r="M110" s="136">
        <f>Table1[[#This Row],[Hour4-Spk/sec]]-Table1[[#This Row],[Hour1-Spk/sec]]</f>
        <v>-0.83055555555555571</v>
      </c>
      <c r="N110" s="136">
        <v>0.70444444444444443</v>
      </c>
      <c r="O110" s="136">
        <v>16.521637816981524</v>
      </c>
      <c r="P110" s="136">
        <v>0.39902777777777776</v>
      </c>
      <c r="Q110" s="136">
        <v>9.8145636891048618</v>
      </c>
      <c r="R110" s="136">
        <v>0.62388888888888905</v>
      </c>
      <c r="S110" s="136">
        <v>14.502527681130493</v>
      </c>
      <c r="T110" s="136">
        <v>-0.12611111111111131</v>
      </c>
      <c r="U110" s="136">
        <v>20.192105377715752</v>
      </c>
      <c r="V110" s="136">
        <v>1.3826382751228923</v>
      </c>
      <c r="W110" s="136">
        <v>1.6211436365254539</v>
      </c>
      <c r="X110" s="136">
        <v>0.70444444444444443</v>
      </c>
      <c r="Y110" s="136">
        <v>203</v>
      </c>
      <c r="Z110" s="136">
        <v>0.39902777777777776</v>
      </c>
      <c r="AA110" s="136">
        <v>279</v>
      </c>
      <c r="AB110" s="136">
        <v>0.62388888888888905</v>
      </c>
      <c r="AC110" s="136">
        <v>272</v>
      </c>
      <c r="AD110" s="136">
        <v>-0.12611111111111131</v>
      </c>
      <c r="AE110" s="136">
        <v>121</v>
      </c>
      <c r="AF110" s="136">
        <v>14.789706378367182</v>
      </c>
      <c r="AG110" s="136">
        <v>2.2904349073004764</v>
      </c>
      <c r="AH110" s="136">
        <v>2.0479251121263271E-2</v>
      </c>
      <c r="AI110" s="136">
        <f>1/Table1[[#This Row],[Avg MeanISIinBurst]]</f>
        <v>48.82991053133366</v>
      </c>
      <c r="AJ110" s="136">
        <v>127.01757277716813</v>
      </c>
      <c r="AK110" s="136">
        <v>2.5775856589970197E-2</v>
      </c>
      <c r="AL110" s="136">
        <v>168.37493197911124</v>
      </c>
      <c r="AM110" s="136">
        <v>4.6916666666666669E-2</v>
      </c>
      <c r="AN110" s="136" t="b">
        <v>1</v>
      </c>
      <c r="AO110" s="136" t="b">
        <v>1</v>
      </c>
    </row>
    <row r="111" spans="1:41" x14ac:dyDescent="0.3">
      <c r="A111" s="136" t="s">
        <v>157</v>
      </c>
      <c r="B111" s="136">
        <v>19</v>
      </c>
      <c r="C111" s="136">
        <v>10</v>
      </c>
      <c r="D111" s="136" t="s">
        <v>143</v>
      </c>
      <c r="E111" s="136" t="s">
        <v>9</v>
      </c>
      <c r="F111" s="136">
        <v>1</v>
      </c>
      <c r="G111" s="136" t="str">
        <f>IF(Table1[[#This Row],[Ethanol Day]]&lt;9,"Early",IF(Table1[[#This Row],[Ethanol Day]]&gt;16,"Late","Mid"))</f>
        <v>Early</v>
      </c>
      <c r="H111" s="136" t="s">
        <v>71</v>
      </c>
      <c r="I111" s="136" t="s">
        <v>71</v>
      </c>
      <c r="J111" s="136">
        <v>1037</v>
      </c>
      <c r="K111" s="136">
        <v>7.0416666666666655E-2</v>
      </c>
      <c r="L111" s="136">
        <v>16.798124436676801</v>
      </c>
      <c r="M111" s="136">
        <f>Table1[[#This Row],[Hour4-Spk/sec]]-Table1[[#This Row],[Hour1-Spk/sec]]</f>
        <v>-0.45000000000000007</v>
      </c>
      <c r="N111" s="136">
        <v>0.22472222222222227</v>
      </c>
      <c r="O111" s="136">
        <v>16.416307607642317</v>
      </c>
      <c r="P111" s="136">
        <v>9.0833333333333321E-2</v>
      </c>
      <c r="Q111" s="136">
        <v>15.929392025044198</v>
      </c>
      <c r="R111" s="136">
        <v>0.19138888888888886</v>
      </c>
      <c r="S111" s="136">
        <v>16.556230104371107</v>
      </c>
      <c r="T111" s="136">
        <v>-0.2252777777777778</v>
      </c>
      <c r="U111" s="136">
        <v>19.49343411207818</v>
      </c>
      <c r="V111" s="136">
        <v>1.8324121857622491</v>
      </c>
      <c r="W111" s="136">
        <v>5.3018460264900664</v>
      </c>
      <c r="X111" s="136">
        <v>0.22472222222222227</v>
      </c>
      <c r="Y111" s="136">
        <v>203</v>
      </c>
      <c r="Z111" s="136">
        <v>9.0833333333333321E-2</v>
      </c>
      <c r="AA111" s="136">
        <v>279</v>
      </c>
      <c r="AB111" s="136">
        <v>0.19138888888888886</v>
      </c>
      <c r="AC111" s="136">
        <v>272</v>
      </c>
      <c r="AD111" s="136">
        <v>-0.2252777777777778</v>
      </c>
      <c r="AE111" s="136">
        <v>121</v>
      </c>
      <c r="AF111" s="136">
        <v>16.798124436676801</v>
      </c>
      <c r="AG111" s="152">
        <v>2.1929233348351</v>
      </c>
      <c r="AH111" s="136">
        <v>1.7816424335128388E-2</v>
      </c>
      <c r="AI111" s="136">
        <f>1/Table1[[#This Row],[Avg MeanISIinBurst]]</f>
        <v>56.127985121476613</v>
      </c>
      <c r="AJ111" s="136">
        <v>96.440511694313031</v>
      </c>
      <c r="AK111" s="136">
        <v>2.2186656578622271E-2</v>
      </c>
      <c r="AL111" s="136">
        <v>164.42614942235133</v>
      </c>
      <c r="AM111" s="136">
        <v>1.8166666666666668E-2</v>
      </c>
      <c r="AN111" s="136" t="b">
        <v>1</v>
      </c>
      <c r="AO111" s="136" t="b">
        <v>1</v>
      </c>
    </row>
    <row r="112" spans="1:41" x14ac:dyDescent="0.3">
      <c r="A112" s="136" t="s">
        <v>157</v>
      </c>
      <c r="B112" s="136">
        <v>19</v>
      </c>
      <c r="C112" s="136">
        <v>11</v>
      </c>
      <c r="D112" s="136" t="s">
        <v>95</v>
      </c>
      <c r="E112" s="136" t="s">
        <v>9</v>
      </c>
      <c r="F112" s="136">
        <v>1</v>
      </c>
      <c r="G112" s="136" t="str">
        <f>IF(Table1[[#This Row],[Ethanol Day]]&lt;9,"Early",IF(Table1[[#This Row],[Ethanol Day]]&gt;16,"Late","Mid"))</f>
        <v>Early</v>
      </c>
      <c r="H112" s="136" t="s">
        <v>71</v>
      </c>
      <c r="I112" s="136" t="s">
        <v>71</v>
      </c>
      <c r="J112" s="136">
        <v>1037</v>
      </c>
      <c r="K112" s="136">
        <v>1.4221527777777776</v>
      </c>
      <c r="L112" s="136">
        <v>32.74701332292765</v>
      </c>
      <c r="M112" s="136">
        <f>Table1[[#This Row],[Hour4-Spk/sec]]-Table1[[#This Row],[Hour1-Spk/sec]]</f>
        <v>-0.24652777777777768</v>
      </c>
      <c r="N112" s="136">
        <v>1.6315277777777775</v>
      </c>
      <c r="O112" s="136">
        <v>34.888480075542581</v>
      </c>
      <c r="P112" s="136">
        <v>1.2034722222222223</v>
      </c>
      <c r="Q112" s="136">
        <v>26.087769247143889</v>
      </c>
      <c r="R112" s="136">
        <v>1.4686111111111109</v>
      </c>
      <c r="S112" s="136">
        <v>33.416513397475583</v>
      </c>
      <c r="T112" s="136">
        <v>1.3849999999999998</v>
      </c>
      <c r="U112" s="136">
        <v>38.580730920343946</v>
      </c>
      <c r="V112" s="136">
        <v>1.4817305536957632</v>
      </c>
      <c r="W112" s="136">
        <v>0.67227566783096371</v>
      </c>
      <c r="X112" s="136">
        <v>1.6315277777777775</v>
      </c>
      <c r="Y112" s="136">
        <v>203</v>
      </c>
      <c r="Z112" s="136">
        <v>1.2034722222222223</v>
      </c>
      <c r="AA112" s="136">
        <v>279</v>
      </c>
      <c r="AB112" s="136">
        <v>1.4686111111111109</v>
      </c>
      <c r="AC112" s="136">
        <v>272</v>
      </c>
      <c r="AD112" s="136">
        <v>1.3849999999999998</v>
      </c>
      <c r="AE112" s="136">
        <v>121</v>
      </c>
      <c r="AF112" s="136">
        <v>32.74701332292765</v>
      </c>
      <c r="AG112" s="152">
        <v>2.564137065861114</v>
      </c>
      <c r="AH112" s="136">
        <v>2.2652052260065909E-2</v>
      </c>
      <c r="AI112" s="136">
        <f>1/Table1[[#This Row],[Avg MeanISIinBurst]]</f>
        <v>44.146110406205217</v>
      </c>
      <c r="AJ112" s="136">
        <v>119.42416178441148</v>
      </c>
      <c r="AK112" s="136">
        <v>3.8840746236195142E-2</v>
      </c>
      <c r="AL112" s="136">
        <v>143.48303927645904</v>
      </c>
      <c r="AM112" s="136">
        <v>0.19991452991452996</v>
      </c>
      <c r="AN112" s="136" t="b">
        <v>1</v>
      </c>
      <c r="AO112" s="136" t="b">
        <v>1</v>
      </c>
    </row>
    <row r="113" spans="1:41" x14ac:dyDescent="0.3">
      <c r="A113" s="136" t="s">
        <v>157</v>
      </c>
      <c r="B113" s="136">
        <v>19</v>
      </c>
      <c r="C113" s="136">
        <v>12</v>
      </c>
      <c r="D113" s="136" t="s">
        <v>96</v>
      </c>
      <c r="E113" s="136" t="s">
        <v>9</v>
      </c>
      <c r="F113" s="136">
        <v>1</v>
      </c>
      <c r="G113" s="136" t="str">
        <f>IF(Table1[[#This Row],[Ethanol Day]]&lt;9,"Early",IF(Table1[[#This Row],[Ethanol Day]]&gt;16,"Late","Mid"))</f>
        <v>Early</v>
      </c>
      <c r="H113" s="136" t="s">
        <v>71</v>
      </c>
      <c r="I113" s="136" t="s">
        <v>119</v>
      </c>
      <c r="J113" s="136">
        <v>1037</v>
      </c>
      <c r="K113" s="136">
        <v>1.4426388888888888</v>
      </c>
      <c r="L113" s="136">
        <v>30.292622969540297</v>
      </c>
      <c r="M113" s="136">
        <f>Table1[[#This Row],[Hour4-Spk/sec]]-Table1[[#This Row],[Hour1-Spk/sec]]</f>
        <v>-0.21277777777777773</v>
      </c>
      <c r="N113" s="136">
        <v>1.6280555555555554</v>
      </c>
      <c r="O113" s="136">
        <v>31.239615748495098</v>
      </c>
      <c r="P113" s="136">
        <v>1.5555555555555556</v>
      </c>
      <c r="Q113" s="136">
        <v>23.742963484580208</v>
      </c>
      <c r="R113" s="136">
        <v>1.1716666666666666</v>
      </c>
      <c r="S113" s="136">
        <v>27.673436590504011</v>
      </c>
      <c r="T113" s="136">
        <v>1.4152777777777776</v>
      </c>
      <c r="U113" s="136">
        <v>47.405206579655989</v>
      </c>
      <c r="V113" s="136">
        <v>1.5431488343586972</v>
      </c>
      <c r="W113" s="136">
        <v>0.64994509325783889</v>
      </c>
      <c r="X113" s="136">
        <v>1.6280555555555554</v>
      </c>
      <c r="Y113" s="136">
        <v>203</v>
      </c>
      <c r="Z113" s="136">
        <v>1.5555555555555556</v>
      </c>
      <c r="AA113" s="136">
        <v>279</v>
      </c>
      <c r="AB113" s="136">
        <v>1.1716666666666666</v>
      </c>
      <c r="AC113" s="136">
        <v>272</v>
      </c>
      <c r="AD113" s="136">
        <v>1.4152777777777776</v>
      </c>
      <c r="AE113" s="136">
        <v>121</v>
      </c>
      <c r="AF113" s="136">
        <v>30.292622969540297</v>
      </c>
      <c r="AG113" s="136">
        <v>2.5312677263132448</v>
      </c>
      <c r="AH113" s="136">
        <v>2.2637723827163409E-2</v>
      </c>
      <c r="AI113" s="136">
        <f>1/Table1[[#This Row],[Avg MeanISIinBurst]]</f>
        <v>44.174052463705834</v>
      </c>
      <c r="AJ113" s="136">
        <v>130.02687403919677</v>
      </c>
      <c r="AK113" s="136">
        <v>3.6425308404914494E-2</v>
      </c>
      <c r="AL113" s="136">
        <v>146.09475808477436</v>
      </c>
      <c r="AM113" s="136">
        <v>0.19931623931623929</v>
      </c>
      <c r="AN113" s="136" t="b">
        <v>1</v>
      </c>
      <c r="AO113" s="136" t="b">
        <v>1</v>
      </c>
    </row>
    <row r="114" spans="1:41" x14ac:dyDescent="0.3">
      <c r="A114" s="136" t="s">
        <v>157</v>
      </c>
      <c r="B114" s="136">
        <v>19</v>
      </c>
      <c r="C114" s="136">
        <v>13</v>
      </c>
      <c r="D114" s="136" t="s">
        <v>122</v>
      </c>
      <c r="E114" s="136" t="s">
        <v>9</v>
      </c>
      <c r="F114" s="136">
        <v>1</v>
      </c>
      <c r="G114" s="136" t="str">
        <f>IF(Table1[[#This Row],[Ethanol Day]]&lt;9,"Early",IF(Table1[[#This Row],[Ethanol Day]]&gt;16,"Late","Mid"))</f>
        <v>Early</v>
      </c>
      <c r="H114" s="136" t="s">
        <v>71</v>
      </c>
      <c r="I114" s="136" t="s">
        <v>119</v>
      </c>
      <c r="J114" s="136">
        <v>1037</v>
      </c>
      <c r="K114" s="136">
        <v>0.4408333333333333</v>
      </c>
      <c r="L114" s="136">
        <v>14.007755167483088</v>
      </c>
      <c r="M114" s="136">
        <f>Table1[[#This Row],[Hour4-Spk/sec]]-Table1[[#This Row],[Hour1-Spk/sec]]</f>
        <v>-1.1325000000000003</v>
      </c>
      <c r="N114" s="136">
        <v>0.79333333333333333</v>
      </c>
      <c r="O114" s="136">
        <v>15.816716981390597</v>
      </c>
      <c r="P114" s="136">
        <v>0.54944444444444451</v>
      </c>
      <c r="Q114" s="136">
        <v>9.7341574780245264</v>
      </c>
      <c r="R114" s="136">
        <v>0.75972222222222208</v>
      </c>
      <c r="S114" s="136">
        <v>14.322034280192483</v>
      </c>
      <c r="T114" s="136">
        <v>-0.33916666666666684</v>
      </c>
      <c r="U114" s="136">
        <v>18.308468693166393</v>
      </c>
      <c r="V114" s="136">
        <v>1.5488828252391098</v>
      </c>
      <c r="W114" s="136">
        <v>1.3845265287496198</v>
      </c>
      <c r="X114" s="136">
        <v>0.79333333333333333</v>
      </c>
      <c r="Y114" s="136">
        <v>203</v>
      </c>
      <c r="Z114" s="136">
        <v>0.54944444444444451</v>
      </c>
      <c r="AA114" s="136">
        <v>279</v>
      </c>
      <c r="AB114" s="136">
        <v>0.75972222222222208</v>
      </c>
      <c r="AC114" s="136">
        <v>272</v>
      </c>
      <c r="AD114" s="136">
        <v>-0.33916666666666684</v>
      </c>
      <c r="AE114" s="136">
        <v>121</v>
      </c>
      <c r="AF114" s="136">
        <v>14.007755167483088</v>
      </c>
      <c r="AG114" s="136">
        <v>2.3144297338078257</v>
      </c>
      <c r="AH114" s="136">
        <v>2.4566389371815694E-2</v>
      </c>
      <c r="AI114" s="136">
        <f>1/Table1[[#This Row],[Avg MeanISIinBurst]]</f>
        <v>40.706022560534315</v>
      </c>
      <c r="AJ114" s="136">
        <v>90.647898395880347</v>
      </c>
      <c r="AK114" s="136">
        <v>3.4805364635817668E-2</v>
      </c>
      <c r="AL114" s="136">
        <v>128.52722037647044</v>
      </c>
      <c r="AM114" s="136">
        <v>5.5952380952380962E-2</v>
      </c>
      <c r="AN114" s="136" t="b">
        <v>1</v>
      </c>
      <c r="AO114" s="136" t="b">
        <v>1</v>
      </c>
    </row>
    <row r="115" spans="1:41" x14ac:dyDescent="0.3">
      <c r="A115" s="136" t="s">
        <v>146</v>
      </c>
      <c r="B115" s="136">
        <v>21</v>
      </c>
      <c r="C115" s="136">
        <v>1</v>
      </c>
      <c r="D115" s="136" t="s">
        <v>83</v>
      </c>
      <c r="E115" s="136" t="s">
        <v>9</v>
      </c>
      <c r="F115" s="136">
        <v>5</v>
      </c>
      <c r="G115" s="136" t="str">
        <f>IF(Table1[[#This Row],[Ethanol Day]]&lt;9,"Early",IF(Table1[[#This Row],[Ethanol Day]]&gt;16,"Late","Mid"))</f>
        <v>Early</v>
      </c>
      <c r="H115" s="136" t="s">
        <v>71</v>
      </c>
      <c r="I115" s="136" t="s">
        <v>71</v>
      </c>
      <c r="J115" s="136">
        <v>786</v>
      </c>
      <c r="K115" s="136">
        <v>1.5421527777777777</v>
      </c>
      <c r="L115" s="136">
        <v>55.540886679383838</v>
      </c>
      <c r="M115" s="136">
        <f>Table1[[#This Row],[Hour4-Spk/sec]]-Table1[[#This Row],[Hour1-Spk/sec]]</f>
        <v>-0.69888888888888889</v>
      </c>
      <c r="N115" s="136">
        <v>1.9491666666666667</v>
      </c>
      <c r="O115" s="136">
        <v>59.990828960072648</v>
      </c>
      <c r="P115" s="136">
        <v>1.7249999999999999</v>
      </c>
      <c r="Q115" s="136">
        <v>58.131815284111603</v>
      </c>
      <c r="R115" s="136">
        <v>1.2441666666666669</v>
      </c>
      <c r="S115" s="136">
        <v>53.022176201643049</v>
      </c>
      <c r="T115" s="136">
        <v>1.2502777777777778</v>
      </c>
      <c r="U115" s="136">
        <v>50.818381278714519</v>
      </c>
      <c r="V115" s="136">
        <v>1.9041179786449631</v>
      </c>
      <c r="W115" s="136">
        <v>0.63776120308799422</v>
      </c>
      <c r="X115" s="136">
        <v>1.9491666666666667</v>
      </c>
      <c r="Y115" s="136">
        <v>162</v>
      </c>
      <c r="Z115" s="136">
        <v>1.7249999999999999</v>
      </c>
      <c r="AA115" s="136">
        <v>217</v>
      </c>
      <c r="AB115" s="136">
        <v>1.2441666666666669</v>
      </c>
      <c r="AC115" s="136">
        <v>204</v>
      </c>
      <c r="AD115" s="136">
        <v>1.2502777777777778</v>
      </c>
      <c r="AE115" s="136">
        <v>164</v>
      </c>
      <c r="AF115" s="136">
        <v>55.540886679383838</v>
      </c>
      <c r="AG115" s="152">
        <v>3.1731436058353935</v>
      </c>
      <c r="AH115" s="136">
        <v>2.3014420793879775E-2</v>
      </c>
      <c r="AI115" s="136">
        <f>1/Table1[[#This Row],[Avg MeanISIinBurst]]</f>
        <v>43.451017471008001</v>
      </c>
      <c r="AJ115" s="136">
        <v>98.206609726574101</v>
      </c>
      <c r="AK115" s="136">
        <v>6.0372741710436939E-2</v>
      </c>
      <c r="AL115" s="136">
        <v>119.95367424248316</v>
      </c>
      <c r="AM115" s="136">
        <v>0.2677272727272727</v>
      </c>
      <c r="AN115" s="136" t="b">
        <v>1</v>
      </c>
      <c r="AO115" s="136" t="b">
        <v>1</v>
      </c>
    </row>
    <row r="116" spans="1:41" x14ac:dyDescent="0.3">
      <c r="A116" s="136" t="s">
        <v>146</v>
      </c>
      <c r="B116" s="136">
        <v>21</v>
      </c>
      <c r="C116" s="136">
        <v>2</v>
      </c>
      <c r="D116" s="136" t="s">
        <v>133</v>
      </c>
      <c r="E116" s="136" t="s">
        <v>9</v>
      </c>
      <c r="F116" s="136">
        <v>5</v>
      </c>
      <c r="G116" s="136" t="str">
        <f>IF(Table1[[#This Row],[Ethanol Day]]&lt;9,"Early",IF(Table1[[#This Row],[Ethanol Day]]&gt;16,"Late","Mid"))</f>
        <v>Early</v>
      </c>
      <c r="H116" s="136" t="s">
        <v>71</v>
      </c>
      <c r="I116" s="136" t="s">
        <v>71</v>
      </c>
      <c r="J116" s="136">
        <v>786</v>
      </c>
      <c r="K116" s="136">
        <v>8.3923611111111115E-2</v>
      </c>
      <c r="L116" s="136">
        <v>17.890283716834414</v>
      </c>
      <c r="M116" s="136">
        <f>Table1[[#This Row],[Hour4-Spk/sec]]-Table1[[#This Row],[Hour1-Spk/sec]]</f>
        <v>3.9444444444444435E-2</v>
      </c>
      <c r="N116" s="136">
        <v>8.2638888888888887E-2</v>
      </c>
      <c r="O116" s="136">
        <v>20.732871573213963</v>
      </c>
      <c r="P116" s="136">
        <v>6.8888888888888902E-2</v>
      </c>
      <c r="Q116" s="136">
        <v>22.18621962277766</v>
      </c>
      <c r="R116" s="136">
        <v>6.2083333333333345E-2</v>
      </c>
      <c r="S116" s="136">
        <v>16.142364973634326</v>
      </c>
      <c r="T116" s="136">
        <v>0.12208333333333332</v>
      </c>
      <c r="U116" s="136">
        <v>10.824440259468506</v>
      </c>
      <c r="V116" s="136">
        <v>1.5671021559412754</v>
      </c>
      <c r="W116" s="136">
        <v>13.227805085146642</v>
      </c>
      <c r="X116" s="136">
        <v>8.2638888888888887E-2</v>
      </c>
      <c r="Y116" s="136">
        <v>162</v>
      </c>
      <c r="Z116" s="136">
        <v>6.8888888888888902E-2</v>
      </c>
      <c r="AA116" s="136">
        <v>217</v>
      </c>
      <c r="AB116" s="136">
        <v>6.2083333333333345E-2</v>
      </c>
      <c r="AC116" s="136">
        <v>204</v>
      </c>
      <c r="AD116" s="136">
        <v>0.12208333333333332</v>
      </c>
      <c r="AE116" s="136">
        <v>164</v>
      </c>
      <c r="AF116" s="136">
        <v>17.890283716834414</v>
      </c>
      <c r="AG116" s="152">
        <v>2.3452380952380949</v>
      </c>
      <c r="AH116" s="136">
        <v>2.2047493386243386E-2</v>
      </c>
      <c r="AI116" s="136">
        <f>1/Table1[[#This Row],[Avg MeanISIinBurst]]</f>
        <v>45.356630002390823</v>
      </c>
      <c r="AJ116" s="136">
        <v>67.622235165410999</v>
      </c>
      <c r="AK116" s="136">
        <v>3.0604365079369065E-2</v>
      </c>
      <c r="AL116" s="136">
        <v>113.80858493954315</v>
      </c>
      <c r="AM116" s="136">
        <v>5.968992248062013E-3</v>
      </c>
      <c r="AN116" s="136" t="b">
        <v>1</v>
      </c>
      <c r="AO116" s="136" t="b">
        <v>1</v>
      </c>
    </row>
    <row r="117" spans="1:41" x14ac:dyDescent="0.3">
      <c r="A117" s="136" t="s">
        <v>146</v>
      </c>
      <c r="B117" s="136">
        <v>21</v>
      </c>
      <c r="C117" s="136">
        <v>3</v>
      </c>
      <c r="D117" s="136" t="s">
        <v>136</v>
      </c>
      <c r="E117" s="136" t="s">
        <v>9</v>
      </c>
      <c r="F117" s="136">
        <v>5</v>
      </c>
      <c r="G117" s="136" t="str">
        <f>IF(Table1[[#This Row],[Ethanol Day]]&lt;9,"Early",IF(Table1[[#This Row],[Ethanol Day]]&gt;16,"Late","Mid"))</f>
        <v>Early</v>
      </c>
      <c r="H117" s="136" t="s">
        <v>11</v>
      </c>
      <c r="I117" s="136" t="s">
        <v>71</v>
      </c>
      <c r="J117" s="136">
        <v>786</v>
      </c>
      <c r="K117" s="136">
        <v>0.86006944444444433</v>
      </c>
      <c r="L117" s="136">
        <v>30.872770833026557</v>
      </c>
      <c r="M117" s="136">
        <f>Table1[[#This Row],[Hour4-Spk/sec]]-Table1[[#This Row],[Hour1-Spk/sec]]</f>
        <v>-0.11222222222222211</v>
      </c>
      <c r="N117" s="136">
        <v>0.88999999999999979</v>
      </c>
      <c r="O117" s="136">
        <v>28.966123684742939</v>
      </c>
      <c r="P117" s="136">
        <v>0.98277777777777775</v>
      </c>
      <c r="Q117" s="136">
        <v>32.360171394046155</v>
      </c>
      <c r="R117" s="136">
        <v>0.7897222222222221</v>
      </c>
      <c r="S117" s="136">
        <v>32.394528501795243</v>
      </c>
      <c r="T117" s="136">
        <v>0.77777777777777768</v>
      </c>
      <c r="U117" s="136">
        <v>29.549757535220937</v>
      </c>
      <c r="V117" s="136">
        <v>1.7374515729737698</v>
      </c>
      <c r="W117" s="136">
        <v>1.1884271185361299</v>
      </c>
      <c r="X117" s="136">
        <v>0.88999999999999979</v>
      </c>
      <c r="Y117" s="136">
        <v>162</v>
      </c>
      <c r="Z117" s="136">
        <v>0.98277777777777775</v>
      </c>
      <c r="AA117" s="136">
        <v>217</v>
      </c>
      <c r="AB117" s="136">
        <v>0.7897222222222221</v>
      </c>
      <c r="AC117" s="136">
        <v>204</v>
      </c>
      <c r="AD117" s="136">
        <v>0.77777777777777768</v>
      </c>
      <c r="AE117" s="136">
        <v>164</v>
      </c>
      <c r="AF117" s="136">
        <v>30.872770833026557</v>
      </c>
      <c r="AG117" s="136">
        <v>2.7217319129321305</v>
      </c>
      <c r="AH117" s="136">
        <v>2.5330597331519104E-2</v>
      </c>
      <c r="AI117" s="136">
        <f>1/Table1[[#This Row],[Avg MeanISIinBurst]]</f>
        <v>39.477947831719327</v>
      </c>
      <c r="AJ117" s="136">
        <v>78.660471683015857</v>
      </c>
      <c r="AK117" s="136">
        <v>4.4739961717540258E-2</v>
      </c>
      <c r="AL117" s="136">
        <v>104.28476481584447</v>
      </c>
      <c r="AM117" s="136">
        <v>9.637681159420286E-2</v>
      </c>
      <c r="AN117" s="136" t="b">
        <v>1</v>
      </c>
      <c r="AO117" s="136" t="b">
        <v>1</v>
      </c>
    </row>
    <row r="118" spans="1:41" x14ac:dyDescent="0.3">
      <c r="A118" s="136" t="s">
        <v>146</v>
      </c>
      <c r="B118" s="136">
        <v>21</v>
      </c>
      <c r="C118" s="136">
        <v>4</v>
      </c>
      <c r="D118" s="136" t="s">
        <v>87</v>
      </c>
      <c r="E118" s="136" t="s">
        <v>9</v>
      </c>
      <c r="F118" s="136">
        <v>5</v>
      </c>
      <c r="G118" s="136" t="str">
        <f>IF(Table1[[#This Row],[Ethanol Day]]&lt;9,"Early",IF(Table1[[#This Row],[Ethanol Day]]&gt;16,"Late","Mid"))</f>
        <v>Early</v>
      </c>
      <c r="H118" s="136" t="s">
        <v>11</v>
      </c>
      <c r="I118" s="136" t="s">
        <v>71</v>
      </c>
      <c r="J118" s="136">
        <v>786</v>
      </c>
      <c r="K118" s="136">
        <v>0.6840277777777779</v>
      </c>
      <c r="L118" s="136">
        <v>12.723584788466649</v>
      </c>
      <c r="M118" s="136">
        <f>Table1[[#This Row],[Hour4-Spk/sec]]-Table1[[#This Row],[Hour1-Spk/sec]]</f>
        <v>0.39069444444444446</v>
      </c>
      <c r="N118" s="136">
        <v>0.61680555555555561</v>
      </c>
      <c r="O118" s="136">
        <v>11.133722569897607</v>
      </c>
      <c r="P118" s="136">
        <v>0.5461111111111111</v>
      </c>
      <c r="Q118" s="136">
        <v>10.526160812414322</v>
      </c>
      <c r="R118" s="136">
        <v>0.56569444444444439</v>
      </c>
      <c r="S118" s="136">
        <v>11.111252306225106</v>
      </c>
      <c r="T118" s="136">
        <v>1.0075000000000001</v>
      </c>
      <c r="U118" s="136">
        <v>18.721674482396928</v>
      </c>
      <c r="V118" s="136">
        <v>1.1783128785525288</v>
      </c>
      <c r="W118" s="136">
        <v>1.5789488779882725</v>
      </c>
      <c r="X118" s="136">
        <v>0.61680555555555561</v>
      </c>
      <c r="Y118" s="136">
        <v>162</v>
      </c>
      <c r="Z118" s="136">
        <v>0.5461111111111111</v>
      </c>
      <c r="AA118" s="136">
        <v>217</v>
      </c>
      <c r="AB118" s="136">
        <v>0.56569444444444439</v>
      </c>
      <c r="AC118" s="136">
        <v>204</v>
      </c>
      <c r="AD118" s="136">
        <v>1.0075000000000001</v>
      </c>
      <c r="AE118" s="136">
        <v>164</v>
      </c>
      <c r="AF118" s="136">
        <v>12.723584788466649</v>
      </c>
      <c r="AG118" s="136">
        <v>2.1893657993740994</v>
      </c>
      <c r="AH118" s="136">
        <v>2.4334442114641502E-2</v>
      </c>
      <c r="AI118" s="136">
        <f>1/Table1[[#This Row],[Avg MeanISIinBurst]]</f>
        <v>41.094017906345258</v>
      </c>
      <c r="AJ118" s="136">
        <v>88.058499426959202</v>
      </c>
      <c r="AK118" s="136">
        <v>2.9863191041240418E-2</v>
      </c>
      <c r="AL118" s="136">
        <v>133.66530150122165</v>
      </c>
      <c r="AM118" s="136">
        <v>3.9224806201550395E-2</v>
      </c>
      <c r="AN118" s="136" t="b">
        <v>1</v>
      </c>
      <c r="AO118" s="136" t="b">
        <v>1</v>
      </c>
    </row>
    <row r="119" spans="1:41" x14ac:dyDescent="0.3">
      <c r="A119" s="136" t="s">
        <v>146</v>
      </c>
      <c r="B119" s="136">
        <v>21</v>
      </c>
      <c r="C119" s="136">
        <v>5</v>
      </c>
      <c r="D119" s="136" t="s">
        <v>112</v>
      </c>
      <c r="E119" s="136" t="s">
        <v>9</v>
      </c>
      <c r="F119" s="136">
        <v>5</v>
      </c>
      <c r="G119" s="136" t="str">
        <f>IF(Table1[[#This Row],[Ethanol Day]]&lt;9,"Early",IF(Table1[[#This Row],[Ethanol Day]]&gt;16,"Late","Mid"))</f>
        <v>Early</v>
      </c>
      <c r="H119" s="136" t="s">
        <v>71</v>
      </c>
      <c r="I119" s="136" t="s">
        <v>71</v>
      </c>
      <c r="J119" s="136">
        <v>786</v>
      </c>
      <c r="K119" s="136">
        <v>0.99604166666666671</v>
      </c>
      <c r="L119" s="136">
        <v>12.332437580251598</v>
      </c>
      <c r="M119" s="136">
        <f>Table1[[#This Row],[Hour4-Spk/sec]]-Table1[[#This Row],[Hour1-Spk/sec]]</f>
        <v>0.18916666666666659</v>
      </c>
      <c r="N119" s="136">
        <v>0.81138888888888883</v>
      </c>
      <c r="O119" s="136">
        <v>10.515730137161922</v>
      </c>
      <c r="P119" s="136">
        <v>1.3308333333333333</v>
      </c>
      <c r="Q119" s="136">
        <v>15.80190119809218</v>
      </c>
      <c r="R119" s="136">
        <v>0.84138888888888896</v>
      </c>
      <c r="S119" s="136">
        <v>10.291959171622873</v>
      </c>
      <c r="T119" s="136">
        <v>1.0005555555555554</v>
      </c>
      <c r="U119" s="136">
        <v>12.849400558755349</v>
      </c>
      <c r="V119" s="136">
        <v>1.2569577146079616</v>
      </c>
      <c r="W119" s="136">
        <v>1.0057036884068382</v>
      </c>
      <c r="X119" s="136">
        <v>0.81138888888888883</v>
      </c>
      <c r="Y119" s="136">
        <v>162</v>
      </c>
      <c r="Z119" s="136">
        <v>1.3308333333333333</v>
      </c>
      <c r="AA119" s="136">
        <v>217</v>
      </c>
      <c r="AB119" s="136">
        <v>0.84138888888888896</v>
      </c>
      <c r="AC119" s="136">
        <v>204</v>
      </c>
      <c r="AD119" s="136">
        <v>1.0005555555555554</v>
      </c>
      <c r="AE119" s="136">
        <v>164</v>
      </c>
      <c r="AF119" s="136">
        <v>12.332437580251598</v>
      </c>
      <c r="AG119" s="152">
        <v>2.1842683760811847</v>
      </c>
      <c r="AH119" s="136">
        <v>2.6251164320395908E-2</v>
      </c>
      <c r="AI119" s="136">
        <f>1/Table1[[#This Row],[Avg MeanISIinBurst]]</f>
        <v>38.093548453507928</v>
      </c>
      <c r="AJ119" s="136">
        <v>86.982331230155125</v>
      </c>
      <c r="AK119" s="136">
        <v>3.2551790543415386E-2</v>
      </c>
      <c r="AL119" s="136">
        <v>129.10906152250027</v>
      </c>
      <c r="AM119" s="136">
        <v>5.9925925925925938E-2</v>
      </c>
      <c r="AN119" s="136" t="b">
        <v>1</v>
      </c>
      <c r="AO119" s="136" t="b">
        <v>1</v>
      </c>
    </row>
    <row r="120" spans="1:41" x14ac:dyDescent="0.3">
      <c r="A120" s="136" t="s">
        <v>146</v>
      </c>
      <c r="B120" s="136">
        <v>21</v>
      </c>
      <c r="C120" s="136">
        <v>6</v>
      </c>
      <c r="D120" s="136" t="s">
        <v>113</v>
      </c>
      <c r="E120" s="136" t="s">
        <v>9</v>
      </c>
      <c r="F120" s="136">
        <v>5</v>
      </c>
      <c r="G120" s="136" t="str">
        <f>IF(Table1[[#This Row],[Ethanol Day]]&lt;9,"Early",IF(Table1[[#This Row],[Ethanol Day]]&gt;16,"Late","Mid"))</f>
        <v>Early</v>
      </c>
      <c r="H120" s="136" t="s">
        <v>71</v>
      </c>
      <c r="I120" s="136" t="s">
        <v>71</v>
      </c>
      <c r="J120" s="136">
        <v>786</v>
      </c>
      <c r="K120" s="136">
        <v>0.50187499999999996</v>
      </c>
      <c r="L120" s="136">
        <v>6.304387002311004</v>
      </c>
      <c r="M120" s="136">
        <f>Table1[[#This Row],[Hour4-Spk/sec]]-Table1[[#This Row],[Hour1-Spk/sec]]</f>
        <v>0.25972222222222202</v>
      </c>
      <c r="N120" s="136">
        <v>0.32944444444444448</v>
      </c>
      <c r="O120" s="136">
        <v>4.4546250364384798</v>
      </c>
      <c r="P120" s="136">
        <v>0.45305555555555554</v>
      </c>
      <c r="Q120" s="136">
        <v>6.1881391964744124</v>
      </c>
      <c r="R120" s="136">
        <v>0.63583333333333336</v>
      </c>
      <c r="S120" s="136">
        <v>6.683118694831264</v>
      </c>
      <c r="T120" s="136">
        <v>0.58916666666666651</v>
      </c>
      <c r="U120" s="136">
        <v>8.012519720166722</v>
      </c>
      <c r="V120" s="136">
        <v>1.2173054688572049</v>
      </c>
      <c r="W120" s="136">
        <v>1.9646389925634908</v>
      </c>
      <c r="X120" s="136">
        <v>0.32944444444444448</v>
      </c>
      <c r="Y120" s="136">
        <v>162</v>
      </c>
      <c r="Z120" s="136">
        <v>0.45305555555555554</v>
      </c>
      <c r="AA120" s="136">
        <v>217</v>
      </c>
      <c r="AB120" s="136">
        <v>0.63583333333333336</v>
      </c>
      <c r="AC120" s="136">
        <v>204</v>
      </c>
      <c r="AD120" s="136">
        <v>0.58916666666666651</v>
      </c>
      <c r="AE120" s="136">
        <v>164</v>
      </c>
      <c r="AF120" s="136">
        <v>6.304387002311004</v>
      </c>
      <c r="AG120" s="152">
        <v>2.1102891156462587</v>
      </c>
      <c r="AH120" s="136">
        <v>2.5088065433244006E-2</v>
      </c>
      <c r="AI120" s="136">
        <f>1/Table1[[#This Row],[Avg MeanISIinBurst]]</f>
        <v>39.859589917798424</v>
      </c>
      <c r="AJ120" s="136">
        <v>88.302066442867982</v>
      </c>
      <c r="AK120" s="136">
        <v>2.8295530002380467E-2</v>
      </c>
      <c r="AL120" s="136">
        <v>150.72570794310388</v>
      </c>
      <c r="AM120" s="136">
        <v>1.7272727272727273E-2</v>
      </c>
      <c r="AN120" s="136" t="b">
        <v>1</v>
      </c>
      <c r="AO120" s="136" t="b">
        <v>1</v>
      </c>
    </row>
    <row r="121" spans="1:41" x14ac:dyDescent="0.3">
      <c r="A121" s="136" t="s">
        <v>146</v>
      </c>
      <c r="B121" s="136">
        <v>21</v>
      </c>
      <c r="C121" s="136">
        <v>7</v>
      </c>
      <c r="D121" s="136" t="s">
        <v>134</v>
      </c>
      <c r="E121" s="136" t="s">
        <v>9</v>
      </c>
      <c r="F121" s="136">
        <v>5</v>
      </c>
      <c r="G121" s="136" t="str">
        <f>IF(Table1[[#This Row],[Ethanol Day]]&lt;9,"Early",IF(Table1[[#This Row],[Ethanol Day]]&gt;16,"Late","Mid"))</f>
        <v>Early</v>
      </c>
      <c r="H121" s="136" t="s">
        <v>71</v>
      </c>
      <c r="I121" s="136" t="s">
        <v>119</v>
      </c>
      <c r="J121" s="136">
        <v>786</v>
      </c>
      <c r="K121" s="136">
        <v>0.28760416666666666</v>
      </c>
      <c r="L121" s="136">
        <v>39.053305559399533</v>
      </c>
      <c r="M121" s="136">
        <f>Table1[[#This Row],[Hour4-Spk/sec]]-Table1[[#This Row],[Hour1-Spk/sec]]</f>
        <v>-0.1551388888888888</v>
      </c>
      <c r="N121" s="136">
        <v>0.37305555555555547</v>
      </c>
      <c r="O121" s="136">
        <v>39.691186529373198</v>
      </c>
      <c r="P121" s="136">
        <v>0.31388888888888888</v>
      </c>
      <c r="Q121" s="136">
        <v>35.172962256078179</v>
      </c>
      <c r="R121" s="136">
        <v>0.24555555555555561</v>
      </c>
      <c r="S121" s="136">
        <v>37.691097008565528</v>
      </c>
      <c r="T121" s="136">
        <v>0.21791666666666668</v>
      </c>
      <c r="U121" s="136">
        <v>45.263742401638837</v>
      </c>
      <c r="V121" s="136">
        <v>2.1486855896289394</v>
      </c>
      <c r="W121" s="136">
        <v>3.03381444432409</v>
      </c>
      <c r="X121" s="136">
        <v>0.37305555555555547</v>
      </c>
      <c r="Y121" s="136">
        <v>162</v>
      </c>
      <c r="Z121" s="136">
        <v>0.31388888888888888</v>
      </c>
      <c r="AA121" s="136">
        <v>217</v>
      </c>
      <c r="AB121" s="136">
        <v>0.24555555555555561</v>
      </c>
      <c r="AC121" s="136">
        <v>204</v>
      </c>
      <c r="AD121" s="136">
        <v>0.21791666666666668</v>
      </c>
      <c r="AE121" s="136">
        <v>164</v>
      </c>
      <c r="AF121" s="136">
        <v>39.053305559399533</v>
      </c>
      <c r="AG121" s="136">
        <v>3.2819907247881845</v>
      </c>
      <c r="AH121" s="136">
        <v>2.7839950069670515E-2</v>
      </c>
      <c r="AI121" s="136">
        <f>1/Table1[[#This Row],[Avg MeanISIinBurst]]</f>
        <v>35.919604650779284</v>
      </c>
      <c r="AJ121" s="136">
        <v>72.657129996153571</v>
      </c>
      <c r="AK121" s="136">
        <v>6.3064793859042109E-2</v>
      </c>
      <c r="AL121" s="136">
        <v>89.686743923687189</v>
      </c>
      <c r="AM121" s="136">
        <v>3.6363636363636355E-2</v>
      </c>
      <c r="AN121" s="136" t="b">
        <v>1</v>
      </c>
      <c r="AO121" s="136" t="b">
        <v>1</v>
      </c>
    </row>
    <row r="122" spans="1:41" x14ac:dyDescent="0.3">
      <c r="A122" s="136" t="s">
        <v>146</v>
      </c>
      <c r="B122" s="136">
        <v>21</v>
      </c>
      <c r="C122" s="136">
        <v>8</v>
      </c>
      <c r="D122" s="136" t="s">
        <v>94</v>
      </c>
      <c r="E122" s="136" t="s">
        <v>9</v>
      </c>
      <c r="F122" s="136">
        <v>5</v>
      </c>
      <c r="G122" s="136" t="str">
        <f>IF(Table1[[#This Row],[Ethanol Day]]&lt;9,"Early",IF(Table1[[#This Row],[Ethanol Day]]&gt;16,"Late","Mid"))</f>
        <v>Early</v>
      </c>
      <c r="H122" s="136" t="s">
        <v>11</v>
      </c>
      <c r="I122" s="136" t="s">
        <v>71</v>
      </c>
      <c r="J122" s="136">
        <v>786</v>
      </c>
      <c r="K122" s="136">
        <v>0.66677083333333331</v>
      </c>
      <c r="L122" s="136">
        <v>14.446550479934986</v>
      </c>
      <c r="M122" s="136">
        <f>Table1[[#This Row],[Hour4-Spk/sec]]-Table1[[#This Row],[Hour1-Spk/sec]]</f>
        <v>0.29180555555555565</v>
      </c>
      <c r="N122" s="136">
        <v>0.56541666666666657</v>
      </c>
      <c r="O122" s="136">
        <v>12.146346183505761</v>
      </c>
      <c r="P122" s="136">
        <v>0.64361111111111102</v>
      </c>
      <c r="Q122" s="136">
        <v>13.173088330314487</v>
      </c>
      <c r="R122" s="136">
        <v>0.60083333333333333</v>
      </c>
      <c r="S122" s="136">
        <v>15.045616207695799</v>
      </c>
      <c r="T122" s="136">
        <v>0.85722222222222222</v>
      </c>
      <c r="U122" s="136">
        <v>17.718611270052797</v>
      </c>
      <c r="V122" s="136">
        <v>1.3549819286363181</v>
      </c>
      <c r="W122" s="136">
        <v>1.4947643947480784</v>
      </c>
      <c r="X122" s="136">
        <v>0.56541666666666657</v>
      </c>
      <c r="Y122" s="136">
        <v>162</v>
      </c>
      <c r="Z122" s="136">
        <v>0.64361111111111102</v>
      </c>
      <c r="AA122" s="136">
        <v>217</v>
      </c>
      <c r="AB122" s="136">
        <v>0.60083333333333333</v>
      </c>
      <c r="AC122" s="136">
        <v>204</v>
      </c>
      <c r="AD122" s="136">
        <v>0.85722222222222222</v>
      </c>
      <c r="AE122" s="136">
        <v>164</v>
      </c>
      <c r="AF122" s="136">
        <v>14.446550479934986</v>
      </c>
      <c r="AG122" s="136">
        <v>2.1937450630241928</v>
      </c>
      <c r="AH122" s="136">
        <v>2.4234289946971042E-2</v>
      </c>
      <c r="AI122" s="136">
        <f>1/Table1[[#This Row],[Avg MeanISIinBurst]]</f>
        <v>41.263845657874803</v>
      </c>
      <c r="AJ122" s="136">
        <v>96.380737704156815</v>
      </c>
      <c r="AK122" s="136">
        <v>3.0066738825506086E-2</v>
      </c>
      <c r="AL122" s="136">
        <v>154.54921237511357</v>
      </c>
      <c r="AM122" s="136">
        <v>4.3488372093023253E-2</v>
      </c>
      <c r="AN122" s="136" t="b">
        <v>1</v>
      </c>
      <c r="AO122" s="136" t="b">
        <v>1</v>
      </c>
    </row>
    <row r="123" spans="1:41" x14ac:dyDescent="0.3">
      <c r="A123" s="136" t="s">
        <v>146</v>
      </c>
      <c r="B123" s="136">
        <v>21</v>
      </c>
      <c r="C123" s="136">
        <v>9</v>
      </c>
      <c r="D123" s="136" t="s">
        <v>114</v>
      </c>
      <c r="E123" s="136" t="s">
        <v>9</v>
      </c>
      <c r="F123" s="136">
        <v>5</v>
      </c>
      <c r="G123" s="136" t="str">
        <f>IF(Table1[[#This Row],[Ethanol Day]]&lt;9,"Early",IF(Table1[[#This Row],[Ethanol Day]]&gt;16,"Late","Mid"))</f>
        <v>Early</v>
      </c>
      <c r="H123" s="136" t="s">
        <v>71</v>
      </c>
      <c r="I123" s="136" t="s">
        <v>71</v>
      </c>
      <c r="J123" s="136">
        <v>786</v>
      </c>
      <c r="K123" s="136">
        <v>0.58499999999999996</v>
      </c>
      <c r="L123" s="136">
        <v>8.3929168090434931</v>
      </c>
      <c r="M123" s="136">
        <f>Table1[[#This Row],[Hour4-Spk/sec]]-Table1[[#This Row],[Hour1-Spk/sec]]</f>
        <v>-0.24944444444444441</v>
      </c>
      <c r="N123" s="136">
        <v>0.71361111111111108</v>
      </c>
      <c r="O123" s="136">
        <v>9.9920132887651025</v>
      </c>
      <c r="P123" s="136">
        <v>0.63527777777777772</v>
      </c>
      <c r="Q123" s="136">
        <v>9.6592464233907993</v>
      </c>
      <c r="R123" s="136">
        <v>0.52694444444444444</v>
      </c>
      <c r="S123" s="136">
        <v>7.4450465676621809</v>
      </c>
      <c r="T123" s="136">
        <v>0.46416666666666667</v>
      </c>
      <c r="U123" s="136">
        <v>5.5165830300121037</v>
      </c>
      <c r="V123" s="136">
        <v>1.1185799599229835</v>
      </c>
      <c r="W123" s="136">
        <v>1.6896556504163147</v>
      </c>
      <c r="X123" s="136">
        <v>0.71361111111111108</v>
      </c>
      <c r="Y123" s="136">
        <v>162</v>
      </c>
      <c r="Z123" s="136">
        <v>0.63527777777777772</v>
      </c>
      <c r="AA123" s="136">
        <v>217</v>
      </c>
      <c r="AB123" s="136">
        <v>0.52694444444444444</v>
      </c>
      <c r="AC123" s="136">
        <v>204</v>
      </c>
      <c r="AD123" s="136">
        <v>0.46416666666666667</v>
      </c>
      <c r="AE123" s="136">
        <v>164</v>
      </c>
      <c r="AF123" s="136">
        <v>8.3929168090434931</v>
      </c>
      <c r="AG123" s="152">
        <v>2.1404806052533334</v>
      </c>
      <c r="AH123" s="136">
        <v>2.4935451716843762E-2</v>
      </c>
      <c r="AI123" s="136">
        <f>1/Table1[[#This Row],[Avg MeanISIinBurst]]</f>
        <v>40.103544598091453</v>
      </c>
      <c r="AJ123" s="136">
        <v>84.259302687671095</v>
      </c>
      <c r="AK123" s="136">
        <v>2.92555279631358E-2</v>
      </c>
      <c r="AL123" s="136">
        <v>140.99726099947597</v>
      </c>
      <c r="AM123" s="136">
        <v>2.4621212121212131E-2</v>
      </c>
      <c r="AN123" s="136" t="b">
        <v>1</v>
      </c>
      <c r="AO123" s="136" t="b">
        <v>1</v>
      </c>
    </row>
    <row r="124" spans="1:41" x14ac:dyDescent="0.3">
      <c r="A124" s="136" t="s">
        <v>146</v>
      </c>
      <c r="B124" s="136">
        <v>21</v>
      </c>
      <c r="C124" s="136">
        <v>11</v>
      </c>
      <c r="D124" s="136" t="s">
        <v>95</v>
      </c>
      <c r="E124" s="136" t="s">
        <v>9</v>
      </c>
      <c r="F124" s="136">
        <v>5</v>
      </c>
      <c r="G124" s="136" t="str">
        <f>IF(Table1[[#This Row],[Ethanol Day]]&lt;9,"Early",IF(Table1[[#This Row],[Ethanol Day]]&gt;16,"Late","Mid"))</f>
        <v>Early</v>
      </c>
      <c r="H124" s="136" t="s">
        <v>11</v>
      </c>
      <c r="I124" s="136" t="s">
        <v>71</v>
      </c>
      <c r="J124" s="136">
        <v>786</v>
      </c>
      <c r="K124" s="136">
        <v>1.3144097222222222</v>
      </c>
      <c r="L124" s="136">
        <v>21.719143644893627</v>
      </c>
      <c r="M124" s="136">
        <f>Table1[[#This Row],[Hour4-Spk/sec]]-Table1[[#This Row],[Hour1-Spk/sec]]</f>
        <v>0.2416666666666667</v>
      </c>
      <c r="N124" s="136">
        <v>1.0308333333333333</v>
      </c>
      <c r="O124" s="136">
        <v>18.708253528731152</v>
      </c>
      <c r="P124" s="136">
        <v>1.4052777777777778</v>
      </c>
      <c r="Q124" s="136">
        <v>21.279623025499713</v>
      </c>
      <c r="R124" s="136">
        <v>1.5490277777777779</v>
      </c>
      <c r="S124" s="136">
        <v>23.893438512571503</v>
      </c>
      <c r="T124" s="136">
        <v>1.2725</v>
      </c>
      <c r="U124" s="136">
        <v>22.821782087943738</v>
      </c>
      <c r="V124" s="136">
        <v>1.2959659841418805</v>
      </c>
      <c r="W124" s="136">
        <v>0.71347748292906643</v>
      </c>
      <c r="X124" s="136">
        <v>1.0308333333333333</v>
      </c>
      <c r="Y124" s="136">
        <v>162</v>
      </c>
      <c r="Z124" s="136">
        <v>1.4052777777777778</v>
      </c>
      <c r="AA124" s="136">
        <v>217</v>
      </c>
      <c r="AB124" s="136">
        <v>1.5490277777777779</v>
      </c>
      <c r="AC124" s="136">
        <v>204</v>
      </c>
      <c r="AD124" s="136">
        <v>1.2725</v>
      </c>
      <c r="AE124" s="136">
        <v>164</v>
      </c>
      <c r="AF124" s="136">
        <v>21.719143644893627</v>
      </c>
      <c r="AG124" s="136">
        <v>2.4409707066116018</v>
      </c>
      <c r="AH124" s="136">
        <v>2.7553649541218035E-2</v>
      </c>
      <c r="AI124" s="136">
        <f>1/Table1[[#This Row],[Avg MeanISIinBurst]]</f>
        <v>36.29283295136932</v>
      </c>
      <c r="AJ124" s="136">
        <v>84.596805027954431</v>
      </c>
      <c r="AK124" s="136">
        <v>4.4128317155879983E-2</v>
      </c>
      <c r="AL124" s="136">
        <v>121.00989320164102</v>
      </c>
      <c r="AM124" s="136">
        <v>0.12007936507936508</v>
      </c>
      <c r="AN124" s="136" t="b">
        <v>1</v>
      </c>
      <c r="AO124" s="136" t="b">
        <v>1</v>
      </c>
    </row>
    <row r="125" spans="1:41" x14ac:dyDescent="0.3">
      <c r="A125" s="136" t="s">
        <v>146</v>
      </c>
      <c r="B125" s="136">
        <v>21</v>
      </c>
      <c r="C125" s="136">
        <v>12</v>
      </c>
      <c r="D125" s="136" t="s">
        <v>96</v>
      </c>
      <c r="E125" s="136" t="s">
        <v>9</v>
      </c>
      <c r="F125" s="136">
        <v>5</v>
      </c>
      <c r="G125" s="136" t="str">
        <f>IF(Table1[[#This Row],[Ethanol Day]]&lt;9,"Early",IF(Table1[[#This Row],[Ethanol Day]]&gt;16,"Late","Mid"))</f>
        <v>Early</v>
      </c>
      <c r="H125" s="136" t="s">
        <v>11</v>
      </c>
      <c r="I125" s="136" t="s">
        <v>119</v>
      </c>
      <c r="J125" s="136">
        <v>786</v>
      </c>
      <c r="K125" s="136">
        <v>0.70784722222222229</v>
      </c>
      <c r="L125" s="136">
        <v>8.6003954077527336</v>
      </c>
      <c r="M125" s="136">
        <f>Table1[[#This Row],[Hour4-Spk/sec]]-Table1[[#This Row],[Hour1-Spk/sec]]</f>
        <v>-4.7222222222224053E-3</v>
      </c>
      <c r="N125" s="136">
        <v>0.72888888888888903</v>
      </c>
      <c r="O125" s="136">
        <v>10.623230599262548</v>
      </c>
      <c r="P125" s="136">
        <v>0.61583333333333334</v>
      </c>
      <c r="Q125" s="136">
        <v>7.2755978658564997</v>
      </c>
      <c r="R125" s="136">
        <v>0.76250000000000007</v>
      </c>
      <c r="S125" s="136">
        <v>9.6695253407873789</v>
      </c>
      <c r="T125" s="136">
        <v>0.72416666666666663</v>
      </c>
      <c r="U125" s="136">
        <v>7.9655827075930983</v>
      </c>
      <c r="V125" s="136">
        <v>5.3274107792184253</v>
      </c>
      <c r="W125" s="136">
        <v>0.15468784768248497</v>
      </c>
      <c r="X125" s="136">
        <v>0.72888888888888903</v>
      </c>
      <c r="Y125" s="136">
        <v>162</v>
      </c>
      <c r="Z125" s="136">
        <v>0.61583333333333334</v>
      </c>
      <c r="AA125" s="136">
        <v>217</v>
      </c>
      <c r="AB125" s="136">
        <v>0.76250000000000007</v>
      </c>
      <c r="AC125" s="136">
        <v>204</v>
      </c>
      <c r="AD125" s="136">
        <v>0.72416666666666663</v>
      </c>
      <c r="AE125" s="136">
        <v>164</v>
      </c>
      <c r="AF125" s="136">
        <v>8.6003954077527336</v>
      </c>
      <c r="AG125" s="136">
        <v>2.144633909507859</v>
      </c>
      <c r="AH125" s="136">
        <v>2.5359044852206622E-2</v>
      </c>
      <c r="AI125" s="136">
        <f>1/Table1[[#This Row],[Avg MeanISIinBurst]]</f>
        <v>39.433661868104025</v>
      </c>
      <c r="AJ125" s="136">
        <v>86.133136910722897</v>
      </c>
      <c r="AK125" s="136">
        <v>3.0391311370264427E-2</v>
      </c>
      <c r="AL125" s="136">
        <v>146.32717399144826</v>
      </c>
      <c r="AM125" s="136">
        <v>3.0900900900900901E-2</v>
      </c>
      <c r="AN125" s="136" t="b">
        <v>1</v>
      </c>
      <c r="AO125" s="136" t="b">
        <v>1</v>
      </c>
    </row>
    <row r="126" spans="1:41" x14ac:dyDescent="0.3">
      <c r="A126" s="136" t="s">
        <v>160</v>
      </c>
      <c r="B126" s="136">
        <v>22</v>
      </c>
      <c r="C126" s="136">
        <v>1</v>
      </c>
      <c r="D126" s="136" t="s">
        <v>111</v>
      </c>
      <c r="E126" s="136" t="s">
        <v>9</v>
      </c>
      <c r="F126" s="136">
        <v>8</v>
      </c>
      <c r="G126" s="136" t="str">
        <f>IF(Table1[[#This Row],[Ethanol Day]]&lt;9,"Early",IF(Table1[[#This Row],[Ethanol Day]]&gt;16,"Late","Mid"))</f>
        <v>Early</v>
      </c>
      <c r="H126" s="136" t="s">
        <v>71</v>
      </c>
      <c r="I126" s="136" t="s">
        <v>71</v>
      </c>
      <c r="J126" s="136">
        <v>1000</v>
      </c>
      <c r="K126" s="136">
        <v>0.9240624999999999</v>
      </c>
      <c r="L126" s="136">
        <v>9.0740571097321059</v>
      </c>
      <c r="M126" s="136">
        <f>Table1[[#This Row],[Hour4-Spk/sec]]-Table1[[#This Row],[Hour1-Spk/sec]]</f>
        <v>7.6388888888888951E-2</v>
      </c>
      <c r="N126" s="136">
        <v>0.88819444444444429</v>
      </c>
      <c r="O126" s="136">
        <v>8.3731640651679822</v>
      </c>
      <c r="P126" s="136">
        <v>0.8176388888888888</v>
      </c>
      <c r="Q126" s="136">
        <v>7.4873013553288255</v>
      </c>
      <c r="R126" s="136">
        <v>1.0258333333333334</v>
      </c>
      <c r="S126" s="136">
        <v>11.269179782838115</v>
      </c>
      <c r="T126" s="136">
        <v>0.96458333333333324</v>
      </c>
      <c r="U126" s="136">
        <v>8.9563235808690305</v>
      </c>
      <c r="V126" s="136">
        <v>1.0820379652030581</v>
      </c>
      <c r="W126" s="136">
        <v>1.0516330709955446</v>
      </c>
      <c r="X126" s="136">
        <v>0.88819444444444429</v>
      </c>
      <c r="Y126" s="136">
        <v>193</v>
      </c>
      <c r="Z126" s="136">
        <v>0.8176388888888888</v>
      </c>
      <c r="AA126" s="136">
        <v>252</v>
      </c>
      <c r="AB126" s="136">
        <v>1.0258333333333334</v>
      </c>
      <c r="AC126" s="136">
        <v>208</v>
      </c>
      <c r="AD126" s="136">
        <v>0.96458333333333324</v>
      </c>
      <c r="AE126" s="136">
        <v>307</v>
      </c>
      <c r="AF126" s="136">
        <v>9.0740571097321059</v>
      </c>
      <c r="AG126" s="152">
        <v>2.1223057399316523</v>
      </c>
      <c r="AH126" s="136">
        <v>2.4759637586690839E-2</v>
      </c>
      <c r="AI126" s="136">
        <f>1/Table1[[#This Row],[Avg MeanISIinBurst]]</f>
        <v>40.388313298153221</v>
      </c>
      <c r="AJ126" s="136">
        <v>90.791719948237699</v>
      </c>
      <c r="AK126" s="136">
        <v>2.939178570766976E-2</v>
      </c>
      <c r="AL126" s="136">
        <v>160.93746570071741</v>
      </c>
      <c r="AM126" s="136">
        <v>4.1287878787878797E-2</v>
      </c>
      <c r="AN126" s="136" t="b">
        <v>1</v>
      </c>
      <c r="AO126" s="136" t="b">
        <v>1</v>
      </c>
    </row>
    <row r="127" spans="1:41" x14ac:dyDescent="0.3">
      <c r="A127" s="136" t="s">
        <v>160</v>
      </c>
      <c r="B127" s="136">
        <v>22</v>
      </c>
      <c r="C127" s="136">
        <v>2</v>
      </c>
      <c r="D127" s="136" t="s">
        <v>142</v>
      </c>
      <c r="E127" s="136" t="s">
        <v>9</v>
      </c>
      <c r="F127" s="136">
        <v>8</v>
      </c>
      <c r="G127" s="136" t="str">
        <f>IF(Table1[[#This Row],[Ethanol Day]]&lt;9,"Early",IF(Table1[[#This Row],[Ethanol Day]]&gt;16,"Late","Mid"))</f>
        <v>Early</v>
      </c>
      <c r="H127" s="136" t="s">
        <v>71</v>
      </c>
      <c r="I127" s="136" t="s">
        <v>71</v>
      </c>
      <c r="J127" s="136">
        <v>1000</v>
      </c>
      <c r="K127" s="136">
        <v>9.5659027777777776</v>
      </c>
      <c r="L127" s="136">
        <v>67.65702015262373</v>
      </c>
      <c r="M127" s="136">
        <f>Table1[[#This Row],[Hour4-Spk/sec]]-Table1[[#This Row],[Hour1-Spk/sec]]</f>
        <v>-0.43527777777777743</v>
      </c>
      <c r="N127" s="136">
        <v>10.150555555555556</v>
      </c>
      <c r="O127" s="136">
        <v>69.334805639271536</v>
      </c>
      <c r="P127" s="136">
        <v>9.3330555555555552</v>
      </c>
      <c r="Q127" s="136">
        <v>67.060701159480388</v>
      </c>
      <c r="R127" s="136">
        <v>9.0647222222222208</v>
      </c>
      <c r="S127" s="136">
        <v>65.798174676392335</v>
      </c>
      <c r="T127" s="136">
        <v>9.7152777777777786</v>
      </c>
      <c r="U127" s="136">
        <v>68.279495345664699</v>
      </c>
      <c r="V127" s="136">
        <v>1.0145885309740927</v>
      </c>
      <c r="W127" s="136">
        <v>0.10474652061480716</v>
      </c>
      <c r="X127" s="136">
        <v>10.150555555555556</v>
      </c>
      <c r="Y127" s="136">
        <v>193</v>
      </c>
      <c r="Z127" s="136">
        <v>9.3330555555555552</v>
      </c>
      <c r="AA127" s="136">
        <v>252</v>
      </c>
      <c r="AB127" s="136">
        <v>9.0647222222222208</v>
      </c>
      <c r="AC127" s="136">
        <v>208</v>
      </c>
      <c r="AD127" s="136">
        <v>9.7152777777777786</v>
      </c>
      <c r="AE127" s="136">
        <v>307</v>
      </c>
      <c r="AF127" s="136">
        <v>67.65702015262373</v>
      </c>
      <c r="AG127" s="152">
        <v>4.5061291844277909</v>
      </c>
      <c r="AH127" s="136">
        <v>3.7062999061109762E-2</v>
      </c>
      <c r="AI127" s="136">
        <f>1/Table1[[#This Row],[Avg MeanISIinBurst]]</f>
        <v>26.981086942025176</v>
      </c>
      <c r="AJ127" s="136">
        <v>73.11452352239688</v>
      </c>
      <c r="AK127" s="136">
        <v>0.14897408854021216</v>
      </c>
      <c r="AL127" s="136">
        <v>58.348232168790162</v>
      </c>
      <c r="AM127" s="136">
        <v>1.4378723404255314</v>
      </c>
      <c r="AN127" s="136" t="b">
        <v>1</v>
      </c>
      <c r="AO127" s="136" t="b">
        <v>1</v>
      </c>
    </row>
    <row r="128" spans="1:41" x14ac:dyDescent="0.3">
      <c r="A128" s="136" t="s">
        <v>160</v>
      </c>
      <c r="B128" s="136">
        <v>22</v>
      </c>
      <c r="C128" s="136">
        <v>3</v>
      </c>
      <c r="D128" s="136" t="s">
        <v>156</v>
      </c>
      <c r="E128" s="136" t="s">
        <v>9</v>
      </c>
      <c r="F128" s="136">
        <v>8</v>
      </c>
      <c r="G128" s="136" t="str">
        <f>IF(Table1[[#This Row],[Ethanol Day]]&lt;9,"Early",IF(Table1[[#This Row],[Ethanol Day]]&gt;16,"Late","Mid"))</f>
        <v>Early</v>
      </c>
      <c r="H128" s="136" t="s">
        <v>119</v>
      </c>
      <c r="I128" s="136" t="s">
        <v>71</v>
      </c>
      <c r="J128" s="136">
        <v>1000</v>
      </c>
      <c r="K128" s="136">
        <v>8.8620833333333344</v>
      </c>
      <c r="L128" s="136">
        <v>62.575765468641833</v>
      </c>
      <c r="M128" s="136">
        <f>Table1[[#This Row],[Hour4-Spk/sec]]-Table1[[#This Row],[Hour1-Spk/sec]]</f>
        <v>4.017222222222224</v>
      </c>
      <c r="N128" s="136">
        <v>4.7952777777777778</v>
      </c>
      <c r="O128" s="136">
        <v>39.485457413148687</v>
      </c>
      <c r="P128" s="136">
        <v>11.108333333333334</v>
      </c>
      <c r="Q128" s="136">
        <v>73.010438951070441</v>
      </c>
      <c r="R128" s="136">
        <v>10.732222222222225</v>
      </c>
      <c r="S128" s="136">
        <v>71.493222608625331</v>
      </c>
      <c r="T128" s="136">
        <v>8.8125000000000018</v>
      </c>
      <c r="U128" s="136">
        <v>64.389750563765162</v>
      </c>
      <c r="V128" s="136">
        <v>1.190641276361905</v>
      </c>
      <c r="W128" s="136">
        <v>0.11259783772265923</v>
      </c>
      <c r="X128" s="136">
        <v>4.7952777777777778</v>
      </c>
      <c r="Y128" s="136">
        <v>193</v>
      </c>
      <c r="Z128" s="136">
        <v>11.108333333333334</v>
      </c>
      <c r="AA128" s="136">
        <v>252</v>
      </c>
      <c r="AB128" s="136">
        <v>10.732222222222225</v>
      </c>
      <c r="AC128" s="136">
        <v>208</v>
      </c>
      <c r="AD128" s="136">
        <v>8.8125000000000018</v>
      </c>
      <c r="AE128" s="136">
        <v>307</v>
      </c>
      <c r="AF128" s="136">
        <v>62.575765468641833</v>
      </c>
      <c r="AG128" s="136">
        <v>4.8264406615913931</v>
      </c>
      <c r="AH128" s="136">
        <v>3.724351644136438E-2</v>
      </c>
      <c r="AI128" s="136">
        <f>1/Table1[[#This Row],[Avg MeanISIinBurst]]</f>
        <v>26.850311021903224</v>
      </c>
      <c r="AJ128" s="136">
        <v>68.41461543723932</v>
      </c>
      <c r="AK128" s="136">
        <v>0.16372096124867866</v>
      </c>
      <c r="AL128" s="136">
        <v>58.36575409089351</v>
      </c>
      <c r="AM128" s="136">
        <v>1.1690070921985818</v>
      </c>
      <c r="AN128" s="136" t="b">
        <v>1</v>
      </c>
      <c r="AO128" s="136" t="b">
        <v>1</v>
      </c>
    </row>
    <row r="129" spans="1:41" x14ac:dyDescent="0.3">
      <c r="A129" s="136" t="s">
        <v>160</v>
      </c>
      <c r="B129" s="136">
        <v>22</v>
      </c>
      <c r="C129" s="136">
        <v>4</v>
      </c>
      <c r="D129" s="136" t="s">
        <v>131</v>
      </c>
      <c r="E129" s="136" t="s">
        <v>9</v>
      </c>
      <c r="F129" s="136">
        <v>8</v>
      </c>
      <c r="G129" s="136" t="str">
        <f>IF(Table1[[#This Row],[Ethanol Day]]&lt;9,"Early",IF(Table1[[#This Row],[Ethanol Day]]&gt;16,"Late","Mid"))</f>
        <v>Early</v>
      </c>
      <c r="H129" s="136" t="s">
        <v>11</v>
      </c>
      <c r="I129" s="136" t="s">
        <v>119</v>
      </c>
      <c r="J129" s="136">
        <v>1000</v>
      </c>
      <c r="K129" s="136">
        <v>2.9541319444444447</v>
      </c>
      <c r="L129" s="136">
        <v>30.244575806494446</v>
      </c>
      <c r="M129" s="136">
        <f>Table1[[#This Row],[Hour4-Spk/sec]]-Table1[[#This Row],[Hour1-Spk/sec]]</f>
        <v>1.2388888888888889</v>
      </c>
      <c r="N129" s="136">
        <v>1.9672222222222224</v>
      </c>
      <c r="O129" s="136">
        <v>22.497928764401465</v>
      </c>
      <c r="P129" s="136">
        <v>3.1134722222222226</v>
      </c>
      <c r="Q129" s="136">
        <v>31.799798504308622</v>
      </c>
      <c r="R129" s="136">
        <v>3.529722222222222</v>
      </c>
      <c r="S129" s="136">
        <v>34.619463071141006</v>
      </c>
      <c r="T129" s="136">
        <v>3.2061111111111114</v>
      </c>
      <c r="U129" s="136">
        <v>32.190714777611184</v>
      </c>
      <c r="V129" s="136">
        <v>1.264776863060497</v>
      </c>
      <c r="W129" s="136">
        <v>0.33668171316324857</v>
      </c>
      <c r="X129" s="136">
        <v>1.9672222222222224</v>
      </c>
      <c r="Y129" s="136">
        <v>193</v>
      </c>
      <c r="Z129" s="136">
        <v>3.1134722222222226</v>
      </c>
      <c r="AA129" s="136">
        <v>252</v>
      </c>
      <c r="AB129" s="136">
        <v>3.529722222222222</v>
      </c>
      <c r="AC129" s="136">
        <v>208</v>
      </c>
      <c r="AD129" s="136">
        <v>3.2061111111111114</v>
      </c>
      <c r="AE129" s="136">
        <v>307</v>
      </c>
      <c r="AF129" s="136">
        <v>30.244575806494446</v>
      </c>
      <c r="AG129" s="136">
        <v>2.5662030681959211</v>
      </c>
      <c r="AH129" s="136">
        <v>2.8232942972311093E-2</v>
      </c>
      <c r="AI129" s="136">
        <f>1/Table1[[#This Row],[Avg MeanISIinBurst]]</f>
        <v>35.419616048554715</v>
      </c>
      <c r="AJ129" s="136">
        <v>98.35967278824458</v>
      </c>
      <c r="AK129" s="136">
        <v>5.0387297467328361E-2</v>
      </c>
      <c r="AL129" s="136">
        <v>121.73373804004724</v>
      </c>
      <c r="AM129" s="136">
        <v>0.36262411347517737</v>
      </c>
      <c r="AN129" s="136" t="b">
        <v>1</v>
      </c>
      <c r="AO129" s="136" t="b">
        <v>1</v>
      </c>
    </row>
    <row r="130" spans="1:41" x14ac:dyDescent="0.3">
      <c r="A130" s="136" t="s">
        <v>160</v>
      </c>
      <c r="B130" s="136">
        <v>22</v>
      </c>
      <c r="C130" s="136">
        <v>5</v>
      </c>
      <c r="D130" s="136" t="s">
        <v>136</v>
      </c>
      <c r="E130" s="136" t="s">
        <v>9</v>
      </c>
      <c r="F130" s="136">
        <v>8</v>
      </c>
      <c r="G130" s="136" t="str">
        <f>IF(Table1[[#This Row],[Ethanol Day]]&lt;9,"Early",IF(Table1[[#This Row],[Ethanol Day]]&gt;16,"Late","Mid"))</f>
        <v>Early</v>
      </c>
      <c r="H130" s="136" t="s">
        <v>71</v>
      </c>
      <c r="I130" s="136" t="s">
        <v>119</v>
      </c>
      <c r="J130" s="136">
        <v>1000</v>
      </c>
      <c r="K130" s="136">
        <v>0.7102777777777779</v>
      </c>
      <c r="L130" s="136">
        <v>50.525642347852084</v>
      </c>
      <c r="M130" s="136">
        <f>Table1[[#This Row],[Hour4-Spk/sec]]-Table1[[#This Row],[Hour1-Spk/sec]]</f>
        <v>0.32527777777777755</v>
      </c>
      <c r="N130" s="136">
        <v>0.5161111111111113</v>
      </c>
      <c r="O130" s="136">
        <v>51.85382361984464</v>
      </c>
      <c r="P130" s="136">
        <v>0.68777777777777782</v>
      </c>
      <c r="Q130" s="136">
        <v>55.537362075409028</v>
      </c>
      <c r="R130" s="136">
        <v>0.79583333333333339</v>
      </c>
      <c r="S130" s="136">
        <v>48.607330333938528</v>
      </c>
      <c r="T130" s="136">
        <v>0.84138888888888885</v>
      </c>
      <c r="U130" s="136">
        <v>46.005698238562616</v>
      </c>
      <c r="V130" s="136">
        <v>3.3139637517015572</v>
      </c>
      <c r="W130" s="136">
        <v>1.1499854512779555</v>
      </c>
      <c r="X130" s="136">
        <v>0.5161111111111113</v>
      </c>
      <c r="Y130" s="136">
        <v>193</v>
      </c>
      <c r="Z130" s="136">
        <v>0.68777777777777782</v>
      </c>
      <c r="AA130" s="136">
        <v>252</v>
      </c>
      <c r="AB130" s="136">
        <v>0.79583333333333339</v>
      </c>
      <c r="AC130" s="136">
        <v>208</v>
      </c>
      <c r="AD130" s="136">
        <v>0.84138888888888885</v>
      </c>
      <c r="AE130" s="136">
        <v>307</v>
      </c>
      <c r="AF130" s="136">
        <v>50.525642347852084</v>
      </c>
      <c r="AG130" s="136">
        <v>4.8920389264623401</v>
      </c>
      <c r="AH130" s="136">
        <v>3.4021574293559315E-2</v>
      </c>
      <c r="AI130" s="136">
        <f>1/Table1[[#This Row],[Avg MeanISIinBurst]]</f>
        <v>29.393113656980645</v>
      </c>
      <c r="AJ130" s="136">
        <v>51.353821035178541</v>
      </c>
      <c r="AK130" s="136">
        <v>0.12274873633450589</v>
      </c>
      <c r="AL130" s="136">
        <v>50.877963494889393</v>
      </c>
      <c r="AM130" s="136">
        <v>7.5833333333333322E-2</v>
      </c>
      <c r="AN130" s="136" t="b">
        <v>1</v>
      </c>
      <c r="AO130" s="136" t="b">
        <v>1</v>
      </c>
    </row>
    <row r="131" spans="1:41" x14ac:dyDescent="0.3">
      <c r="A131" s="136" t="s">
        <v>160</v>
      </c>
      <c r="B131" s="136">
        <v>22</v>
      </c>
      <c r="C131" s="136">
        <v>6</v>
      </c>
      <c r="D131" s="136" t="s">
        <v>112</v>
      </c>
      <c r="E131" s="136" t="s">
        <v>9</v>
      </c>
      <c r="F131" s="136">
        <v>8</v>
      </c>
      <c r="G131" s="136" t="str">
        <f>IF(Table1[[#This Row],[Ethanol Day]]&lt;9,"Early",IF(Table1[[#This Row],[Ethanol Day]]&gt;16,"Late","Mid"))</f>
        <v>Early</v>
      </c>
      <c r="H131" s="136" t="s">
        <v>71</v>
      </c>
      <c r="I131" s="136" t="s">
        <v>71</v>
      </c>
      <c r="J131" s="136">
        <v>1000</v>
      </c>
      <c r="K131" s="136">
        <v>2.1019097222222225</v>
      </c>
      <c r="L131" s="136">
        <v>18.013729939791283</v>
      </c>
      <c r="M131" s="136">
        <f>Table1[[#This Row],[Hour4-Spk/sec]]-Table1[[#This Row],[Hour1-Spk/sec]]</f>
        <v>2.3611111111110805E-2</v>
      </c>
      <c r="N131" s="136">
        <v>2.0841666666666669</v>
      </c>
      <c r="O131" s="136">
        <v>16.456543708368432</v>
      </c>
      <c r="P131" s="136">
        <v>1.961805555555556</v>
      </c>
      <c r="Q131" s="136">
        <v>17.056744262539947</v>
      </c>
      <c r="R131" s="136">
        <v>2.2538888888888891</v>
      </c>
      <c r="S131" s="136">
        <v>20.418831898142102</v>
      </c>
      <c r="T131" s="136">
        <v>2.1077777777777778</v>
      </c>
      <c r="U131" s="136">
        <v>18.043051083677039</v>
      </c>
      <c r="V131" s="136">
        <v>1.161236096452219</v>
      </c>
      <c r="W131" s="136">
        <v>0.47248219336527109</v>
      </c>
      <c r="X131" s="136">
        <v>2.0841666666666669</v>
      </c>
      <c r="Y131" s="136">
        <v>193</v>
      </c>
      <c r="Z131" s="136">
        <v>1.961805555555556</v>
      </c>
      <c r="AA131" s="136">
        <v>252</v>
      </c>
      <c r="AB131" s="136">
        <v>2.2538888888888891</v>
      </c>
      <c r="AC131" s="136">
        <v>208</v>
      </c>
      <c r="AD131" s="136">
        <v>2.1077777777777778</v>
      </c>
      <c r="AE131" s="136">
        <v>307</v>
      </c>
      <c r="AF131" s="136">
        <v>18.013729939791283</v>
      </c>
      <c r="AG131" s="152">
        <v>2.7996301538603521</v>
      </c>
      <c r="AH131" s="136">
        <v>3.7754012469835722E-2</v>
      </c>
      <c r="AI131" s="136">
        <f>1/Table1[[#This Row],[Avg MeanISIinBurst]]</f>
        <v>26.487250879597731</v>
      </c>
      <c r="AJ131" s="136">
        <v>40.947621671099931</v>
      </c>
      <c r="AK131" s="136">
        <v>7.2564183289048151E-2</v>
      </c>
      <c r="AL131" s="136">
        <v>55.831897081345552</v>
      </c>
      <c r="AM131" s="136">
        <v>0.13624113475177305</v>
      </c>
      <c r="AN131" s="136" t="b">
        <v>1</v>
      </c>
      <c r="AO131" s="136" t="b">
        <v>1</v>
      </c>
    </row>
    <row r="132" spans="1:41" x14ac:dyDescent="0.3">
      <c r="A132" s="136" t="s">
        <v>160</v>
      </c>
      <c r="B132" s="136">
        <v>22</v>
      </c>
      <c r="C132" s="136">
        <v>7</v>
      </c>
      <c r="D132" s="136" t="s">
        <v>152</v>
      </c>
      <c r="E132" s="136" t="s">
        <v>9</v>
      </c>
      <c r="F132" s="136">
        <v>8</v>
      </c>
      <c r="G132" s="136" t="str">
        <f>IF(Table1[[#This Row],[Ethanol Day]]&lt;9,"Early",IF(Table1[[#This Row],[Ethanol Day]]&gt;16,"Late","Mid"))</f>
        <v>Early</v>
      </c>
      <c r="H132" s="136" t="s">
        <v>11</v>
      </c>
      <c r="I132" s="136" t="s">
        <v>119</v>
      </c>
      <c r="J132" s="136">
        <v>1000</v>
      </c>
      <c r="K132" s="136">
        <v>0.60045138888888894</v>
      </c>
      <c r="L132" s="136">
        <v>12.732128895360574</v>
      </c>
      <c r="M132" s="136">
        <f>Table1[[#This Row],[Hour4-Spk/sec]]-Table1[[#This Row],[Hour1-Spk/sec]]</f>
        <v>4.7083333333333255E-2</v>
      </c>
      <c r="N132" s="136">
        <v>0.50666666666666671</v>
      </c>
      <c r="O132" s="136">
        <v>10.813761755032429</v>
      </c>
      <c r="P132" s="136">
        <v>0.6166666666666667</v>
      </c>
      <c r="Q132" s="136">
        <v>11.425088462289148</v>
      </c>
      <c r="R132" s="136">
        <v>0.72472222222222238</v>
      </c>
      <c r="S132" s="136">
        <v>16.544696312192343</v>
      </c>
      <c r="T132" s="136">
        <v>0.55374999999999996</v>
      </c>
      <c r="U132" s="136">
        <v>11.74279685882942</v>
      </c>
      <c r="V132" s="136">
        <v>1.1784934595977523</v>
      </c>
      <c r="W132" s="136">
        <v>1.6317536325512862</v>
      </c>
      <c r="X132" s="136">
        <v>0.50666666666666671</v>
      </c>
      <c r="Y132" s="136">
        <v>193</v>
      </c>
      <c r="Z132" s="136">
        <v>0.6166666666666667</v>
      </c>
      <c r="AA132" s="136">
        <v>252</v>
      </c>
      <c r="AB132" s="136">
        <v>0.72472222222222238</v>
      </c>
      <c r="AC132" s="136">
        <v>208</v>
      </c>
      <c r="AD132" s="136">
        <v>0.55374999999999996</v>
      </c>
      <c r="AE132" s="136">
        <v>307</v>
      </c>
      <c r="AF132" s="136">
        <v>12.732128895360574</v>
      </c>
      <c r="AG132" s="136">
        <v>2.1929180712075453</v>
      </c>
      <c r="AH132" s="136">
        <v>2.394859933385915E-2</v>
      </c>
      <c r="AI132" s="136">
        <f>1/Table1[[#This Row],[Avg MeanISIinBurst]]</f>
        <v>41.756095463427549</v>
      </c>
      <c r="AJ132" s="136">
        <v>93.43780393638059</v>
      </c>
      <c r="AK132" s="136">
        <v>3.0048267531593845E-2</v>
      </c>
      <c r="AL132" s="136">
        <v>158.04716817589721</v>
      </c>
      <c r="AM132" s="136">
        <v>3.8074074074074087E-2</v>
      </c>
      <c r="AN132" s="136" t="b">
        <v>1</v>
      </c>
      <c r="AO132" s="136" t="b">
        <v>1</v>
      </c>
    </row>
    <row r="133" spans="1:41" x14ac:dyDescent="0.3">
      <c r="A133" s="136" t="s">
        <v>160</v>
      </c>
      <c r="B133" s="136">
        <v>22</v>
      </c>
      <c r="C133" s="136">
        <v>8</v>
      </c>
      <c r="D133" s="136" t="s">
        <v>113</v>
      </c>
      <c r="E133" s="136" t="s">
        <v>9</v>
      </c>
      <c r="F133" s="136">
        <v>8</v>
      </c>
      <c r="G133" s="136" t="str">
        <f>IF(Table1[[#This Row],[Ethanol Day]]&lt;9,"Early",IF(Table1[[#This Row],[Ethanol Day]]&gt;16,"Late","Mid"))</f>
        <v>Early</v>
      </c>
      <c r="H133" s="136" t="s">
        <v>11</v>
      </c>
      <c r="I133" s="136" t="s">
        <v>119</v>
      </c>
      <c r="J133" s="136">
        <v>1000</v>
      </c>
      <c r="K133" s="136">
        <v>1.822152777777778</v>
      </c>
      <c r="L133" s="136">
        <v>21.435004462258643</v>
      </c>
      <c r="M133" s="136">
        <f>Table1[[#This Row],[Hour4-Spk/sec]]-Table1[[#This Row],[Hour1-Spk/sec]]</f>
        <v>-4.5416666666666439E-2</v>
      </c>
      <c r="N133" s="136">
        <v>1.814861111111111</v>
      </c>
      <c r="O133" s="136">
        <v>21.518337754397798</v>
      </c>
      <c r="P133" s="136">
        <v>1.8805555555555562</v>
      </c>
      <c r="Q133" s="136">
        <v>22.219430755137996</v>
      </c>
      <c r="R133" s="136">
        <v>1.8237499999999998</v>
      </c>
      <c r="S133" s="136">
        <v>20.70592672037499</v>
      </c>
      <c r="T133" s="136">
        <v>1.7694444444444446</v>
      </c>
      <c r="U133" s="136">
        <v>21.303898372954624</v>
      </c>
      <c r="V133" s="136">
        <v>1.144213147401943</v>
      </c>
      <c r="W133" s="136">
        <v>0.52968891913766469</v>
      </c>
      <c r="X133" s="136">
        <v>1.814861111111111</v>
      </c>
      <c r="Y133" s="136">
        <v>193</v>
      </c>
      <c r="Z133" s="136">
        <v>1.8805555555555562</v>
      </c>
      <c r="AA133" s="136">
        <v>252</v>
      </c>
      <c r="AB133" s="136">
        <v>1.8237499999999998</v>
      </c>
      <c r="AC133" s="136">
        <v>208</v>
      </c>
      <c r="AD133" s="136">
        <v>1.7694444444444446</v>
      </c>
      <c r="AE133" s="136">
        <v>307</v>
      </c>
      <c r="AF133" s="136">
        <v>21.435004462258643</v>
      </c>
      <c r="AG133" s="136">
        <v>2.3720355733750007</v>
      </c>
      <c r="AH133" s="136">
        <v>2.6914909324189228E-2</v>
      </c>
      <c r="AI133" s="136">
        <f>1/Table1[[#This Row],[Avg MeanISIinBurst]]</f>
        <v>37.15412851498148</v>
      </c>
      <c r="AJ133" s="136">
        <v>93.739800500530691</v>
      </c>
      <c r="AK133" s="136">
        <v>4.0787715496219644E-2</v>
      </c>
      <c r="AL133" s="136">
        <v>133.76979193662544</v>
      </c>
      <c r="AM133" s="136">
        <v>0.16674418604651162</v>
      </c>
      <c r="AN133" s="136" t="b">
        <v>1</v>
      </c>
      <c r="AO133" s="136" t="b">
        <v>1</v>
      </c>
    </row>
    <row r="134" spans="1:41" x14ac:dyDescent="0.3">
      <c r="A134" s="136" t="s">
        <v>160</v>
      </c>
      <c r="B134" s="136">
        <v>22</v>
      </c>
      <c r="C134" s="136">
        <v>9</v>
      </c>
      <c r="D134" s="136" t="s">
        <v>94</v>
      </c>
      <c r="E134" s="136" t="s">
        <v>9</v>
      </c>
      <c r="F134" s="136">
        <v>8</v>
      </c>
      <c r="G134" s="136" t="str">
        <f>IF(Table1[[#This Row],[Ethanol Day]]&lt;9,"Early",IF(Table1[[#This Row],[Ethanol Day]]&gt;16,"Late","Mid"))</f>
        <v>Early</v>
      </c>
      <c r="H134" s="136" t="s">
        <v>11</v>
      </c>
      <c r="I134" s="136" t="s">
        <v>119</v>
      </c>
      <c r="J134" s="136">
        <v>1000</v>
      </c>
      <c r="K134" s="136">
        <v>1.7082986111111111</v>
      </c>
      <c r="L134" s="136">
        <v>23.284202703207363</v>
      </c>
      <c r="M134" s="136">
        <f>Table1[[#This Row],[Hour4-Spk/sec]]-Table1[[#This Row],[Hour1-Spk/sec]]</f>
        <v>-0.17027777777777775</v>
      </c>
      <c r="N134" s="136">
        <v>1.7894444444444444</v>
      </c>
      <c r="O134" s="136">
        <v>23.439979541659739</v>
      </c>
      <c r="P134" s="136">
        <v>1.7154166666666668</v>
      </c>
      <c r="Q134" s="136">
        <v>25.825602739584124</v>
      </c>
      <c r="R134" s="136">
        <v>1.7091666666666665</v>
      </c>
      <c r="S134" s="136">
        <v>22.545489638304939</v>
      </c>
      <c r="T134" s="136">
        <v>1.6191666666666666</v>
      </c>
      <c r="U134" s="136">
        <v>21.563485036054086</v>
      </c>
      <c r="V134" s="136">
        <v>1.1810253518693039</v>
      </c>
      <c r="W134" s="136">
        <v>0.58388307916937054</v>
      </c>
      <c r="X134" s="136">
        <v>1.7894444444444444</v>
      </c>
      <c r="Y134" s="136">
        <v>193</v>
      </c>
      <c r="Z134" s="136">
        <v>1.7154166666666668</v>
      </c>
      <c r="AA134" s="136">
        <v>252</v>
      </c>
      <c r="AB134" s="136">
        <v>1.7091666666666665</v>
      </c>
      <c r="AC134" s="136">
        <v>208</v>
      </c>
      <c r="AD134" s="136">
        <v>1.6191666666666666</v>
      </c>
      <c r="AE134" s="136">
        <v>307</v>
      </c>
      <c r="AF134" s="136">
        <v>23.284202703207363</v>
      </c>
      <c r="AG134" s="136">
        <v>2.3884907740280124</v>
      </c>
      <c r="AH134" s="136">
        <v>2.6566353028797597E-2</v>
      </c>
      <c r="AI134" s="136">
        <f>1/Table1[[#This Row],[Avg MeanISIinBurst]]</f>
        <v>37.641598713832209</v>
      </c>
      <c r="AJ134" s="136">
        <v>87.544521307018812</v>
      </c>
      <c r="AK134" s="136">
        <v>4.0658571362611751E-2</v>
      </c>
      <c r="AL134" s="136">
        <v>121.66063417456733</v>
      </c>
      <c r="AM134" s="136">
        <v>0.1680740740740741</v>
      </c>
      <c r="AN134" s="136" t="b">
        <v>1</v>
      </c>
      <c r="AO134" s="136" t="b">
        <v>1</v>
      </c>
    </row>
    <row r="135" spans="1:41" x14ac:dyDescent="0.3">
      <c r="A135" s="136" t="s">
        <v>160</v>
      </c>
      <c r="B135" s="136">
        <v>22</v>
      </c>
      <c r="C135" s="136">
        <v>10</v>
      </c>
      <c r="D135" s="136" t="s">
        <v>114</v>
      </c>
      <c r="E135" s="136" t="s">
        <v>9</v>
      </c>
      <c r="F135" s="136">
        <v>8</v>
      </c>
      <c r="G135" s="136" t="str">
        <f>IF(Table1[[#This Row],[Ethanol Day]]&lt;9,"Early",IF(Table1[[#This Row],[Ethanol Day]]&gt;16,"Late","Mid"))</f>
        <v>Early</v>
      </c>
      <c r="H135" s="136" t="s">
        <v>11</v>
      </c>
      <c r="I135" s="136" t="s">
        <v>119</v>
      </c>
      <c r="J135" s="136">
        <v>1000</v>
      </c>
      <c r="K135" s="136">
        <v>0.83756944444444448</v>
      </c>
      <c r="L135" s="136">
        <v>13.085974263591343</v>
      </c>
      <c r="M135" s="136">
        <f>Table1[[#This Row],[Hour4-Spk/sec]]-Table1[[#This Row],[Hour1-Spk/sec]]</f>
        <v>2.9861111111111005E-2</v>
      </c>
      <c r="N135" s="136">
        <v>0.80597222222222242</v>
      </c>
      <c r="O135" s="136">
        <v>13.247642149965674</v>
      </c>
      <c r="P135" s="136">
        <v>0.87861111111111112</v>
      </c>
      <c r="Q135" s="136">
        <v>14.170434110106982</v>
      </c>
      <c r="R135" s="136">
        <v>0.82986111111111105</v>
      </c>
      <c r="S135" s="136">
        <v>12.035936763820642</v>
      </c>
      <c r="T135" s="136">
        <v>0.83583333333333343</v>
      </c>
      <c r="U135" s="136">
        <v>12.791296771697928</v>
      </c>
      <c r="V135" s="136">
        <v>1.3139562512767899</v>
      </c>
      <c r="W135" s="136">
        <v>1.2127035545822102</v>
      </c>
      <c r="X135" s="136">
        <v>0.80597222222222242</v>
      </c>
      <c r="Y135" s="136">
        <v>193</v>
      </c>
      <c r="Z135" s="136">
        <v>0.87861111111111112</v>
      </c>
      <c r="AA135" s="136">
        <v>252</v>
      </c>
      <c r="AB135" s="136">
        <v>0.82986111111111105</v>
      </c>
      <c r="AC135" s="136">
        <v>208</v>
      </c>
      <c r="AD135" s="136">
        <v>0.83583333333333343</v>
      </c>
      <c r="AE135" s="136">
        <v>307</v>
      </c>
      <c r="AF135" s="136">
        <v>13.085974263591343</v>
      </c>
      <c r="AG135" s="136">
        <v>2.3182156765567496</v>
      </c>
      <c r="AH135" s="136">
        <v>3.2383991929633586E-2</v>
      </c>
      <c r="AI135" s="136">
        <f>1/Table1[[#This Row],[Avg MeanISIinBurst]]</f>
        <v>30.879454335737126</v>
      </c>
      <c r="AJ135" s="136">
        <v>58.234425610836652</v>
      </c>
      <c r="AK135" s="136">
        <v>4.6359152765094058E-2</v>
      </c>
      <c r="AL135" s="136">
        <v>92.684564287369795</v>
      </c>
      <c r="AM135" s="136">
        <v>4.8074074074074061E-2</v>
      </c>
      <c r="AN135" s="136" t="b">
        <v>1</v>
      </c>
      <c r="AO135" s="136" t="b">
        <v>1</v>
      </c>
    </row>
    <row r="136" spans="1:41" x14ac:dyDescent="0.3">
      <c r="A136" s="136" t="s">
        <v>160</v>
      </c>
      <c r="B136" s="136">
        <v>22</v>
      </c>
      <c r="C136" s="136">
        <v>11</v>
      </c>
      <c r="D136" s="136" t="s">
        <v>96</v>
      </c>
      <c r="E136" s="136" t="s">
        <v>9</v>
      </c>
      <c r="F136" s="136">
        <v>8</v>
      </c>
      <c r="G136" s="136" t="str">
        <f>IF(Table1[[#This Row],[Ethanol Day]]&lt;9,"Early",IF(Table1[[#This Row],[Ethanol Day]]&gt;16,"Late","Mid"))</f>
        <v>Early</v>
      </c>
      <c r="H136" s="136" t="s">
        <v>11</v>
      </c>
      <c r="I136" s="136" t="s">
        <v>119</v>
      </c>
      <c r="J136" s="136">
        <v>1000</v>
      </c>
      <c r="K136" s="136">
        <v>0.96715277777777775</v>
      </c>
      <c r="L136" s="136">
        <v>16.28414929147905</v>
      </c>
      <c r="M136" s="136">
        <f>Table1[[#This Row],[Hour4-Spk/sec]]-Table1[[#This Row],[Hour1-Spk/sec]]</f>
        <v>-7.0416666666666905E-2</v>
      </c>
      <c r="N136" s="136">
        <v>0.98319444444444448</v>
      </c>
      <c r="O136" s="136">
        <v>15.335979983488022</v>
      </c>
      <c r="P136" s="136">
        <v>0.94347222222222216</v>
      </c>
      <c r="Q136" s="136">
        <v>16.353595938943513</v>
      </c>
      <c r="R136" s="136">
        <v>1.0291666666666668</v>
      </c>
      <c r="S136" s="136">
        <v>18.178365921170961</v>
      </c>
      <c r="T136" s="136">
        <v>0.91277777777777758</v>
      </c>
      <c r="U136" s="136">
        <v>15.195428433936504</v>
      </c>
      <c r="V136" s="136">
        <v>1.1759548421669859</v>
      </c>
      <c r="W136" s="136">
        <v>1.027905474439526</v>
      </c>
      <c r="X136" s="136">
        <v>0.98319444444444448</v>
      </c>
      <c r="Y136" s="136">
        <v>193</v>
      </c>
      <c r="Z136" s="136">
        <v>0.94347222222222216</v>
      </c>
      <c r="AA136" s="136">
        <v>252</v>
      </c>
      <c r="AB136" s="136">
        <v>1.0291666666666668</v>
      </c>
      <c r="AC136" s="136">
        <v>208</v>
      </c>
      <c r="AD136" s="136">
        <v>0.91277777777777758</v>
      </c>
      <c r="AE136" s="136">
        <v>307</v>
      </c>
      <c r="AF136" s="136">
        <v>16.28414929147905</v>
      </c>
      <c r="AG136" s="136">
        <v>2.2888359132135752</v>
      </c>
      <c r="AH136" s="136">
        <v>2.5507400356065836E-2</v>
      </c>
      <c r="AI136" s="136">
        <f>1/Table1[[#This Row],[Avg MeanISIinBurst]]</f>
        <v>39.204308790417095</v>
      </c>
      <c r="AJ136" s="136">
        <v>92.480138208292033</v>
      </c>
      <c r="AK136" s="136">
        <v>3.5733267285429172E-2</v>
      </c>
      <c r="AL136" s="136">
        <v>138.56298785760745</v>
      </c>
      <c r="AM136" s="136">
        <v>6.9130434782608705E-2</v>
      </c>
      <c r="AN136" s="136" t="b">
        <v>1</v>
      </c>
      <c r="AO136" s="136" t="b">
        <v>1</v>
      </c>
    </row>
    <row r="137" spans="1:41" x14ac:dyDescent="0.3">
      <c r="A137" s="136" t="s">
        <v>160</v>
      </c>
      <c r="B137" s="136">
        <v>22</v>
      </c>
      <c r="C137" s="136">
        <v>12</v>
      </c>
      <c r="D137" s="136" t="s">
        <v>122</v>
      </c>
      <c r="E137" s="136" t="s">
        <v>9</v>
      </c>
      <c r="F137" s="136">
        <v>8</v>
      </c>
      <c r="G137" s="136" t="str">
        <f>IF(Table1[[#This Row],[Ethanol Day]]&lt;9,"Early",IF(Table1[[#This Row],[Ethanol Day]]&gt;16,"Late","Mid"))</f>
        <v>Early</v>
      </c>
      <c r="H137" s="136" t="s">
        <v>11</v>
      </c>
      <c r="I137" s="136" t="s">
        <v>71</v>
      </c>
      <c r="J137" s="136">
        <v>1000</v>
      </c>
      <c r="K137" s="136">
        <v>2.3005555555555559</v>
      </c>
      <c r="L137" s="136">
        <v>23.25009922425642</v>
      </c>
      <c r="M137" s="136">
        <f>Table1[[#This Row],[Hour4-Spk/sec]]-Table1[[#This Row],[Hour1-Spk/sec]]</f>
        <v>-0.38319444444444484</v>
      </c>
      <c r="N137" s="136">
        <v>2.525555555555556</v>
      </c>
      <c r="O137" s="136">
        <v>24.543290295726674</v>
      </c>
      <c r="P137" s="136">
        <v>2.4720833333333334</v>
      </c>
      <c r="Q137" s="136">
        <v>23.591556953933498</v>
      </c>
      <c r="R137" s="136">
        <v>2.0622222222222222</v>
      </c>
      <c r="S137" s="136">
        <v>21.354337131839852</v>
      </c>
      <c r="T137" s="136">
        <v>2.1423611111111112</v>
      </c>
      <c r="U137" s="136">
        <v>23.714596135715997</v>
      </c>
      <c r="V137" s="136">
        <v>1.1222006608590578</v>
      </c>
      <c r="W137" s="136">
        <v>0.43854682636371944</v>
      </c>
      <c r="X137" s="136">
        <v>2.525555555555556</v>
      </c>
      <c r="Y137" s="136">
        <v>193</v>
      </c>
      <c r="Z137" s="136">
        <v>2.4720833333333334</v>
      </c>
      <c r="AA137" s="136">
        <v>252</v>
      </c>
      <c r="AB137" s="136">
        <v>2.0622222222222222</v>
      </c>
      <c r="AC137" s="136">
        <v>208</v>
      </c>
      <c r="AD137" s="136">
        <v>2.1423611111111112</v>
      </c>
      <c r="AE137" s="136">
        <v>307</v>
      </c>
      <c r="AF137" s="136">
        <v>23.25009922425642</v>
      </c>
      <c r="AG137" s="136">
        <v>2.3676242160990424</v>
      </c>
      <c r="AH137" s="136">
        <v>2.9002503945307359E-2</v>
      </c>
      <c r="AI137" s="136">
        <f>1/Table1[[#This Row],[Avg MeanISIinBurst]]</f>
        <v>34.479781534925067</v>
      </c>
      <c r="AJ137" s="136">
        <v>74.527207747293176</v>
      </c>
      <c r="AK137" s="136">
        <v>4.3434653152570363E-2</v>
      </c>
      <c r="AL137" s="136">
        <v>107.51005505681161</v>
      </c>
      <c r="AM137" s="136">
        <v>0.22818181818181807</v>
      </c>
      <c r="AN137" s="136" t="b">
        <v>1</v>
      </c>
      <c r="AO137" s="136" t="b">
        <v>1</v>
      </c>
    </row>
    <row r="138" spans="1:41" x14ac:dyDescent="0.3">
      <c r="A138" s="136" t="s">
        <v>160</v>
      </c>
      <c r="B138" s="136">
        <v>22</v>
      </c>
      <c r="C138" s="136">
        <v>13</v>
      </c>
      <c r="D138" s="136" t="s">
        <v>154</v>
      </c>
      <c r="E138" s="136" t="s">
        <v>9</v>
      </c>
      <c r="F138" s="136">
        <v>8</v>
      </c>
      <c r="G138" s="136" t="str">
        <f>IF(Table1[[#This Row],[Ethanol Day]]&lt;9,"Early",IF(Table1[[#This Row],[Ethanol Day]]&gt;16,"Late","Mid"))</f>
        <v>Early</v>
      </c>
      <c r="H138" s="136" t="s">
        <v>11</v>
      </c>
      <c r="I138" s="136" t="s">
        <v>119</v>
      </c>
      <c r="J138" s="136">
        <v>1000</v>
      </c>
      <c r="K138" s="136">
        <v>2.0860416666666666</v>
      </c>
      <c r="L138" s="136">
        <v>20.923729454230511</v>
      </c>
      <c r="M138" s="136">
        <f>Table1[[#This Row],[Hour4-Spk/sec]]-Table1[[#This Row],[Hour1-Spk/sec]]</f>
        <v>0.45972222222222259</v>
      </c>
      <c r="N138" s="136">
        <v>1.8794444444444443</v>
      </c>
      <c r="O138" s="136">
        <v>19.743041930711218</v>
      </c>
      <c r="P138" s="136">
        <v>2.0327777777777776</v>
      </c>
      <c r="Q138" s="136">
        <v>20.157274926748588</v>
      </c>
      <c r="R138" s="136">
        <v>2.0927777777777776</v>
      </c>
      <c r="S138" s="136">
        <v>21.794550452187895</v>
      </c>
      <c r="T138" s="136">
        <v>2.3391666666666668</v>
      </c>
      <c r="U138" s="136">
        <v>22.000050507274324</v>
      </c>
      <c r="V138" s="136">
        <v>1.044230569449681</v>
      </c>
      <c r="W138" s="136">
        <v>0.47937367089450378</v>
      </c>
      <c r="X138" s="136">
        <v>1.8794444444444443</v>
      </c>
      <c r="Y138" s="136">
        <v>193</v>
      </c>
      <c r="Z138" s="136">
        <v>2.0327777777777776</v>
      </c>
      <c r="AA138" s="136">
        <v>252</v>
      </c>
      <c r="AB138" s="136">
        <v>2.0927777777777776</v>
      </c>
      <c r="AC138" s="136">
        <v>208</v>
      </c>
      <c r="AD138" s="136">
        <v>2.3391666666666668</v>
      </c>
      <c r="AE138" s="136">
        <v>307</v>
      </c>
      <c r="AF138" s="136">
        <v>20.923729454230511</v>
      </c>
      <c r="AG138" s="136">
        <v>2.2908110111297604</v>
      </c>
      <c r="AH138" s="136">
        <v>2.6589215866261746E-2</v>
      </c>
      <c r="AI138" s="136">
        <f>1/Table1[[#This Row],[Avg MeanISIinBurst]]</f>
        <v>37.609232443325638</v>
      </c>
      <c r="AJ138" s="136">
        <v>86.022021383564208</v>
      </c>
      <c r="AK138" s="136">
        <v>3.7319185552109564E-2</v>
      </c>
      <c r="AL138" s="136">
        <v>131.41467770278817</v>
      </c>
      <c r="AM138" s="136">
        <v>0.19159722222222222</v>
      </c>
      <c r="AN138" s="136" t="b">
        <v>1</v>
      </c>
      <c r="AO138" s="136" t="b">
        <v>1</v>
      </c>
    </row>
    <row r="139" spans="1:41" x14ac:dyDescent="0.3">
      <c r="A139" s="136" t="s">
        <v>160</v>
      </c>
      <c r="B139" s="136">
        <v>22</v>
      </c>
      <c r="C139" s="136">
        <v>14</v>
      </c>
      <c r="D139" s="136" t="s">
        <v>101</v>
      </c>
      <c r="E139" s="136" t="s">
        <v>9</v>
      </c>
      <c r="F139" s="136">
        <v>8</v>
      </c>
      <c r="G139" s="136" t="str">
        <f>IF(Table1[[#This Row],[Ethanol Day]]&lt;9,"Early",IF(Table1[[#This Row],[Ethanol Day]]&gt;16,"Late","Mid"))</f>
        <v>Early</v>
      </c>
      <c r="H139" s="136" t="s">
        <v>71</v>
      </c>
      <c r="I139" s="136" t="s">
        <v>71</v>
      </c>
      <c r="J139" s="136">
        <v>1000</v>
      </c>
      <c r="K139" s="136">
        <v>2.3299999999999996</v>
      </c>
      <c r="L139" s="136">
        <v>45.865005484205376</v>
      </c>
      <c r="M139" s="136">
        <f>Table1[[#This Row],[Hour4-Spk/sec]]-Table1[[#This Row],[Hour1-Spk/sec]]</f>
        <v>0.64124999999999965</v>
      </c>
      <c r="N139" s="136">
        <v>1.997222222222222</v>
      </c>
      <c r="O139" s="136">
        <v>38.809992324476951</v>
      </c>
      <c r="P139" s="136">
        <v>2.1765277777777778</v>
      </c>
      <c r="Q139" s="136">
        <v>46.46047765727161</v>
      </c>
      <c r="R139" s="136">
        <v>2.5077777777777777</v>
      </c>
      <c r="S139" s="136">
        <v>48.325239024111376</v>
      </c>
      <c r="T139" s="136">
        <v>2.6384722222222217</v>
      </c>
      <c r="U139" s="136">
        <v>50.505677763664181</v>
      </c>
      <c r="V139" s="136">
        <v>2.3043232007232586</v>
      </c>
      <c r="W139" s="136">
        <v>0.43295644205905343</v>
      </c>
      <c r="X139" s="136">
        <v>1.997222222222222</v>
      </c>
      <c r="Y139" s="136">
        <v>193</v>
      </c>
      <c r="Z139" s="136">
        <v>2.1765277777777778</v>
      </c>
      <c r="AA139" s="136">
        <v>252</v>
      </c>
      <c r="AB139" s="136">
        <v>2.5077777777777777</v>
      </c>
      <c r="AC139" s="136">
        <v>208</v>
      </c>
      <c r="AD139" s="136">
        <v>2.6384722222222217</v>
      </c>
      <c r="AE139" s="136">
        <v>307</v>
      </c>
      <c r="AF139" s="136">
        <v>45.865005484205376</v>
      </c>
      <c r="AG139" s="152">
        <v>3.8127668122340852</v>
      </c>
      <c r="AH139" s="136">
        <v>4.1976841637810625E-2</v>
      </c>
      <c r="AI139" s="136">
        <f>1/Table1[[#This Row],[Avg MeanISIinBurst]]</f>
        <v>23.822659375574613</v>
      </c>
      <c r="AJ139" s="136">
        <v>41.641804071132469</v>
      </c>
      <c r="AK139" s="136">
        <v>0.13153714442401901</v>
      </c>
      <c r="AL139" s="136">
        <v>46.715382301801</v>
      </c>
      <c r="AM139" s="136">
        <v>0.28437037037037033</v>
      </c>
      <c r="AN139" s="136" t="b">
        <v>1</v>
      </c>
      <c r="AO139" s="136" t="b">
        <v>1</v>
      </c>
    </row>
    <row r="140" spans="1:41" x14ac:dyDescent="0.3">
      <c r="A140" s="136" t="s">
        <v>160</v>
      </c>
      <c r="B140" s="136">
        <v>22</v>
      </c>
      <c r="C140" s="136">
        <v>15</v>
      </c>
      <c r="D140" s="136" t="s">
        <v>130</v>
      </c>
      <c r="E140" s="136" t="s">
        <v>9</v>
      </c>
      <c r="F140" s="136">
        <v>8</v>
      </c>
      <c r="G140" s="136" t="str">
        <f>IF(Table1[[#This Row],[Ethanol Day]]&lt;9,"Early",IF(Table1[[#This Row],[Ethanol Day]]&gt;16,"Late","Mid"))</f>
        <v>Early</v>
      </c>
      <c r="H140" s="136" t="s">
        <v>11</v>
      </c>
      <c r="I140" s="136" t="s">
        <v>71</v>
      </c>
      <c r="J140" s="136">
        <v>1000</v>
      </c>
      <c r="K140" s="136">
        <v>0.89440972222222215</v>
      </c>
      <c r="L140" s="136">
        <v>9.791467227325672</v>
      </c>
      <c r="M140" s="136">
        <f>Table1[[#This Row],[Hour4-Spk/sec]]-Table1[[#This Row],[Hour1-Spk/sec]]</f>
        <v>-2.7638888888889102E-2</v>
      </c>
      <c r="N140" s="136">
        <v>0.8897222222222223</v>
      </c>
      <c r="O140" s="136">
        <v>10.5988802454868</v>
      </c>
      <c r="P140" s="136">
        <v>0.87805555555555559</v>
      </c>
      <c r="Q140" s="136">
        <v>9.3102484248568356</v>
      </c>
      <c r="R140" s="136">
        <v>0.94777777777777772</v>
      </c>
      <c r="S140" s="136">
        <v>9.7882680228636829</v>
      </c>
      <c r="T140" s="136">
        <v>0.8620833333333332</v>
      </c>
      <c r="U140" s="136">
        <v>9.5859114001946395</v>
      </c>
      <c r="V140" s="136">
        <v>1.0727777859493892</v>
      </c>
      <c r="W140" s="136">
        <v>1.1100545512375664</v>
      </c>
      <c r="X140" s="136">
        <v>0.8897222222222223</v>
      </c>
      <c r="Y140" s="136">
        <v>193</v>
      </c>
      <c r="Z140" s="136">
        <v>0.87805555555555559</v>
      </c>
      <c r="AA140" s="136">
        <v>252</v>
      </c>
      <c r="AB140" s="136">
        <v>0.94777777777777772</v>
      </c>
      <c r="AC140" s="136">
        <v>208</v>
      </c>
      <c r="AD140" s="136">
        <v>0.8620833333333332</v>
      </c>
      <c r="AE140" s="136">
        <v>307</v>
      </c>
      <c r="AF140" s="136">
        <v>9.791467227325672</v>
      </c>
      <c r="AG140" s="136">
        <v>2.1613734571242316</v>
      </c>
      <c r="AH140" s="136">
        <v>2.6963515247038914E-2</v>
      </c>
      <c r="AI140" s="136">
        <f>1/Table1[[#This Row],[Avg MeanISIinBurst]]</f>
        <v>37.087152429422872</v>
      </c>
      <c r="AJ140" s="136">
        <v>74.794868397544008</v>
      </c>
      <c r="AK140" s="136">
        <v>3.3025160555309872E-2</v>
      </c>
      <c r="AL140" s="136">
        <v>127.23114710200426</v>
      </c>
      <c r="AM140" s="136">
        <v>4.0962962962962965E-2</v>
      </c>
      <c r="AN140" s="136" t="b">
        <v>1</v>
      </c>
      <c r="AO140" s="136" t="b">
        <v>1</v>
      </c>
    </row>
    <row r="141" spans="1:41" x14ac:dyDescent="0.3">
      <c r="A141" s="136" t="s">
        <v>160</v>
      </c>
      <c r="B141" s="136">
        <v>22</v>
      </c>
      <c r="C141" s="136">
        <v>16</v>
      </c>
      <c r="D141" s="136" t="s">
        <v>150</v>
      </c>
      <c r="E141" s="136" t="s">
        <v>9</v>
      </c>
      <c r="F141" s="136">
        <v>8</v>
      </c>
      <c r="G141" s="136" t="str">
        <f>IF(Table1[[#This Row],[Ethanol Day]]&lt;9,"Early",IF(Table1[[#This Row],[Ethanol Day]]&gt;16,"Late","Mid"))</f>
        <v>Early</v>
      </c>
      <c r="H141" s="136" t="s">
        <v>11</v>
      </c>
      <c r="I141" s="136" t="s">
        <v>71</v>
      </c>
      <c r="J141" s="136">
        <v>1000</v>
      </c>
      <c r="K141" s="136">
        <v>0.52451388888888895</v>
      </c>
      <c r="L141" s="136">
        <v>4.1026188068130693</v>
      </c>
      <c r="M141" s="136">
        <f>Table1[[#This Row],[Hour4-Spk/sec]]-Table1[[#This Row],[Hour1-Spk/sec]]</f>
        <v>-9.3055555555554004E-3</v>
      </c>
      <c r="N141" s="136">
        <v>0.50166666666666659</v>
      </c>
      <c r="O141" s="136">
        <v>4.8676003074906191</v>
      </c>
      <c r="P141" s="136">
        <v>0.58736111111111111</v>
      </c>
      <c r="Q141" s="136">
        <v>3.9516116869648887</v>
      </c>
      <c r="R141" s="136">
        <v>0.51666666666666672</v>
      </c>
      <c r="S141" s="136">
        <v>4.3385400438314266</v>
      </c>
      <c r="T141" s="136">
        <v>0.49236111111111119</v>
      </c>
      <c r="U141" s="136">
        <v>3.1617320309929924</v>
      </c>
      <c r="V141" s="136">
        <v>1.1177006634119888</v>
      </c>
      <c r="W141" s="136">
        <v>1.9396677907290123</v>
      </c>
      <c r="X141" s="136">
        <v>0.50166666666666659</v>
      </c>
      <c r="Y141" s="136">
        <v>193</v>
      </c>
      <c r="Z141" s="136">
        <v>0.58736111111111111</v>
      </c>
      <c r="AA141" s="136">
        <v>252</v>
      </c>
      <c r="AB141" s="136">
        <v>0.51666666666666672</v>
      </c>
      <c r="AC141" s="136">
        <v>208</v>
      </c>
      <c r="AD141" s="136">
        <v>0.49236111111111119</v>
      </c>
      <c r="AE141" s="136">
        <v>307</v>
      </c>
      <c r="AF141" s="136">
        <v>4.1026188068130693</v>
      </c>
      <c r="AG141" s="136">
        <v>2.0511363636363638</v>
      </c>
      <c r="AH141" s="136">
        <v>2.6464126082251075E-2</v>
      </c>
      <c r="AI141" s="136">
        <f>1/Table1[[#This Row],[Avg MeanISIinBurst]]</f>
        <v>37.787002559312874</v>
      </c>
      <c r="AJ141" s="136">
        <v>81.162272014680312</v>
      </c>
      <c r="AK141" s="136">
        <v>2.8190754870133086E-2</v>
      </c>
      <c r="AL141" s="136">
        <v>145.60941152991731</v>
      </c>
      <c r="AM141" s="136">
        <v>1.028985507246377E-2</v>
      </c>
      <c r="AN141" s="136" t="b">
        <v>1</v>
      </c>
      <c r="AO141" s="136" t="b">
        <v>1</v>
      </c>
    </row>
    <row r="142" spans="1:41" x14ac:dyDescent="0.3">
      <c r="A142" s="136" t="s">
        <v>160</v>
      </c>
      <c r="B142" s="136">
        <v>22</v>
      </c>
      <c r="C142" s="136">
        <v>17</v>
      </c>
      <c r="D142" s="136" t="s">
        <v>135</v>
      </c>
      <c r="E142" s="136" t="s">
        <v>9</v>
      </c>
      <c r="F142" s="136">
        <v>8</v>
      </c>
      <c r="G142" s="136" t="str">
        <f>IF(Table1[[#This Row],[Ethanol Day]]&lt;9,"Early",IF(Table1[[#This Row],[Ethanol Day]]&gt;16,"Late","Mid"))</f>
        <v>Early</v>
      </c>
      <c r="H142" s="136" t="s">
        <v>11</v>
      </c>
      <c r="I142" s="136" t="s">
        <v>71</v>
      </c>
      <c r="J142" s="136">
        <v>1000</v>
      </c>
      <c r="K142" s="136">
        <v>1.3468749999999998</v>
      </c>
      <c r="L142" s="136">
        <v>13.91743460808692</v>
      </c>
      <c r="M142" s="136">
        <f>Table1[[#This Row],[Hour4-Spk/sec]]-Table1[[#This Row],[Hour1-Spk/sec]]</f>
        <v>0.12527777777777782</v>
      </c>
      <c r="N142" s="136">
        <v>1.3102777777777777</v>
      </c>
      <c r="O142" s="136">
        <v>14.072437832086798</v>
      </c>
      <c r="P142" s="136">
        <v>1.4072222222222222</v>
      </c>
      <c r="Q142" s="136">
        <v>14.813918793447073</v>
      </c>
      <c r="R142" s="136">
        <v>1.2344444444444445</v>
      </c>
      <c r="S142" s="136">
        <v>13.318640254288646</v>
      </c>
      <c r="T142" s="136">
        <v>1.4355555555555555</v>
      </c>
      <c r="U142" s="136">
        <v>13.539448567971844</v>
      </c>
      <c r="V142" s="136">
        <v>1.1830111683387103</v>
      </c>
      <c r="W142" s="136">
        <v>0.748470129684495</v>
      </c>
      <c r="X142" s="136">
        <v>1.3102777777777777</v>
      </c>
      <c r="Y142" s="136">
        <v>193</v>
      </c>
      <c r="Z142" s="136">
        <v>1.4072222222222222</v>
      </c>
      <c r="AA142" s="136">
        <v>252</v>
      </c>
      <c r="AB142" s="136">
        <v>1.2344444444444445</v>
      </c>
      <c r="AC142" s="136">
        <v>208</v>
      </c>
      <c r="AD142" s="136">
        <v>1.4355555555555555</v>
      </c>
      <c r="AE142" s="136">
        <v>307</v>
      </c>
      <c r="AF142" s="136">
        <v>13.91743460808692</v>
      </c>
      <c r="AG142" s="136">
        <v>2.1700532714707594</v>
      </c>
      <c r="AH142" s="136">
        <v>2.9081061868735176E-2</v>
      </c>
      <c r="AI142" s="136">
        <f>1/Table1[[#This Row],[Avg MeanISIinBurst]]</f>
        <v>34.386639817822207</v>
      </c>
      <c r="AJ142" s="136">
        <v>58.029509507482643</v>
      </c>
      <c r="AK142" s="136">
        <v>3.6119898107458956E-2</v>
      </c>
      <c r="AL142" s="136">
        <v>101.29370762419971</v>
      </c>
      <c r="AM142" s="136">
        <v>8.687943262411349E-2</v>
      </c>
      <c r="AN142" s="136" t="b">
        <v>1</v>
      </c>
      <c r="AO142" s="136" t="b">
        <v>1</v>
      </c>
    </row>
    <row r="143" spans="1:41" x14ac:dyDescent="0.3">
      <c r="A143" s="136" t="s">
        <v>160</v>
      </c>
      <c r="B143" s="136">
        <v>22</v>
      </c>
      <c r="C143" s="136">
        <v>18</v>
      </c>
      <c r="D143" s="136" t="s">
        <v>103</v>
      </c>
      <c r="E143" s="136" t="s">
        <v>9</v>
      </c>
      <c r="F143" s="136">
        <v>8</v>
      </c>
      <c r="G143" s="136" t="str">
        <f>IF(Table1[[#This Row],[Ethanol Day]]&lt;9,"Early",IF(Table1[[#This Row],[Ethanol Day]]&gt;16,"Late","Mid"))</f>
        <v>Early</v>
      </c>
      <c r="H143" s="136" t="s">
        <v>11</v>
      </c>
      <c r="I143" s="136" t="s">
        <v>71</v>
      </c>
      <c r="J143" s="136">
        <v>1000</v>
      </c>
      <c r="K143" s="136">
        <v>1.5976041666666667</v>
      </c>
      <c r="L143" s="136">
        <v>8.1616294410384302</v>
      </c>
      <c r="M143" s="136">
        <f>Table1[[#This Row],[Hour4-Spk/sec]]-Table1[[#This Row],[Hour1-Spk/sec]]</f>
        <v>-8.666666666666667E-2</v>
      </c>
      <c r="N143" s="136">
        <v>1.7177777777777778</v>
      </c>
      <c r="O143" s="136">
        <v>9.5868785379101613</v>
      </c>
      <c r="P143" s="136">
        <v>1.5630555555555556</v>
      </c>
      <c r="Q143" s="136">
        <v>8.0947477449574325</v>
      </c>
      <c r="R143" s="136">
        <v>1.4784722222222222</v>
      </c>
      <c r="S143" s="136">
        <v>7.0709744484768864</v>
      </c>
      <c r="T143" s="136">
        <v>1.6311111111111112</v>
      </c>
      <c r="U143" s="136">
        <v>7.8030291167624393</v>
      </c>
      <c r="V143" s="136">
        <v>0.98002028131228247</v>
      </c>
      <c r="W143" s="136">
        <v>0.62239335422519992</v>
      </c>
      <c r="X143" s="136">
        <v>1.7177777777777778</v>
      </c>
      <c r="Y143" s="136">
        <v>193</v>
      </c>
      <c r="Z143" s="136">
        <v>1.5630555555555556</v>
      </c>
      <c r="AA143" s="136">
        <v>252</v>
      </c>
      <c r="AB143" s="136">
        <v>1.4784722222222222</v>
      </c>
      <c r="AC143" s="136">
        <v>208</v>
      </c>
      <c r="AD143" s="136">
        <v>1.6311111111111112</v>
      </c>
      <c r="AE143" s="136">
        <v>307</v>
      </c>
      <c r="AF143" s="136">
        <v>8.1616294410384302</v>
      </c>
      <c r="AG143" s="136">
        <v>2.0621236946541761</v>
      </c>
      <c r="AH143" s="136">
        <v>2.925084428082509E-2</v>
      </c>
      <c r="AI143" s="136">
        <f>1/Table1[[#This Row],[Avg MeanISIinBurst]]</f>
        <v>34.187047402783293</v>
      </c>
      <c r="AJ143" s="136">
        <v>52.878014147937385</v>
      </c>
      <c r="AK143" s="136">
        <v>3.1871292389912868E-2</v>
      </c>
      <c r="AL143" s="136">
        <v>99.193294362351864</v>
      </c>
      <c r="AM143" s="136">
        <v>6.4326241134751772E-2</v>
      </c>
      <c r="AN143" s="136" t="b">
        <v>1</v>
      </c>
      <c r="AO143" s="136" t="b">
        <v>1</v>
      </c>
    </row>
    <row r="144" spans="1:41" x14ac:dyDescent="0.3">
      <c r="A144" s="136" t="s">
        <v>161</v>
      </c>
      <c r="B144" s="136">
        <v>23</v>
      </c>
      <c r="C144" s="136">
        <v>1</v>
      </c>
      <c r="D144" s="136" t="s">
        <v>83</v>
      </c>
      <c r="E144" s="136" t="s">
        <v>9</v>
      </c>
      <c r="F144" s="136">
        <v>9</v>
      </c>
      <c r="G144" s="136" t="str">
        <f>IF(Table1[[#This Row],[Ethanol Day]]&lt;9,"Early",IF(Table1[[#This Row],[Ethanol Day]]&gt;16,"Late","Mid"))</f>
        <v>Mid</v>
      </c>
      <c r="H144" s="136" t="s">
        <v>71</v>
      </c>
      <c r="I144" s="136" t="s">
        <v>119</v>
      </c>
      <c r="J144" s="136">
        <v>1109</v>
      </c>
      <c r="K144" s="136">
        <v>2.825069444444444</v>
      </c>
      <c r="L144" s="136">
        <v>33.002565936555456</v>
      </c>
      <c r="M144" s="136">
        <f>Table1[[#This Row],[Hour4-Spk/sec]]-Table1[[#This Row],[Hour1-Spk/sec]]</f>
        <v>0.97194444444444494</v>
      </c>
      <c r="N144" s="136">
        <v>2.3674999999999997</v>
      </c>
      <c r="O144" s="136">
        <v>26.859075440138977</v>
      </c>
      <c r="P144" s="136">
        <v>2.4669444444444442</v>
      </c>
      <c r="Q144" s="136">
        <v>29.813307867955675</v>
      </c>
      <c r="R144" s="136">
        <v>3.1263888888888887</v>
      </c>
      <c r="S144" s="136">
        <v>38.318281593292731</v>
      </c>
      <c r="T144" s="136">
        <v>3.3394444444444447</v>
      </c>
      <c r="U144" s="136">
        <v>37.208656376848595</v>
      </c>
      <c r="V144" s="136">
        <v>1.2539524747920561</v>
      </c>
      <c r="W144" s="136">
        <v>0.3452496995689468</v>
      </c>
      <c r="X144" s="136">
        <v>2.3674999999999997</v>
      </c>
      <c r="Y144" s="136">
        <v>165</v>
      </c>
      <c r="Z144" s="136">
        <v>2.4669444444444442</v>
      </c>
      <c r="AA144" s="136">
        <v>130</v>
      </c>
      <c r="AB144" s="136">
        <v>3.1263888888888887</v>
      </c>
      <c r="AC144" s="136">
        <v>300</v>
      </c>
      <c r="AD144" s="136">
        <v>3.3394444444444447</v>
      </c>
      <c r="AE144" s="136">
        <v>463</v>
      </c>
      <c r="AF144" s="136">
        <v>33.002565936555456</v>
      </c>
      <c r="AG144" s="136">
        <v>2.6772314685446723</v>
      </c>
      <c r="AH144" s="136">
        <v>2.9410699690107154E-2</v>
      </c>
      <c r="AI144" s="136">
        <f>1/Table1[[#This Row],[Avg MeanISIinBurst]]</f>
        <v>34.001231202818644</v>
      </c>
      <c r="AJ144" s="136">
        <v>102.62427147713376</v>
      </c>
      <c r="AK144" s="136">
        <v>5.6457753015659355E-2</v>
      </c>
      <c r="AL144" s="136">
        <v>109.72422738507377</v>
      </c>
      <c r="AM144" s="136">
        <v>0.36476190476190479</v>
      </c>
      <c r="AN144" s="136" t="b">
        <v>1</v>
      </c>
      <c r="AO144" s="136" t="b">
        <v>1</v>
      </c>
    </row>
    <row r="145" spans="1:41" x14ac:dyDescent="0.3">
      <c r="A145" s="136" t="s">
        <v>161</v>
      </c>
      <c r="B145" s="136">
        <v>23</v>
      </c>
      <c r="C145" s="136">
        <v>2</v>
      </c>
      <c r="D145" s="136" t="s">
        <v>133</v>
      </c>
      <c r="E145" s="136" t="s">
        <v>9</v>
      </c>
      <c r="F145" s="136">
        <v>9</v>
      </c>
      <c r="G145" s="136" t="str">
        <f>IF(Table1[[#This Row],[Ethanol Day]]&lt;9,"Early",IF(Table1[[#This Row],[Ethanol Day]]&gt;16,"Late","Mid"))</f>
        <v>Mid</v>
      </c>
      <c r="H145" s="136" t="s">
        <v>71</v>
      </c>
      <c r="I145" s="136" t="s">
        <v>71</v>
      </c>
      <c r="J145" s="136">
        <v>1109</v>
      </c>
      <c r="K145" s="136">
        <v>1.1382986111111113</v>
      </c>
      <c r="L145" s="136">
        <v>15.503795559551566</v>
      </c>
      <c r="M145" s="136">
        <f>Table1[[#This Row],[Hour4-Spk/sec]]-Table1[[#This Row],[Hour1-Spk/sec]]</f>
        <v>0.47666666666666679</v>
      </c>
      <c r="N145" s="136">
        <v>0.9522222222222223</v>
      </c>
      <c r="O145" s="136">
        <v>12.193206298322895</v>
      </c>
      <c r="P145" s="136">
        <v>0.93583333333333341</v>
      </c>
      <c r="Q145" s="136">
        <v>13.571989063123</v>
      </c>
      <c r="R145" s="136">
        <v>1.2362500000000001</v>
      </c>
      <c r="S145" s="136">
        <v>17.102091323739458</v>
      </c>
      <c r="T145" s="136">
        <v>1.4288888888888891</v>
      </c>
      <c r="U145" s="136">
        <v>19.14789555302092</v>
      </c>
      <c r="V145" s="136">
        <v>1.2616021841344451</v>
      </c>
      <c r="W145" s="136">
        <v>0.85322777433937891</v>
      </c>
      <c r="X145" s="136">
        <v>0.9522222222222223</v>
      </c>
      <c r="Y145" s="136">
        <v>165</v>
      </c>
      <c r="Z145" s="136">
        <v>0.93583333333333341</v>
      </c>
      <c r="AA145" s="136">
        <v>130</v>
      </c>
      <c r="AB145" s="136">
        <v>1.2362500000000001</v>
      </c>
      <c r="AC145" s="136">
        <v>300</v>
      </c>
      <c r="AD145" s="136">
        <v>1.4288888888888891</v>
      </c>
      <c r="AE145" s="136">
        <v>463</v>
      </c>
      <c r="AF145" s="136">
        <v>15.503795559551566</v>
      </c>
      <c r="AG145" s="152">
        <v>2.2337794527714894</v>
      </c>
      <c r="AH145" s="136">
        <v>2.7417627815064877E-2</v>
      </c>
      <c r="AI145" s="136">
        <f>1/Table1[[#This Row],[Avg MeanISIinBurst]]</f>
        <v>36.472885500712081</v>
      </c>
      <c r="AJ145" s="136">
        <v>78.222444670863482</v>
      </c>
      <c r="AK145" s="136">
        <v>3.6414898693466452E-2</v>
      </c>
      <c r="AL145" s="136">
        <v>125.34590610776877</v>
      </c>
      <c r="AM145" s="136">
        <v>8.618055555555558E-2</v>
      </c>
      <c r="AN145" s="136" t="b">
        <v>1</v>
      </c>
      <c r="AO145" s="136" t="b">
        <v>1</v>
      </c>
    </row>
    <row r="146" spans="1:41" x14ac:dyDescent="0.3">
      <c r="A146" s="136" t="s">
        <v>161</v>
      </c>
      <c r="B146" s="136">
        <v>23</v>
      </c>
      <c r="C146" s="136">
        <v>4</v>
      </c>
      <c r="D146" s="136" t="s">
        <v>136</v>
      </c>
      <c r="E146" s="136" t="s">
        <v>9</v>
      </c>
      <c r="F146" s="136">
        <v>9</v>
      </c>
      <c r="G146" s="136" t="str">
        <f>IF(Table1[[#This Row],[Ethanol Day]]&lt;9,"Early",IF(Table1[[#This Row],[Ethanol Day]]&gt;16,"Late","Mid"))</f>
        <v>Mid</v>
      </c>
      <c r="H146" s="136" t="s">
        <v>71</v>
      </c>
      <c r="I146" s="136" t="s">
        <v>71</v>
      </c>
      <c r="J146" s="136">
        <v>1109</v>
      </c>
      <c r="K146" s="136">
        <v>2.4853125</v>
      </c>
      <c r="L146" s="136">
        <v>23.302820080926661</v>
      </c>
      <c r="M146" s="136">
        <f>Table1[[#This Row],[Hour4-Spk/sec]]-Table1[[#This Row],[Hour1-Spk/sec]]</f>
        <v>0.50680555555555618</v>
      </c>
      <c r="N146" s="136">
        <v>2.3297222222222218</v>
      </c>
      <c r="O146" s="136">
        <v>22.764132452174582</v>
      </c>
      <c r="P146" s="136">
        <v>2.2769444444444447</v>
      </c>
      <c r="Q146" s="136">
        <v>21.569946817759799</v>
      </c>
      <c r="R146" s="136">
        <v>2.4980555555555553</v>
      </c>
      <c r="S146" s="136">
        <v>22.922444802900316</v>
      </c>
      <c r="T146" s="136">
        <v>2.836527777777778</v>
      </c>
      <c r="U146" s="136">
        <v>26.146869754616787</v>
      </c>
      <c r="V146" s="136">
        <v>1.0667622869307829</v>
      </c>
      <c r="W146" s="136">
        <v>0.37744676000856864</v>
      </c>
      <c r="X146" s="136">
        <v>2.3297222222222218</v>
      </c>
      <c r="Y146" s="136">
        <v>165</v>
      </c>
      <c r="Z146" s="136">
        <v>2.2769444444444447</v>
      </c>
      <c r="AA146" s="136">
        <v>130</v>
      </c>
      <c r="AB146" s="136">
        <v>2.4980555555555553</v>
      </c>
      <c r="AC146" s="136">
        <v>300</v>
      </c>
      <c r="AD146" s="136">
        <v>2.836527777777778</v>
      </c>
      <c r="AE146" s="136">
        <v>463</v>
      </c>
      <c r="AF146" s="136">
        <v>23.302820080926661</v>
      </c>
      <c r="AG146" s="152">
        <v>2.3556162089566395</v>
      </c>
      <c r="AH146" s="136">
        <v>2.8193069288943606E-2</v>
      </c>
      <c r="AI146" s="136">
        <f>1/Table1[[#This Row],[Avg MeanISIinBurst]]</f>
        <v>35.469710294798126</v>
      </c>
      <c r="AJ146" s="136">
        <v>89.359344855908034</v>
      </c>
      <c r="AK146" s="136">
        <v>4.2507440035648845E-2</v>
      </c>
      <c r="AL146" s="136">
        <v>126.57368288423351</v>
      </c>
      <c r="AM146" s="136">
        <v>0.27286666666666665</v>
      </c>
      <c r="AN146" s="136" t="b">
        <v>1</v>
      </c>
      <c r="AO146" s="136" t="b">
        <v>1</v>
      </c>
    </row>
    <row r="147" spans="1:41" x14ac:dyDescent="0.3">
      <c r="A147" s="136" t="s">
        <v>161</v>
      </c>
      <c r="B147" s="136">
        <v>23</v>
      </c>
      <c r="C147" s="136">
        <v>5</v>
      </c>
      <c r="D147" s="136" t="s">
        <v>85</v>
      </c>
      <c r="E147" s="136" t="s">
        <v>9</v>
      </c>
      <c r="F147" s="136">
        <v>9</v>
      </c>
      <c r="G147" s="136" t="str">
        <f>IF(Table1[[#This Row],[Ethanol Day]]&lt;9,"Early",IF(Table1[[#This Row],[Ethanol Day]]&gt;16,"Late","Mid"))</f>
        <v>Mid</v>
      </c>
      <c r="H147" s="136" t="s">
        <v>71</v>
      </c>
      <c r="I147" s="136" t="s">
        <v>71</v>
      </c>
      <c r="J147" s="136">
        <v>1109</v>
      </c>
      <c r="K147" s="136">
        <v>2.4358680555555554</v>
      </c>
      <c r="L147" s="136">
        <v>23.321434016597589</v>
      </c>
      <c r="M147" s="136">
        <f>Table1[[#This Row],[Hour4-Spk/sec]]-Table1[[#This Row],[Hour1-Spk/sec]]</f>
        <v>1.3494444444444447</v>
      </c>
      <c r="N147" s="136">
        <v>1.6672222222222224</v>
      </c>
      <c r="O147" s="136">
        <v>16.058109065397407</v>
      </c>
      <c r="P147" s="136">
        <v>2.3970833333333332</v>
      </c>
      <c r="Q147" s="136">
        <v>23.53580607598759</v>
      </c>
      <c r="R147" s="136">
        <v>2.6624999999999996</v>
      </c>
      <c r="S147" s="136">
        <v>25.817613385417712</v>
      </c>
      <c r="T147" s="136">
        <v>3.0166666666666671</v>
      </c>
      <c r="U147" s="136">
        <v>28.308101772673513</v>
      </c>
      <c r="V147" s="136">
        <v>1.1690686741898118</v>
      </c>
      <c r="W147" s="136">
        <v>0.39508687151185967</v>
      </c>
      <c r="X147" s="136">
        <v>1.6672222222222224</v>
      </c>
      <c r="Y147" s="136">
        <v>165</v>
      </c>
      <c r="Z147" s="136">
        <v>2.3970833333333332</v>
      </c>
      <c r="AA147" s="136">
        <v>130</v>
      </c>
      <c r="AB147" s="136">
        <v>2.6624999999999996</v>
      </c>
      <c r="AC147" s="136">
        <v>300</v>
      </c>
      <c r="AD147" s="136">
        <v>3.0166666666666671</v>
      </c>
      <c r="AE147" s="136">
        <v>463</v>
      </c>
      <c r="AF147" s="136">
        <v>23.321434016597589</v>
      </c>
      <c r="AG147" s="152">
        <v>2.3670567239520235</v>
      </c>
      <c r="AH147" s="136">
        <v>2.8247952301092571E-2</v>
      </c>
      <c r="AI147" s="136">
        <f>1/Table1[[#This Row],[Avg MeanISIinBurst]]</f>
        <v>35.400796112266235</v>
      </c>
      <c r="AJ147" s="136">
        <v>86.871284536227591</v>
      </c>
      <c r="AK147" s="136">
        <v>4.3459843509927272E-2</v>
      </c>
      <c r="AL147" s="136">
        <v>127.43571259471551</v>
      </c>
      <c r="AM147" s="136">
        <v>0.25863945578231284</v>
      </c>
      <c r="AN147" s="136" t="b">
        <v>1</v>
      </c>
      <c r="AO147" s="136" t="b">
        <v>1</v>
      </c>
    </row>
    <row r="148" spans="1:41" x14ac:dyDescent="0.3">
      <c r="A148" s="136" t="s">
        <v>161</v>
      </c>
      <c r="B148" s="136">
        <v>23</v>
      </c>
      <c r="C148" s="136">
        <v>8</v>
      </c>
      <c r="D148" s="136" t="s">
        <v>114</v>
      </c>
      <c r="E148" s="136" t="s">
        <v>9</v>
      </c>
      <c r="F148" s="136">
        <v>9</v>
      </c>
      <c r="G148" s="136" t="str">
        <f>IF(Table1[[#This Row],[Ethanol Day]]&lt;9,"Early",IF(Table1[[#This Row],[Ethanol Day]]&gt;16,"Late","Mid"))</f>
        <v>Mid</v>
      </c>
      <c r="H148" s="136" t="s">
        <v>11</v>
      </c>
      <c r="I148" s="136" t="s">
        <v>71</v>
      </c>
      <c r="J148" s="136">
        <v>1109</v>
      </c>
      <c r="K148" s="136">
        <v>1.6238888888888887</v>
      </c>
      <c r="L148" s="136">
        <v>16.527935611915087</v>
      </c>
      <c r="M148" s="136">
        <f>Table1[[#This Row],[Hour4-Spk/sec]]-Table1[[#This Row],[Hour1-Spk/sec]]</f>
        <v>-0.80527777777777776</v>
      </c>
      <c r="N148" s="136">
        <v>2.6211111111111109</v>
      </c>
      <c r="O148" s="136">
        <v>27.804611526630868</v>
      </c>
      <c r="P148" s="136">
        <v>0.94638888888888895</v>
      </c>
      <c r="Q148" s="136">
        <v>9.9021160238311783</v>
      </c>
      <c r="R148" s="136">
        <v>1.1122222222222222</v>
      </c>
      <c r="S148" s="136">
        <v>12.236205946504022</v>
      </c>
      <c r="T148" s="136">
        <v>1.8158333333333332</v>
      </c>
      <c r="U148" s="136">
        <v>16.096983618450093</v>
      </c>
      <c r="V148" s="136">
        <v>1.5761820074587114</v>
      </c>
      <c r="W148" s="136">
        <v>0.51318677998187823</v>
      </c>
      <c r="X148" s="136">
        <v>2.6211111111111109</v>
      </c>
      <c r="Y148" s="136">
        <v>165</v>
      </c>
      <c r="Z148" s="136">
        <v>0.94638888888888895</v>
      </c>
      <c r="AA148" s="136">
        <v>130</v>
      </c>
      <c r="AB148" s="136">
        <v>1.1122222222222222</v>
      </c>
      <c r="AC148" s="136">
        <v>300</v>
      </c>
      <c r="AD148" s="136">
        <v>1.8158333333333332</v>
      </c>
      <c r="AE148" s="136">
        <v>463</v>
      </c>
      <c r="AF148" s="136">
        <v>16.527935611915087</v>
      </c>
      <c r="AG148" s="136">
        <v>2.3107694848860341</v>
      </c>
      <c r="AH148" s="136">
        <v>2.7621832000958038E-2</v>
      </c>
      <c r="AI148" s="136">
        <f>1/Table1[[#This Row],[Avg MeanISIinBurst]]</f>
        <v>36.20324676383941</v>
      </c>
      <c r="AJ148" s="136">
        <v>79.986077542073787</v>
      </c>
      <c r="AK148" s="136">
        <v>3.9869613200875793E-2</v>
      </c>
      <c r="AL148" s="136">
        <v>122.58431017842206</v>
      </c>
      <c r="AM148" s="136">
        <v>0.18406666666666666</v>
      </c>
      <c r="AN148" s="136" t="b">
        <v>1</v>
      </c>
      <c r="AO148" s="136" t="b">
        <v>1</v>
      </c>
    </row>
    <row r="149" spans="1:41" x14ac:dyDescent="0.3">
      <c r="A149" s="136" t="s">
        <v>161</v>
      </c>
      <c r="B149" s="136">
        <v>23</v>
      </c>
      <c r="C149" s="136">
        <v>12</v>
      </c>
      <c r="D149" s="136" t="s">
        <v>101</v>
      </c>
      <c r="E149" s="136" t="s">
        <v>9</v>
      </c>
      <c r="F149" s="136">
        <v>9</v>
      </c>
      <c r="G149" s="136" t="str">
        <f>IF(Table1[[#This Row],[Ethanol Day]]&lt;9,"Early",IF(Table1[[#This Row],[Ethanol Day]]&gt;16,"Late","Mid"))</f>
        <v>Mid</v>
      </c>
      <c r="H149" s="136" t="s">
        <v>71</v>
      </c>
      <c r="I149" s="136" t="s">
        <v>71</v>
      </c>
      <c r="J149" s="136">
        <v>1109</v>
      </c>
      <c r="K149" s="136">
        <v>0.73750000000000004</v>
      </c>
      <c r="L149" s="136">
        <v>59.422709814521383</v>
      </c>
      <c r="M149" s="136">
        <f>Table1[[#This Row],[Hour4-Spk/sec]]-Table1[[#This Row],[Hour1-Spk/sec]]</f>
        <v>0.35611111111111116</v>
      </c>
      <c r="N149" s="136">
        <v>0.5675</v>
      </c>
      <c r="O149" s="136">
        <v>56.363575203286167</v>
      </c>
      <c r="P149" s="136">
        <v>0.70055555555555549</v>
      </c>
      <c r="Q149" s="136">
        <v>63.11040152711761</v>
      </c>
      <c r="R149" s="136">
        <v>0.75833333333333341</v>
      </c>
      <c r="S149" s="136">
        <v>67.184863603887365</v>
      </c>
      <c r="T149" s="136">
        <v>0.92361111111111116</v>
      </c>
      <c r="U149" s="136">
        <v>52.325691222021959</v>
      </c>
      <c r="V149" s="136">
        <v>2.6043940442088029</v>
      </c>
      <c r="W149" s="136">
        <v>1.1823530296246547</v>
      </c>
      <c r="X149" s="136">
        <v>0.5675</v>
      </c>
      <c r="Y149" s="136">
        <v>165</v>
      </c>
      <c r="Z149" s="136">
        <v>0.70055555555555549</v>
      </c>
      <c r="AA149" s="136">
        <v>130</v>
      </c>
      <c r="AB149" s="136">
        <v>0.75833333333333341</v>
      </c>
      <c r="AC149" s="136">
        <v>300</v>
      </c>
      <c r="AD149" s="136">
        <v>0.92361111111111116</v>
      </c>
      <c r="AE149" s="136">
        <v>463</v>
      </c>
      <c r="AF149" s="136">
        <v>59.422709814521383</v>
      </c>
      <c r="AG149" s="152">
        <v>3.2997260904078343</v>
      </c>
      <c r="AH149" s="136">
        <v>2.4150639977883363E-2</v>
      </c>
      <c r="AI149" s="136">
        <f>1/Table1[[#This Row],[Avg MeanISIinBurst]]</f>
        <v>41.406770210469723</v>
      </c>
      <c r="AJ149" s="136">
        <v>77.546641846925752</v>
      </c>
      <c r="AK149" s="136">
        <v>5.6747842491494775E-2</v>
      </c>
      <c r="AL149" s="136">
        <v>90.312034912744124</v>
      </c>
      <c r="AM149" s="136">
        <v>0.12919999999999998</v>
      </c>
      <c r="AN149" s="136" t="b">
        <v>1</v>
      </c>
      <c r="AO149" s="136" t="b">
        <v>1</v>
      </c>
    </row>
    <row r="150" spans="1:41" x14ac:dyDescent="0.3">
      <c r="A150" s="136" t="s">
        <v>161</v>
      </c>
      <c r="B150" s="136">
        <v>23</v>
      </c>
      <c r="C150" s="136">
        <v>14</v>
      </c>
      <c r="D150" s="136" t="s">
        <v>163</v>
      </c>
      <c r="E150" s="136" t="s">
        <v>9</v>
      </c>
      <c r="F150" s="136">
        <v>9</v>
      </c>
      <c r="G150" s="136" t="str">
        <f>IF(Table1[[#This Row],[Ethanol Day]]&lt;9,"Early",IF(Table1[[#This Row],[Ethanol Day]]&gt;16,"Late","Mid"))</f>
        <v>Mid</v>
      </c>
      <c r="H150" s="136" t="s">
        <v>71</v>
      </c>
      <c r="I150" s="136" t="s">
        <v>71</v>
      </c>
      <c r="J150" s="136">
        <v>1109</v>
      </c>
      <c r="K150" s="136">
        <v>0.57559027777777771</v>
      </c>
      <c r="L150" s="136">
        <v>10.617821772371688</v>
      </c>
      <c r="M150" s="136">
        <f>Table1[[#This Row],[Hour4-Spk/sec]]-Table1[[#This Row],[Hour1-Spk/sec]]</f>
        <v>-0.22972222222222211</v>
      </c>
      <c r="N150" s="136">
        <v>0.71194444444444438</v>
      </c>
      <c r="O150" s="136">
        <v>7.4940184516483956</v>
      </c>
      <c r="P150" s="136">
        <v>0.56819444444444445</v>
      </c>
      <c r="Q150" s="136">
        <v>9.6615390287982894</v>
      </c>
      <c r="R150" s="136">
        <v>0.53999999999999992</v>
      </c>
      <c r="S150" s="136">
        <v>7.0368737127496575</v>
      </c>
      <c r="T150" s="136">
        <v>0.48222222222222227</v>
      </c>
      <c r="U150" s="136">
        <v>17.938848724265689</v>
      </c>
      <c r="V150" s="136">
        <v>1.5690980013755953</v>
      </c>
      <c r="W150" s="136">
        <v>1.6447825425664451</v>
      </c>
      <c r="X150" s="136">
        <v>0.71194444444444438</v>
      </c>
      <c r="Y150" s="136">
        <v>165</v>
      </c>
      <c r="Z150" s="136">
        <v>0.56819444444444445</v>
      </c>
      <c r="AA150" s="136">
        <v>130</v>
      </c>
      <c r="AB150" s="136">
        <v>0.53999999999999992</v>
      </c>
      <c r="AC150" s="136">
        <v>300</v>
      </c>
      <c r="AD150" s="136">
        <v>0.48222222222222227</v>
      </c>
      <c r="AE150" s="136">
        <v>463</v>
      </c>
      <c r="AF150" s="136">
        <v>10.617821772371688</v>
      </c>
      <c r="AG150" s="152">
        <v>2.4049789836249116</v>
      </c>
      <c r="AH150" s="136">
        <v>2.5464616600442427E-2</v>
      </c>
      <c r="AI150" s="136">
        <f>1/Table1[[#This Row],[Avg MeanISIinBurst]]</f>
        <v>39.27017695536896</v>
      </c>
      <c r="AJ150" s="136">
        <v>73.040679838945891</v>
      </c>
      <c r="AK150" s="136">
        <v>3.8401908134859497E-2</v>
      </c>
      <c r="AL150" s="136">
        <v>114.95861117130836</v>
      </c>
      <c r="AM150" s="136">
        <v>3.1800000000000002E-2</v>
      </c>
      <c r="AN150" s="136" t="b">
        <v>1</v>
      </c>
      <c r="AO150" s="136" t="b">
        <v>1</v>
      </c>
    </row>
    <row r="151" spans="1:41" x14ac:dyDescent="0.3">
      <c r="A151" s="136" t="s">
        <v>161</v>
      </c>
      <c r="B151" s="136">
        <v>23</v>
      </c>
      <c r="C151" s="136">
        <v>15</v>
      </c>
      <c r="D151" s="136" t="s">
        <v>164</v>
      </c>
      <c r="E151" s="136" t="s">
        <v>9</v>
      </c>
      <c r="F151" s="136">
        <v>9</v>
      </c>
      <c r="G151" s="136" t="str">
        <f>IF(Table1[[#This Row],[Ethanol Day]]&lt;9,"Early",IF(Table1[[#This Row],[Ethanol Day]]&gt;16,"Late","Mid"))</f>
        <v>Mid</v>
      </c>
      <c r="H151" s="136" t="s">
        <v>71</v>
      </c>
      <c r="I151" s="136" t="s">
        <v>71</v>
      </c>
      <c r="J151" s="136">
        <v>1109</v>
      </c>
      <c r="K151" s="136">
        <v>1.3052430555555556</v>
      </c>
      <c r="L151" s="136">
        <v>12.792800484274746</v>
      </c>
      <c r="M151" s="136">
        <f>Table1[[#This Row],[Hour4-Spk/sec]]-Table1[[#This Row],[Hour1-Spk/sec]]</f>
        <v>1.4290277777777782</v>
      </c>
      <c r="N151" s="136">
        <v>0.23263888888888892</v>
      </c>
      <c r="O151" s="136">
        <v>2.9493016010804398</v>
      </c>
      <c r="P151" s="136">
        <v>0.96027777777777779</v>
      </c>
      <c r="Q151" s="136">
        <v>11.068309256226513</v>
      </c>
      <c r="R151" s="136">
        <v>2.3663888888888889</v>
      </c>
      <c r="S151" s="136">
        <v>22.075347637176197</v>
      </c>
      <c r="T151" s="136">
        <v>1.6616666666666671</v>
      </c>
      <c r="U151" s="136">
        <v>14.25795186901631</v>
      </c>
      <c r="V151" s="136">
        <v>11.064993058015835</v>
      </c>
      <c r="W151" s="136">
        <v>0.81978641675942121</v>
      </c>
      <c r="X151" s="136">
        <v>0.23263888888888892</v>
      </c>
      <c r="Y151" s="136">
        <v>165</v>
      </c>
      <c r="Z151" s="136">
        <v>0.96027777777777779</v>
      </c>
      <c r="AA151" s="136">
        <v>130</v>
      </c>
      <c r="AB151" s="136">
        <v>2.3663888888888889</v>
      </c>
      <c r="AC151" s="136">
        <v>300</v>
      </c>
      <c r="AD151" s="136">
        <v>1.6616666666666671</v>
      </c>
      <c r="AE151" s="136">
        <v>463</v>
      </c>
      <c r="AF151" s="136">
        <v>12.792800484274746</v>
      </c>
      <c r="AG151" s="152">
        <v>2.7585819325037422</v>
      </c>
      <c r="AH151" s="136">
        <v>3.7470878606580341E-2</v>
      </c>
      <c r="AI151" s="136">
        <f>1/Table1[[#This Row],[Avg MeanISIinBurst]]</f>
        <v>26.687391307242738</v>
      </c>
      <c r="AJ151" s="136">
        <v>44.481801110507668</v>
      </c>
      <c r="AK151" s="136">
        <v>7.3202183810280652E-2</v>
      </c>
      <c r="AL151" s="136">
        <v>62.350644802565888</v>
      </c>
      <c r="AM151" s="136">
        <v>8.9469696969696963E-2</v>
      </c>
      <c r="AN151" s="136" t="b">
        <v>1</v>
      </c>
      <c r="AO151" s="136" t="b">
        <v>1</v>
      </c>
    </row>
    <row r="152" spans="1:41" x14ac:dyDescent="0.3">
      <c r="A152" s="136" t="s">
        <v>161</v>
      </c>
      <c r="B152" s="136">
        <v>23</v>
      </c>
      <c r="C152" s="136">
        <v>16</v>
      </c>
      <c r="D152" s="136" t="s">
        <v>130</v>
      </c>
      <c r="E152" s="136" t="s">
        <v>9</v>
      </c>
      <c r="F152" s="136">
        <v>9</v>
      </c>
      <c r="G152" s="136" t="str">
        <f>IF(Table1[[#This Row],[Ethanol Day]]&lt;9,"Early",IF(Table1[[#This Row],[Ethanol Day]]&gt;16,"Late","Mid"))</f>
        <v>Mid</v>
      </c>
      <c r="H152" s="136" t="s">
        <v>71</v>
      </c>
      <c r="I152" s="136" t="s">
        <v>71</v>
      </c>
      <c r="J152" s="136">
        <v>1109</v>
      </c>
      <c r="K152" s="136">
        <v>0.57388888888888889</v>
      </c>
      <c r="L152" s="136">
        <v>9.0397202665458973</v>
      </c>
      <c r="M152" s="136">
        <f>Table1[[#This Row],[Hour4-Spk/sec]]-Table1[[#This Row],[Hour1-Spk/sec]]</f>
        <v>-8.2777777777777839E-2</v>
      </c>
      <c r="N152" s="136">
        <v>0.69416666666666671</v>
      </c>
      <c r="O152" s="136">
        <v>8.3408818752030811</v>
      </c>
      <c r="P152" s="136">
        <v>0.50611111111111107</v>
      </c>
      <c r="Q152" s="136">
        <v>8.9964897398237778</v>
      </c>
      <c r="R152" s="136">
        <v>0.48388888888888898</v>
      </c>
      <c r="S152" s="136">
        <v>8.2048625208742649</v>
      </c>
      <c r="T152" s="136">
        <v>0.61138888888888887</v>
      </c>
      <c r="U152" s="136">
        <v>10.696473136863711</v>
      </c>
      <c r="V152" s="136">
        <v>1.2366889272042862</v>
      </c>
      <c r="W152" s="136">
        <v>1.708633386314655</v>
      </c>
      <c r="X152" s="136">
        <v>0.69416666666666671</v>
      </c>
      <c r="Y152" s="136">
        <v>165</v>
      </c>
      <c r="Z152" s="136">
        <v>0.50611111111111107</v>
      </c>
      <c r="AA152" s="136">
        <v>130</v>
      </c>
      <c r="AB152" s="136">
        <v>0.48388888888888898</v>
      </c>
      <c r="AC152" s="136">
        <v>300</v>
      </c>
      <c r="AD152" s="136">
        <v>0.61138888888888887</v>
      </c>
      <c r="AE152" s="136">
        <v>463</v>
      </c>
      <c r="AF152" s="136">
        <v>9.0397202665458973</v>
      </c>
      <c r="AG152" s="152">
        <v>2.1569668993138373</v>
      </c>
      <c r="AH152" s="136">
        <v>2.2032149722443089E-2</v>
      </c>
      <c r="AI152" s="136">
        <f>1/Table1[[#This Row],[Avg MeanISIinBurst]]</f>
        <v>45.388217336837911</v>
      </c>
      <c r="AJ152" s="136">
        <v>86.616484992470859</v>
      </c>
      <c r="AK152" s="136">
        <v>2.7088573674104506E-2</v>
      </c>
      <c r="AL152" s="136">
        <v>156.4888659228738</v>
      </c>
      <c r="AM152" s="136">
        <v>2.4266666666666676E-2</v>
      </c>
      <c r="AN152" s="136" t="b">
        <v>1</v>
      </c>
      <c r="AO152" s="136" t="b">
        <v>1</v>
      </c>
    </row>
    <row r="153" spans="1:41" x14ac:dyDescent="0.3">
      <c r="A153" s="136" t="s">
        <v>161</v>
      </c>
      <c r="B153" s="136">
        <v>23</v>
      </c>
      <c r="C153" s="136">
        <v>17</v>
      </c>
      <c r="D153" s="136" t="s">
        <v>150</v>
      </c>
      <c r="E153" s="136" t="s">
        <v>9</v>
      </c>
      <c r="F153" s="136">
        <v>9</v>
      </c>
      <c r="G153" s="136" t="str">
        <f>IF(Table1[[#This Row],[Ethanol Day]]&lt;9,"Early",IF(Table1[[#This Row],[Ethanol Day]]&gt;16,"Late","Mid"))</f>
        <v>Mid</v>
      </c>
      <c r="H153" s="136" t="s">
        <v>11</v>
      </c>
      <c r="I153" s="136" t="s">
        <v>71</v>
      </c>
      <c r="J153" s="136">
        <v>1109</v>
      </c>
      <c r="K153" s="136">
        <v>1.2897222222222222</v>
      </c>
      <c r="L153" s="136">
        <v>16.068324171157659</v>
      </c>
      <c r="M153" s="136">
        <f>Table1[[#This Row],[Hour4-Spk/sec]]-Table1[[#This Row],[Hour1-Spk/sec]]</f>
        <v>-0.68111111111111111</v>
      </c>
      <c r="N153" s="136">
        <v>1.5833333333333333</v>
      </c>
      <c r="O153" s="136">
        <v>18.698756464084465</v>
      </c>
      <c r="P153" s="136">
        <v>1.3016666666666665</v>
      </c>
      <c r="Q153" s="136">
        <v>15.896945685245511</v>
      </c>
      <c r="R153" s="136">
        <v>1.3716666666666668</v>
      </c>
      <c r="S153" s="136">
        <v>17.231465775962413</v>
      </c>
      <c r="T153" s="136">
        <v>0.90222222222222215</v>
      </c>
      <c r="U153" s="136">
        <v>12.116838267354678</v>
      </c>
      <c r="V153" s="136">
        <v>1.1748739424175167</v>
      </c>
      <c r="W153" s="136">
        <v>0.75289628697592703</v>
      </c>
      <c r="X153" s="136">
        <v>1.5833333333333333</v>
      </c>
      <c r="Y153" s="136">
        <v>165</v>
      </c>
      <c r="Z153" s="136">
        <v>1.3016666666666665</v>
      </c>
      <c r="AA153" s="136">
        <v>130</v>
      </c>
      <c r="AB153" s="136">
        <v>1.3716666666666668</v>
      </c>
      <c r="AC153" s="136">
        <v>300</v>
      </c>
      <c r="AD153" s="136">
        <v>0.90222222222222215</v>
      </c>
      <c r="AE153" s="136">
        <v>463</v>
      </c>
      <c r="AF153" s="136">
        <v>16.068324171157659</v>
      </c>
      <c r="AG153" s="136">
        <v>2.3137977293224892</v>
      </c>
      <c r="AH153" s="136">
        <v>2.9455698636912379E-2</v>
      </c>
      <c r="AI153" s="136">
        <f>1/Table1[[#This Row],[Avg MeanISIinBurst]]</f>
        <v>33.949288126775272</v>
      </c>
      <c r="AJ153" s="136">
        <v>70.422106673376959</v>
      </c>
      <c r="AK153" s="136">
        <v>4.2289427201164985E-2</v>
      </c>
      <c r="AL153" s="136">
        <v>105.91799065387981</v>
      </c>
      <c r="AM153" s="136">
        <v>9.4901960784313691E-2</v>
      </c>
      <c r="AN153" s="136" t="b">
        <v>1</v>
      </c>
      <c r="AO153" s="136" t="b">
        <v>1</v>
      </c>
    </row>
    <row r="154" spans="1:41" x14ac:dyDescent="0.3">
      <c r="A154" s="136" t="s">
        <v>132</v>
      </c>
      <c r="B154" s="136">
        <v>24</v>
      </c>
      <c r="C154" s="136">
        <v>2</v>
      </c>
      <c r="D154" s="136" t="s">
        <v>136</v>
      </c>
      <c r="E154" s="136" t="s">
        <v>9</v>
      </c>
      <c r="F154" s="136">
        <v>9</v>
      </c>
      <c r="G154" s="136" t="str">
        <f>IF(Table1[[#This Row],[Ethanol Day]]&lt;9,"Early",IF(Table1[[#This Row],[Ethanol Day]]&gt;16,"Late","Mid"))</f>
        <v>Mid</v>
      </c>
      <c r="H154" s="136" t="s">
        <v>71</v>
      </c>
      <c r="I154" s="136" t="s">
        <v>119</v>
      </c>
      <c r="J154" s="136">
        <v>331</v>
      </c>
      <c r="K154" s="136">
        <v>1.3289236111111111</v>
      </c>
      <c r="L154" s="136">
        <v>15.716765268380845</v>
      </c>
      <c r="M154" s="136">
        <f>Table1[[#This Row],[Hour4-Spk/sec]]-Table1[[#This Row],[Hour1-Spk/sec]]</f>
        <v>2.5694444444444464E-2</v>
      </c>
      <c r="N154" s="136">
        <v>1.2341666666666666</v>
      </c>
      <c r="O154" s="136">
        <v>13.789770202331324</v>
      </c>
      <c r="P154" s="136">
        <v>1.5755555555555556</v>
      </c>
      <c r="Q154" s="136">
        <v>18.62060684825434</v>
      </c>
      <c r="R154" s="136">
        <v>1.2461111111111109</v>
      </c>
      <c r="S154" s="136">
        <v>13.856769284829397</v>
      </c>
      <c r="T154" s="136">
        <v>1.2598611111111111</v>
      </c>
      <c r="U154" s="136">
        <v>16.776544632053842</v>
      </c>
      <c r="V154" s="136">
        <v>2.1117425191310542</v>
      </c>
      <c r="W154" s="136">
        <v>0.74122082935170752</v>
      </c>
      <c r="X154" s="136">
        <v>1.2341666666666666</v>
      </c>
      <c r="Y154" s="136">
        <v>219</v>
      </c>
      <c r="Z154" s="136">
        <v>1.5755555555555556</v>
      </c>
      <c r="AA154" s="136">
        <v>80</v>
      </c>
      <c r="AB154" s="136">
        <v>1.2461111111111109</v>
      </c>
      <c r="AC154" s="136">
        <v>3</v>
      </c>
      <c r="AD154" s="136">
        <v>1.2598611111111111</v>
      </c>
      <c r="AE154" s="136">
        <v>27</v>
      </c>
      <c r="AF154" s="136">
        <v>15.716765268380845</v>
      </c>
      <c r="AG154" s="136">
        <v>2.2468154573286925</v>
      </c>
      <c r="AH154" s="136">
        <v>2.7484797266649069E-2</v>
      </c>
      <c r="AI154" s="136">
        <f>1/Table1[[#This Row],[Avg MeanISIinBurst]]</f>
        <v>36.383750271042821</v>
      </c>
      <c r="AJ154" s="136">
        <v>83.03836159782243</v>
      </c>
      <c r="AK154" s="136">
        <v>3.6921261802102118E-2</v>
      </c>
      <c r="AL154" s="136">
        <v>121.08567327365336</v>
      </c>
      <c r="AM154" s="136">
        <v>9.7826086956521716E-2</v>
      </c>
      <c r="AN154" s="136" t="b">
        <v>1</v>
      </c>
      <c r="AO154" s="136" t="b">
        <v>1</v>
      </c>
    </row>
    <row r="155" spans="1:41" x14ac:dyDescent="0.3">
      <c r="A155" s="136" t="s">
        <v>132</v>
      </c>
      <c r="B155" s="136">
        <v>24</v>
      </c>
      <c r="C155" s="136">
        <v>3</v>
      </c>
      <c r="D155" s="136" t="s">
        <v>85</v>
      </c>
      <c r="E155" s="136" t="s">
        <v>9</v>
      </c>
      <c r="F155" s="136">
        <v>9</v>
      </c>
      <c r="G155" s="136" t="str">
        <f>IF(Table1[[#This Row],[Ethanol Day]]&lt;9,"Early",IF(Table1[[#This Row],[Ethanol Day]]&gt;16,"Late","Mid"))</f>
        <v>Mid</v>
      </c>
      <c r="H155" s="136" t="s">
        <v>71</v>
      </c>
      <c r="I155" s="136" t="s">
        <v>71</v>
      </c>
      <c r="J155" s="136">
        <v>331</v>
      </c>
      <c r="K155" s="136">
        <v>0.37624999999999997</v>
      </c>
      <c r="L155" s="136">
        <v>4.9645072353906103</v>
      </c>
      <c r="M155" s="136">
        <f>Table1[[#This Row],[Hour4-Spk/sec]]-Table1[[#This Row],[Hour1-Spk/sec]]</f>
        <v>-2.097222222222217E-2</v>
      </c>
      <c r="N155" s="136">
        <v>0.36861111111111106</v>
      </c>
      <c r="O155" s="136">
        <v>6.1461763957206754</v>
      </c>
      <c r="P155" s="136">
        <v>0.46638888888888896</v>
      </c>
      <c r="Q155" s="136">
        <v>5.6855014235945944</v>
      </c>
      <c r="R155" s="136">
        <v>0.32236111111111115</v>
      </c>
      <c r="S155" s="136">
        <v>2.9457788096375053</v>
      </c>
      <c r="T155" s="136">
        <v>0.34763888888888889</v>
      </c>
      <c r="U155" s="136">
        <v>4.9076029172883855</v>
      </c>
      <c r="V155" s="136">
        <v>1.4378852995965885</v>
      </c>
      <c r="W155" s="136">
        <v>2.6572534349080419</v>
      </c>
      <c r="X155" s="136">
        <v>0.36861111111111106</v>
      </c>
      <c r="Y155" s="136">
        <v>219</v>
      </c>
      <c r="Z155" s="136">
        <v>0.46638888888888896</v>
      </c>
      <c r="AA155" s="136">
        <v>80</v>
      </c>
      <c r="AB155" s="136">
        <v>0.32236111111111115</v>
      </c>
      <c r="AC155" s="136">
        <v>3</v>
      </c>
      <c r="AD155" s="136">
        <v>0.34763888888888889</v>
      </c>
      <c r="AE155" s="136">
        <v>27</v>
      </c>
      <c r="AF155" s="136">
        <v>4.9645072353906103</v>
      </c>
      <c r="AG155" s="152">
        <v>2.0248644986449866</v>
      </c>
      <c r="AH155" s="136">
        <v>2.5058583526906694E-2</v>
      </c>
      <c r="AI155" s="136">
        <f>1/Table1[[#This Row],[Avg MeanISIinBurst]]</f>
        <v>39.906485493333989</v>
      </c>
      <c r="AJ155" s="136">
        <v>68.936598177998519</v>
      </c>
      <c r="AK155" s="136">
        <v>2.55946675377061E-2</v>
      </c>
      <c r="AL155" s="136">
        <v>133.94750369622113</v>
      </c>
      <c r="AM155" s="136">
        <v>9.710144927536234E-3</v>
      </c>
      <c r="AN155" s="136" t="b">
        <v>1</v>
      </c>
      <c r="AO155" s="136" t="b">
        <v>1</v>
      </c>
    </row>
    <row r="156" spans="1:41" x14ac:dyDescent="0.3">
      <c r="A156" s="136" t="s">
        <v>132</v>
      </c>
      <c r="B156" s="136">
        <v>24</v>
      </c>
      <c r="C156" s="136">
        <v>4</v>
      </c>
      <c r="D156" s="136" t="s">
        <v>112</v>
      </c>
      <c r="E156" s="136" t="s">
        <v>9</v>
      </c>
      <c r="F156" s="136">
        <v>9</v>
      </c>
      <c r="G156" s="136" t="str">
        <f>IF(Table1[[#This Row],[Ethanol Day]]&lt;9,"Early",IF(Table1[[#This Row],[Ethanol Day]]&gt;16,"Late","Mid"))</f>
        <v>Mid</v>
      </c>
      <c r="H156" s="136" t="s">
        <v>71</v>
      </c>
      <c r="I156" s="136" t="s">
        <v>119</v>
      </c>
      <c r="J156" s="136">
        <v>331</v>
      </c>
      <c r="K156" s="136">
        <v>1.508576388888889</v>
      </c>
      <c r="L156" s="136">
        <v>18.377722369699509</v>
      </c>
      <c r="M156" s="136">
        <f>Table1[[#This Row],[Hour4-Spk/sec]]-Table1[[#This Row],[Hour1-Spk/sec]]</f>
        <v>3.3333333333334103E-3</v>
      </c>
      <c r="N156" s="136">
        <v>1.5102777777777778</v>
      </c>
      <c r="O156" s="136">
        <v>18.877114020958135</v>
      </c>
      <c r="P156" s="136">
        <v>1.2638888888888891</v>
      </c>
      <c r="Q156" s="136">
        <v>15.233408666174858</v>
      </c>
      <c r="R156" s="136">
        <v>1.7465277777777777</v>
      </c>
      <c r="S156" s="136">
        <v>20.862741561399428</v>
      </c>
      <c r="T156" s="136">
        <v>1.5136111111111112</v>
      </c>
      <c r="U156" s="136">
        <v>18.744710162907289</v>
      </c>
      <c r="V156" s="136">
        <v>2.2282834345067357</v>
      </c>
      <c r="W156" s="136">
        <v>0.67656300959507842</v>
      </c>
      <c r="X156" s="136">
        <v>1.5102777777777778</v>
      </c>
      <c r="Y156" s="136">
        <v>219</v>
      </c>
      <c r="Z156" s="136">
        <v>1.2638888888888891</v>
      </c>
      <c r="AA156" s="136">
        <v>80</v>
      </c>
      <c r="AB156" s="136">
        <v>1.7465277777777777</v>
      </c>
      <c r="AC156" s="136">
        <v>3</v>
      </c>
      <c r="AD156" s="136">
        <v>1.5136111111111112</v>
      </c>
      <c r="AE156" s="136">
        <v>27</v>
      </c>
      <c r="AF156" s="136">
        <v>18.377722369699509</v>
      </c>
      <c r="AG156" s="136">
        <v>2.3494403843432727</v>
      </c>
      <c r="AH156" s="136">
        <v>2.685251176975547E-2</v>
      </c>
      <c r="AI156" s="136">
        <f>1/Table1[[#This Row],[Avg MeanISIinBurst]]</f>
        <v>37.240464079279178</v>
      </c>
      <c r="AJ156" s="136">
        <v>87.260660895064248</v>
      </c>
      <c r="AK156" s="136">
        <v>3.9886798302764162E-2</v>
      </c>
      <c r="AL156" s="136">
        <v>123.17158003128196</v>
      </c>
      <c r="AM156" s="136">
        <v>0.12765957446808515</v>
      </c>
      <c r="AN156" s="136" t="b">
        <v>1</v>
      </c>
      <c r="AO156" s="136" t="b">
        <v>1</v>
      </c>
    </row>
    <row r="157" spans="1:41" x14ac:dyDescent="0.3">
      <c r="A157" s="136" t="s">
        <v>132</v>
      </c>
      <c r="B157" s="136">
        <v>24</v>
      </c>
      <c r="C157" s="136">
        <v>5</v>
      </c>
      <c r="D157" s="136" t="s">
        <v>113</v>
      </c>
      <c r="E157" s="136" t="s">
        <v>9</v>
      </c>
      <c r="F157" s="136">
        <v>9</v>
      </c>
      <c r="G157" s="136" t="str">
        <f>IF(Table1[[#This Row],[Ethanol Day]]&lt;9,"Early",IF(Table1[[#This Row],[Ethanol Day]]&gt;16,"Late","Mid"))</f>
        <v>Mid</v>
      </c>
      <c r="H157" s="136" t="s">
        <v>11</v>
      </c>
      <c r="I157" s="136" t="s">
        <v>119</v>
      </c>
      <c r="J157" s="136">
        <v>331</v>
      </c>
      <c r="K157" s="136">
        <v>1.3587847222222222</v>
      </c>
      <c r="L157" s="136">
        <v>20.397076438237274</v>
      </c>
      <c r="M157" s="136">
        <f>Table1[[#This Row],[Hour4-Spk/sec]]-Table1[[#This Row],[Hour1-Spk/sec]]</f>
        <v>-0.11902777777777773</v>
      </c>
      <c r="N157" s="136">
        <v>1.3084722222222223</v>
      </c>
      <c r="O157" s="136">
        <v>19.8839563170826</v>
      </c>
      <c r="P157" s="136">
        <v>1.5047222222222223</v>
      </c>
      <c r="Q157" s="136">
        <v>22.87245686148502</v>
      </c>
      <c r="R157" s="136">
        <v>1.4324999999999999</v>
      </c>
      <c r="S157" s="136">
        <v>19.340480729904151</v>
      </c>
      <c r="T157" s="136">
        <v>1.1894444444444445</v>
      </c>
      <c r="U157" s="136">
        <v>19.075496952967374</v>
      </c>
      <c r="V157" s="136">
        <v>2.2108674763117238</v>
      </c>
      <c r="W157" s="136">
        <v>0.68659652156698348</v>
      </c>
      <c r="X157" s="136">
        <v>1.3084722222222223</v>
      </c>
      <c r="Y157" s="136">
        <v>219</v>
      </c>
      <c r="Z157" s="136">
        <v>1.5047222222222223</v>
      </c>
      <c r="AA157" s="136">
        <v>80</v>
      </c>
      <c r="AB157" s="136">
        <v>1.4324999999999999</v>
      </c>
      <c r="AC157" s="136">
        <v>3</v>
      </c>
      <c r="AD157" s="136">
        <v>1.1894444444444445</v>
      </c>
      <c r="AE157" s="136">
        <v>27</v>
      </c>
      <c r="AF157" s="136">
        <v>20.397076438237274</v>
      </c>
      <c r="AG157" s="136">
        <v>2.4472604797569759</v>
      </c>
      <c r="AH157" s="136">
        <v>2.5534325728590098E-2</v>
      </c>
      <c r="AI157" s="136">
        <f>1/Table1[[#This Row],[Avg MeanISIinBurst]]</f>
        <v>39.162968728025852</v>
      </c>
      <c r="AJ157" s="136">
        <v>113.4796066745316</v>
      </c>
      <c r="AK157" s="136">
        <v>3.9880104735311554E-2</v>
      </c>
      <c r="AL157" s="136">
        <v>136.0267041609921</v>
      </c>
      <c r="AM157" s="136">
        <v>0.12000000000000001</v>
      </c>
      <c r="AN157" s="136" t="b">
        <v>1</v>
      </c>
      <c r="AO157" s="136" t="b">
        <v>1</v>
      </c>
    </row>
    <row r="158" spans="1:41" x14ac:dyDescent="0.3">
      <c r="A158" s="136" t="s">
        <v>132</v>
      </c>
      <c r="B158" s="136">
        <v>24</v>
      </c>
      <c r="C158" s="136">
        <v>8</v>
      </c>
      <c r="D158" s="136" t="s">
        <v>122</v>
      </c>
      <c r="E158" s="136" t="s">
        <v>9</v>
      </c>
      <c r="F158" s="136">
        <v>9</v>
      </c>
      <c r="G158" s="136" t="str">
        <f>IF(Table1[[#This Row],[Ethanol Day]]&lt;9,"Early",IF(Table1[[#This Row],[Ethanol Day]]&gt;16,"Late","Mid"))</f>
        <v>Mid</v>
      </c>
      <c r="H158" s="136" t="s">
        <v>71</v>
      </c>
      <c r="I158" s="136" t="s">
        <v>119</v>
      </c>
      <c r="J158" s="136">
        <v>331</v>
      </c>
      <c r="K158" s="136">
        <v>1.6825694444444446</v>
      </c>
      <c r="L158" s="136">
        <v>21.886944309598945</v>
      </c>
      <c r="M158" s="136">
        <f>Table1[[#This Row],[Hour4-Spk/sec]]-Table1[[#This Row],[Hour1-Spk/sec]]</f>
        <v>0.19500000000000006</v>
      </c>
      <c r="N158" s="136">
        <v>1.3988888888888891</v>
      </c>
      <c r="O158" s="136">
        <v>18.802108308897367</v>
      </c>
      <c r="P158" s="136">
        <v>1.9627777777777775</v>
      </c>
      <c r="Q158" s="136">
        <v>25.105040306566423</v>
      </c>
      <c r="R158" s="136">
        <v>1.7747222222222225</v>
      </c>
      <c r="S158" s="136">
        <v>21.876747567492789</v>
      </c>
      <c r="T158" s="136">
        <v>1.5938888888888891</v>
      </c>
      <c r="U158" s="136">
        <v>21.763881055439171</v>
      </c>
      <c r="V158" s="136">
        <v>2.3292585693438652</v>
      </c>
      <c r="W158" s="136">
        <v>0.60370732366674851</v>
      </c>
      <c r="X158" s="136">
        <v>1.3988888888888891</v>
      </c>
      <c r="Y158" s="136">
        <v>219</v>
      </c>
      <c r="Z158" s="136">
        <v>1.9627777777777775</v>
      </c>
      <c r="AA158" s="136">
        <v>80</v>
      </c>
      <c r="AB158" s="136">
        <v>1.7747222222222225</v>
      </c>
      <c r="AC158" s="136">
        <v>3</v>
      </c>
      <c r="AD158" s="136">
        <v>1.5938888888888891</v>
      </c>
      <c r="AE158" s="136">
        <v>27</v>
      </c>
      <c r="AF158" s="136">
        <v>21.886944309598945</v>
      </c>
      <c r="AG158" s="136">
        <v>2.3304883940482557</v>
      </c>
      <c r="AH158" s="136">
        <v>2.7176425120603715E-2</v>
      </c>
      <c r="AI158" s="136">
        <f>1/Table1[[#This Row],[Avg MeanISIinBurst]]</f>
        <v>36.796598359136404</v>
      </c>
      <c r="AJ158" s="136">
        <v>86.513781485911863</v>
      </c>
      <c r="AK158" s="136">
        <v>3.9699382709871001E-2</v>
      </c>
      <c r="AL158" s="136">
        <v>123.38239881209165</v>
      </c>
      <c r="AM158" s="136">
        <v>0.16194444444444445</v>
      </c>
      <c r="AN158" s="136" t="b">
        <v>1</v>
      </c>
      <c r="AO158" s="136" t="b">
        <v>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6"/>
  <sheetViews>
    <sheetView workbookViewId="0"/>
  </sheetViews>
  <sheetFormatPr defaultColWidth="9.109375" defaultRowHeight="14.4" x14ac:dyDescent="0.3"/>
  <cols>
    <col min="1" max="1" width="9.109375" style="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53.3320312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51" t="s">
        <v>23</v>
      </c>
      <c r="B7" s="51" t="s">
        <v>24</v>
      </c>
      <c r="C7" s="52" t="s">
        <v>25</v>
      </c>
      <c r="D7" s="52" t="s">
        <v>26</v>
      </c>
      <c r="E7" s="52" t="s">
        <v>6</v>
      </c>
      <c r="F7" s="53" t="s">
        <v>16</v>
      </c>
      <c r="G7" s="53" t="s">
        <v>17</v>
      </c>
      <c r="H7" s="53" t="s">
        <v>18</v>
      </c>
      <c r="I7" s="53" t="s">
        <v>19</v>
      </c>
      <c r="J7" s="54" t="s">
        <v>27</v>
      </c>
      <c r="K7" s="60" t="s">
        <v>28</v>
      </c>
      <c r="L7" s="60" t="s">
        <v>29</v>
      </c>
      <c r="M7" s="60" t="s">
        <v>30</v>
      </c>
      <c r="N7" s="60" t="s">
        <v>31</v>
      </c>
    </row>
    <row r="8" spans="1:14" x14ac:dyDescent="0.3">
      <c r="A8" s="26" t="s">
        <v>32</v>
      </c>
      <c r="B8" s="26">
        <v>1</v>
      </c>
      <c r="C8" s="27" t="s">
        <v>33</v>
      </c>
      <c r="D8" s="27" t="s">
        <v>11</v>
      </c>
      <c r="E8" s="27" t="s">
        <v>34</v>
      </c>
      <c r="F8" s="27"/>
      <c r="G8" s="27"/>
      <c r="H8" s="27"/>
      <c r="I8" s="27"/>
      <c r="J8" s="27"/>
    </row>
    <row r="9" spans="1:14" x14ac:dyDescent="0.3">
      <c r="A9" s="26" t="s">
        <v>32</v>
      </c>
      <c r="B9" s="26">
        <v>1</v>
      </c>
      <c r="C9" s="29" t="s">
        <v>33</v>
      </c>
      <c r="D9" s="29" t="s">
        <v>35</v>
      </c>
      <c r="E9" s="29" t="s">
        <v>34</v>
      </c>
      <c r="F9" s="30"/>
      <c r="G9" s="30"/>
      <c r="H9" s="30"/>
      <c r="I9" s="30"/>
      <c r="J9" s="29"/>
    </row>
    <row r="10" spans="1:14" x14ac:dyDescent="0.3">
      <c r="A10" s="26" t="s">
        <v>32</v>
      </c>
      <c r="B10" s="26">
        <v>1</v>
      </c>
      <c r="C10" s="27" t="s">
        <v>9</v>
      </c>
      <c r="D10" s="27" t="s">
        <v>11</v>
      </c>
      <c r="E10" s="27" t="s">
        <v>10</v>
      </c>
      <c r="F10" s="27"/>
      <c r="G10" s="27"/>
      <c r="H10" s="27"/>
      <c r="I10" s="27"/>
      <c r="J10" s="27"/>
    </row>
    <row r="11" spans="1:14" ht="14.4" customHeight="1" x14ac:dyDescent="0.3">
      <c r="A11" s="26" t="s">
        <v>32</v>
      </c>
      <c r="B11" s="26">
        <v>1</v>
      </c>
      <c r="C11" s="27" t="s">
        <v>9</v>
      </c>
      <c r="D11" s="27" t="s">
        <v>35</v>
      </c>
      <c r="E11" s="27" t="s">
        <v>10</v>
      </c>
      <c r="F11" s="27"/>
      <c r="G11" s="27"/>
      <c r="H11" s="27"/>
      <c r="I11" s="27"/>
      <c r="J11" s="27"/>
    </row>
    <row r="12" spans="1:14" x14ac:dyDescent="0.3">
      <c r="A12" s="26" t="s">
        <v>36</v>
      </c>
      <c r="B12" s="26">
        <v>1</v>
      </c>
      <c r="C12" s="29" t="s">
        <v>9</v>
      </c>
      <c r="D12" s="29" t="s">
        <v>11</v>
      </c>
      <c r="E12" s="29" t="s">
        <v>34</v>
      </c>
      <c r="F12" s="27"/>
      <c r="G12" s="27"/>
      <c r="H12" s="27"/>
      <c r="I12" s="27"/>
      <c r="J12" s="27"/>
    </row>
    <row r="13" spans="1:14" x14ac:dyDescent="0.3">
      <c r="A13" s="26" t="s">
        <v>36</v>
      </c>
      <c r="B13" s="26">
        <v>1</v>
      </c>
      <c r="C13" s="29" t="s">
        <v>9</v>
      </c>
      <c r="D13" s="29" t="s">
        <v>11</v>
      </c>
      <c r="E13" s="29" t="s">
        <v>10</v>
      </c>
      <c r="F13" s="27"/>
      <c r="G13" s="27"/>
      <c r="H13" s="27"/>
      <c r="I13" s="27"/>
      <c r="J13" s="27"/>
    </row>
    <row r="14" spans="1:14" x14ac:dyDescent="0.3">
      <c r="A14" s="26" t="s">
        <v>37</v>
      </c>
      <c r="B14" s="26">
        <v>1</v>
      </c>
      <c r="C14" s="29" t="s">
        <v>9</v>
      </c>
      <c r="D14" s="29" t="s">
        <v>11</v>
      </c>
      <c r="E14" s="29" t="s">
        <v>34</v>
      </c>
      <c r="F14" s="27"/>
      <c r="G14" s="27"/>
      <c r="H14" s="27"/>
      <c r="I14" s="27"/>
      <c r="J14" s="27"/>
    </row>
    <row r="15" spans="1:14" x14ac:dyDescent="0.3">
      <c r="A15" s="26" t="s">
        <v>37</v>
      </c>
      <c r="B15" s="26">
        <v>1</v>
      </c>
      <c r="C15" s="29" t="s">
        <v>9</v>
      </c>
      <c r="D15" s="29" t="s">
        <v>11</v>
      </c>
      <c r="E15" s="29" t="s">
        <v>10</v>
      </c>
      <c r="F15" s="27"/>
      <c r="G15" s="27"/>
      <c r="H15" s="27"/>
      <c r="I15" s="27"/>
      <c r="J15" s="27"/>
    </row>
    <row r="16" spans="1:14" x14ac:dyDescent="0.3">
      <c r="A16" s="26" t="s">
        <v>36</v>
      </c>
      <c r="B16" s="26">
        <v>1</v>
      </c>
      <c r="C16" s="29" t="s">
        <v>9</v>
      </c>
      <c r="D16" s="29" t="s">
        <v>35</v>
      </c>
      <c r="E16" s="29" t="s">
        <v>34</v>
      </c>
      <c r="F16" s="27"/>
      <c r="G16" s="27"/>
      <c r="H16" s="27"/>
      <c r="I16" s="27"/>
      <c r="J16" s="27"/>
    </row>
    <row r="17" spans="1:15" x14ac:dyDescent="0.3">
      <c r="A17" s="26" t="s">
        <v>36</v>
      </c>
      <c r="B17" s="26">
        <v>1</v>
      </c>
      <c r="C17" s="29" t="s">
        <v>9</v>
      </c>
      <c r="D17" s="29" t="s">
        <v>35</v>
      </c>
      <c r="E17" s="29" t="s">
        <v>10</v>
      </c>
      <c r="F17" s="27"/>
      <c r="G17" s="27"/>
      <c r="H17" s="27"/>
      <c r="I17" s="27"/>
      <c r="J17" s="27"/>
    </row>
    <row r="18" spans="1:15" x14ac:dyDescent="0.3">
      <c r="A18" s="26" t="s">
        <v>37</v>
      </c>
      <c r="B18" s="26">
        <v>1</v>
      </c>
      <c r="C18" s="29" t="s">
        <v>9</v>
      </c>
      <c r="D18" s="29" t="s">
        <v>35</v>
      </c>
      <c r="E18" s="29" t="s">
        <v>34</v>
      </c>
      <c r="F18" s="27"/>
      <c r="G18" s="27"/>
      <c r="H18" s="27"/>
      <c r="I18" s="27"/>
      <c r="J18" s="27"/>
    </row>
    <row r="19" spans="1:15" x14ac:dyDescent="0.3">
      <c r="A19" s="26" t="s">
        <v>37</v>
      </c>
      <c r="B19" s="26">
        <v>1</v>
      </c>
      <c r="C19" s="29" t="s">
        <v>9</v>
      </c>
      <c r="D19" s="29" t="s">
        <v>35</v>
      </c>
      <c r="E19" s="29" t="s">
        <v>10</v>
      </c>
      <c r="F19" s="27"/>
      <c r="G19" s="27"/>
      <c r="H19" s="27"/>
      <c r="I19" s="27"/>
      <c r="J19" s="27"/>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45" t="s">
        <v>38</v>
      </c>
      <c r="D24" s="145"/>
      <c r="E24" s="148"/>
      <c r="F24" s="149" t="s">
        <v>39</v>
      </c>
      <c r="G24" s="149"/>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IF(ISBLANK(BurstClassHr18[[#This Row],[Spk/sec-Average]]),"",IF(BurstClassHr18[[#This Row],[Spk/sec-Average]]&lt;$B$3,"LF","HF"))</f>
        <v/>
      </c>
      <c r="D26" s="47" t="str">
        <f>IF(ISBLANK(BurstClassHr18[[#This Row],[%Spikes in Bursts-All]]),"",IF(BurstClassHr18[[#This Row],[%Spikes in Bursts-All]]&lt;$C$3,"LB","HB"))</f>
        <v/>
      </c>
      <c r="E26" s="48" t="str">
        <f t="shared" ref="E26:E89" si="0">CONCATENATE(C26,D26)</f>
        <v/>
      </c>
      <c r="F26"/>
      <c r="G26"/>
      <c r="H26"/>
      <c r="I26"/>
      <c r="J26"/>
      <c r="K26"/>
      <c r="L26"/>
      <c r="M26"/>
      <c r="N26"/>
      <c r="O26"/>
    </row>
    <row r="27" spans="1:15" x14ac:dyDescent="0.3">
      <c r="C27" s="47" t="str">
        <f>IF(ISBLANK(BurstClassHr18[[#This Row],[Spk/sec-Average]]),"",IF(BurstClassHr18[[#This Row],[Spk/sec-Average]]&lt;$B$3,"LF","HF"))</f>
        <v/>
      </c>
      <c r="D27" s="47" t="str">
        <f>IF(ISBLANK(BurstClassHr18[[#This Row],[%Spikes in Bursts-All]]),"",IF(BurstClassHr18[[#This Row],[%Spikes in Bursts-All]]&lt;$C$3,"LB","HB"))</f>
        <v/>
      </c>
      <c r="E27" s="48" t="str">
        <f t="shared" si="0"/>
        <v/>
      </c>
      <c r="F27"/>
      <c r="G27"/>
      <c r="H27"/>
      <c r="I27"/>
      <c r="J27"/>
      <c r="K27"/>
      <c r="L27"/>
      <c r="M27"/>
      <c r="N27"/>
      <c r="O27"/>
    </row>
    <row r="28" spans="1:15" x14ac:dyDescent="0.3">
      <c r="C28" s="47" t="str">
        <f>IF(ISBLANK(BurstClassHr18[[#This Row],[Spk/sec-Average]]),"",IF(BurstClassHr18[[#This Row],[Spk/sec-Average]]&lt;$B$3,"LF","HF"))</f>
        <v/>
      </c>
      <c r="D28" s="47" t="str">
        <f>IF(ISBLANK(BurstClassHr18[[#This Row],[%Spikes in Bursts-All]]),"",IF(BurstClassHr18[[#This Row],[%Spikes in Bursts-All]]&lt;$C$3,"LB","HB"))</f>
        <v/>
      </c>
      <c r="E28" s="48" t="str">
        <f t="shared" si="0"/>
        <v/>
      </c>
      <c r="F28"/>
      <c r="G28"/>
      <c r="H28"/>
      <c r="I28"/>
      <c r="J28"/>
      <c r="K28"/>
      <c r="L28"/>
      <c r="M28"/>
      <c r="N28"/>
      <c r="O28"/>
    </row>
    <row r="29" spans="1:15" x14ac:dyDescent="0.3">
      <c r="C29" s="47" t="str">
        <f>IF(ISBLANK(BurstClassHr18[[#This Row],[Spk/sec-Average]]),"",IF(BurstClassHr18[[#This Row],[Spk/sec-Average]]&lt;$B$3,"LF","HF"))</f>
        <v/>
      </c>
      <c r="D29" s="47" t="str">
        <f>IF(ISBLANK(BurstClassHr18[[#This Row],[%Spikes in Bursts-All]]),"",IF(BurstClassHr18[[#This Row],[%Spikes in Bursts-All]]&lt;$C$3,"LB","HB"))</f>
        <v/>
      </c>
      <c r="E29" s="48" t="str">
        <f t="shared" si="0"/>
        <v/>
      </c>
      <c r="F29"/>
      <c r="G29"/>
      <c r="H29"/>
      <c r="I29"/>
      <c r="J29"/>
      <c r="K29"/>
      <c r="L29"/>
      <c r="M29"/>
      <c r="N29"/>
      <c r="O29"/>
    </row>
    <row r="30" spans="1:15" x14ac:dyDescent="0.3">
      <c r="C30" s="47" t="str">
        <f>IF(ISBLANK(BurstClassHr18[[#This Row],[Spk/sec-Average]]),"",IF(BurstClassHr18[[#This Row],[Spk/sec-Average]]&lt;$B$3,"LF","HF"))</f>
        <v/>
      </c>
      <c r="D30" s="47" t="str">
        <f>IF(ISBLANK(BurstClassHr18[[#This Row],[%Spikes in Bursts-All]]),"",IF(BurstClassHr18[[#This Row],[%Spikes in Bursts-All]]&lt;$C$3,"LB","HB"))</f>
        <v/>
      </c>
      <c r="E30" s="48" t="str">
        <f t="shared" si="0"/>
        <v/>
      </c>
      <c r="F30"/>
      <c r="G30"/>
      <c r="H30"/>
      <c r="I30"/>
      <c r="J30"/>
      <c r="K30"/>
      <c r="L30"/>
      <c r="M30"/>
      <c r="N30"/>
      <c r="O30"/>
    </row>
    <row r="31" spans="1:15" x14ac:dyDescent="0.3">
      <c r="C31" s="47" t="str">
        <f>IF(ISBLANK(BurstClassHr18[[#This Row],[Spk/sec-Average]]),"",IF(BurstClassHr18[[#This Row],[Spk/sec-Average]]&lt;$B$3,"LF","HF"))</f>
        <v/>
      </c>
      <c r="D31" s="47" t="str">
        <f>IF(ISBLANK(BurstClassHr18[[#This Row],[%Spikes in Bursts-All]]),"",IF(BurstClassHr18[[#This Row],[%Spikes in Bursts-All]]&lt;$C$3,"LB","HB"))</f>
        <v/>
      </c>
      <c r="E31" s="48" t="str">
        <f t="shared" si="0"/>
        <v/>
      </c>
      <c r="F31"/>
      <c r="G31"/>
      <c r="H31"/>
      <c r="I31"/>
      <c r="J31"/>
      <c r="K31"/>
      <c r="L31"/>
      <c r="M31"/>
      <c r="N31"/>
      <c r="O31"/>
    </row>
    <row r="32" spans="1:15" x14ac:dyDescent="0.3">
      <c r="C32" s="47" t="str">
        <f>IF(ISBLANK(BurstClassHr18[[#This Row],[Spk/sec-Average]]),"",IF(BurstClassHr18[[#This Row],[Spk/sec-Average]]&lt;$B$3,"LF","HF"))</f>
        <v/>
      </c>
      <c r="D32" s="47" t="str">
        <f>IF(ISBLANK(BurstClassHr18[[#This Row],[%Spikes in Bursts-All]]),"",IF(BurstClassHr18[[#This Row],[%Spikes in Bursts-All]]&lt;$C$3,"LB","HB"))</f>
        <v/>
      </c>
      <c r="E32" s="48" t="str">
        <f t="shared" si="0"/>
        <v/>
      </c>
      <c r="F32"/>
      <c r="G32"/>
      <c r="H32"/>
      <c r="I32"/>
      <c r="J32"/>
      <c r="K32"/>
      <c r="L32"/>
      <c r="M32"/>
      <c r="N32"/>
      <c r="O32"/>
    </row>
    <row r="33" spans="3:15" x14ac:dyDescent="0.3">
      <c r="C33" s="47" t="str">
        <f>IF(ISBLANK(BurstClassHr18[[#This Row],[Spk/sec-Average]]),"",IF(BurstClassHr18[[#This Row],[Spk/sec-Average]]&lt;$B$3,"LF","HF"))</f>
        <v/>
      </c>
      <c r="D33" s="47" t="str">
        <f>IF(ISBLANK(BurstClassHr18[[#This Row],[%Spikes in Bursts-All]]),"",IF(BurstClassHr18[[#This Row],[%Spikes in Bursts-All]]&lt;$C$3,"LB","HB"))</f>
        <v/>
      </c>
      <c r="E33" s="48" t="str">
        <f t="shared" si="0"/>
        <v/>
      </c>
      <c r="F33"/>
      <c r="G33"/>
      <c r="H33"/>
      <c r="I33"/>
      <c r="J33"/>
      <c r="K33"/>
      <c r="L33"/>
      <c r="M33"/>
      <c r="N33"/>
      <c r="O33"/>
    </row>
    <row r="34" spans="3:15" x14ac:dyDescent="0.3">
      <c r="C34" s="47" t="str">
        <f>IF(ISBLANK(BurstClassHr18[[#This Row],[Spk/sec-Average]]),"",IF(BurstClassHr18[[#This Row],[Spk/sec-Average]]&lt;$B$3,"LF","HF"))</f>
        <v/>
      </c>
      <c r="D34" s="47" t="str">
        <f>IF(ISBLANK(BurstClassHr18[[#This Row],[%Spikes in Bursts-All]]),"",IF(BurstClassHr18[[#This Row],[%Spikes in Bursts-All]]&lt;$C$3,"LB","HB"))</f>
        <v/>
      </c>
      <c r="E34" s="48" t="str">
        <f t="shared" si="0"/>
        <v/>
      </c>
      <c r="F34"/>
      <c r="G34"/>
      <c r="H34"/>
      <c r="I34"/>
      <c r="J34"/>
      <c r="K34"/>
      <c r="L34"/>
      <c r="M34"/>
      <c r="N34"/>
      <c r="O34"/>
    </row>
    <row r="35" spans="3:15" x14ac:dyDescent="0.3">
      <c r="C35" s="47" t="str">
        <f>IF(ISBLANK(BurstClassHr18[[#This Row],[Spk/sec-Average]]),"",IF(BurstClassHr18[[#This Row],[Spk/sec-Average]]&lt;$B$3,"LF","HF"))</f>
        <v/>
      </c>
      <c r="D35" s="47" t="str">
        <f>IF(ISBLANK(BurstClassHr18[[#This Row],[%Spikes in Bursts-All]]),"",IF(BurstClassHr18[[#This Row],[%Spikes in Bursts-All]]&lt;$C$3,"LB","HB"))</f>
        <v/>
      </c>
      <c r="E35" s="48" t="str">
        <f t="shared" si="0"/>
        <v/>
      </c>
      <c r="F35"/>
      <c r="G35"/>
      <c r="H35"/>
      <c r="I35"/>
      <c r="J35"/>
      <c r="K35"/>
      <c r="L35"/>
      <c r="M35"/>
      <c r="N35"/>
      <c r="O35"/>
    </row>
    <row r="36" spans="3:15" x14ac:dyDescent="0.3">
      <c r="C36" s="47" t="str">
        <f>IF(ISBLANK(BurstClassHr18[[#This Row],[Spk/sec-Average]]),"",IF(BurstClassHr18[[#This Row],[Spk/sec-Average]]&lt;$B$3,"LF","HF"))</f>
        <v/>
      </c>
      <c r="D36" s="47" t="str">
        <f>IF(ISBLANK(BurstClassHr18[[#This Row],[%Spikes in Bursts-All]]),"",IF(BurstClassHr18[[#This Row],[%Spikes in Bursts-All]]&lt;$C$3,"LB","HB"))</f>
        <v/>
      </c>
      <c r="E36" s="48" t="str">
        <f t="shared" si="0"/>
        <v/>
      </c>
      <c r="F36"/>
      <c r="G36"/>
      <c r="H36"/>
      <c r="I36"/>
      <c r="J36"/>
      <c r="K36"/>
      <c r="L36"/>
      <c r="M36"/>
      <c r="N36"/>
      <c r="O36"/>
    </row>
    <row r="37" spans="3:15" x14ac:dyDescent="0.3">
      <c r="C37" s="47" t="str">
        <f>IF(ISBLANK(BurstClassHr18[[#This Row],[Spk/sec-Average]]),"",IF(BurstClassHr18[[#This Row],[Spk/sec-Average]]&lt;$B$3,"LF","HF"))</f>
        <v/>
      </c>
      <c r="D37" s="47" t="str">
        <f>IF(ISBLANK(BurstClassHr18[[#This Row],[%Spikes in Bursts-All]]),"",IF(BurstClassHr18[[#This Row],[%Spikes in Bursts-All]]&lt;$C$3,"LB","HB"))</f>
        <v/>
      </c>
      <c r="E37" s="48" t="str">
        <f t="shared" si="0"/>
        <v/>
      </c>
      <c r="F37"/>
      <c r="G37"/>
      <c r="H37"/>
      <c r="I37"/>
      <c r="J37"/>
      <c r="K37"/>
      <c r="L37"/>
      <c r="M37"/>
      <c r="N37"/>
      <c r="O37"/>
    </row>
    <row r="38" spans="3:15" x14ac:dyDescent="0.3">
      <c r="C38" s="47" t="str">
        <f>IF(ISBLANK(BurstClassHr18[[#This Row],[Spk/sec-Average]]),"",IF(BurstClassHr18[[#This Row],[Spk/sec-Average]]&lt;$B$3,"LF","HF"))</f>
        <v/>
      </c>
      <c r="D38" s="47" t="str">
        <f>IF(ISBLANK(BurstClassHr18[[#This Row],[%Spikes in Bursts-All]]),"",IF(BurstClassHr18[[#This Row],[%Spikes in Bursts-All]]&lt;$C$3,"LB","HB"))</f>
        <v/>
      </c>
      <c r="E38" s="48" t="str">
        <f t="shared" si="0"/>
        <v/>
      </c>
      <c r="F38"/>
      <c r="G38"/>
      <c r="H38"/>
      <c r="I38"/>
      <c r="J38"/>
      <c r="K38"/>
      <c r="L38"/>
      <c r="M38"/>
      <c r="N38"/>
      <c r="O38"/>
    </row>
    <row r="39" spans="3:15" x14ac:dyDescent="0.3">
      <c r="C39" s="47" t="str">
        <f>IF(ISBLANK(BurstClassHr18[[#This Row],[Spk/sec-Average]]),"",IF(BurstClassHr18[[#This Row],[Spk/sec-Average]]&lt;$B$3,"LF","HF"))</f>
        <v/>
      </c>
      <c r="D39" s="47" t="str">
        <f>IF(ISBLANK(BurstClassHr18[[#This Row],[%Spikes in Bursts-All]]),"",IF(BurstClassHr18[[#This Row],[%Spikes in Bursts-All]]&lt;$C$3,"LB","HB"))</f>
        <v/>
      </c>
      <c r="E39" s="48" t="str">
        <f t="shared" si="0"/>
        <v/>
      </c>
      <c r="F39"/>
      <c r="G39"/>
      <c r="H39"/>
      <c r="I39"/>
      <c r="J39"/>
      <c r="K39"/>
      <c r="L39"/>
      <c r="M39"/>
      <c r="N39"/>
      <c r="O39"/>
    </row>
    <row r="40" spans="3:15" x14ac:dyDescent="0.3">
      <c r="C40" s="47" t="str">
        <f>IF(ISBLANK(BurstClassHr18[[#This Row],[Spk/sec-Average]]),"",IF(BurstClassHr18[[#This Row],[Spk/sec-Average]]&lt;$B$3,"LF","HF"))</f>
        <v/>
      </c>
      <c r="D40" s="47" t="str">
        <f>IF(ISBLANK(BurstClassHr18[[#This Row],[%Spikes in Bursts-All]]),"",IF(BurstClassHr18[[#This Row],[%Spikes in Bursts-All]]&lt;$C$3,"LB","HB"))</f>
        <v/>
      </c>
      <c r="E40" s="48" t="str">
        <f t="shared" si="0"/>
        <v/>
      </c>
      <c r="F40"/>
      <c r="G40"/>
      <c r="H40"/>
      <c r="I40"/>
      <c r="J40"/>
      <c r="K40"/>
      <c r="L40"/>
      <c r="M40"/>
      <c r="N40"/>
      <c r="O40"/>
    </row>
    <row r="41" spans="3:15" x14ac:dyDescent="0.3">
      <c r="C41" s="47" t="str">
        <f>IF(ISBLANK(BurstClassHr18[[#This Row],[Spk/sec-Average]]),"",IF(BurstClassHr18[[#This Row],[Spk/sec-Average]]&lt;$B$3,"LF","HF"))</f>
        <v/>
      </c>
      <c r="D41" s="47" t="str">
        <f>IF(ISBLANK(BurstClassHr18[[#This Row],[%Spikes in Bursts-All]]),"",IF(BurstClassHr18[[#This Row],[%Spikes in Bursts-All]]&lt;$C$3,"LB","HB"))</f>
        <v/>
      </c>
      <c r="E41" s="48" t="str">
        <f t="shared" si="0"/>
        <v/>
      </c>
      <c r="F41"/>
      <c r="G41"/>
      <c r="H41"/>
      <c r="I41"/>
      <c r="J41"/>
      <c r="K41"/>
      <c r="L41"/>
      <c r="M41"/>
      <c r="N41"/>
      <c r="O41"/>
    </row>
    <row r="42" spans="3:15" x14ac:dyDescent="0.3">
      <c r="C42" s="47" t="str">
        <f>IF(ISBLANK(BurstClassHr18[[#This Row],[Spk/sec-Average]]),"",IF(BurstClassHr18[[#This Row],[Spk/sec-Average]]&lt;$B$3,"LF","HF"))</f>
        <v/>
      </c>
      <c r="D42" s="47" t="str">
        <f>IF(ISBLANK(BurstClassHr18[[#This Row],[%Spikes in Bursts-All]]),"",IF(BurstClassHr18[[#This Row],[%Spikes in Bursts-All]]&lt;$C$3,"LB","HB"))</f>
        <v/>
      </c>
      <c r="E42" s="48" t="str">
        <f t="shared" si="0"/>
        <v/>
      </c>
      <c r="F42"/>
      <c r="G42"/>
      <c r="H42"/>
      <c r="I42"/>
      <c r="J42"/>
      <c r="K42"/>
      <c r="L42"/>
      <c r="M42"/>
      <c r="N42"/>
      <c r="O42"/>
    </row>
    <row r="43" spans="3:15" x14ac:dyDescent="0.3">
      <c r="C43" s="47" t="str">
        <f>IF(ISBLANK(BurstClassHr18[[#This Row],[Spk/sec-Average]]),"",IF(BurstClassHr18[[#This Row],[Spk/sec-Average]]&lt;$B$3,"LF","HF"))</f>
        <v/>
      </c>
      <c r="D43" s="47" t="str">
        <f>IF(ISBLANK(BurstClassHr18[[#This Row],[%Spikes in Bursts-All]]),"",IF(BurstClassHr18[[#This Row],[%Spikes in Bursts-All]]&lt;$C$3,"LB","HB"))</f>
        <v/>
      </c>
      <c r="E43" s="48" t="str">
        <f t="shared" si="0"/>
        <v/>
      </c>
      <c r="F43"/>
      <c r="G43"/>
      <c r="H43"/>
      <c r="I43"/>
      <c r="J43"/>
      <c r="K43"/>
      <c r="L43"/>
      <c r="M43"/>
      <c r="N43"/>
      <c r="O43"/>
    </row>
    <row r="44" spans="3:15" x14ac:dyDescent="0.3">
      <c r="C44" s="47" t="str">
        <f>IF(ISBLANK(BurstClassHr18[[#This Row],[Spk/sec-Average]]),"",IF(BurstClassHr18[[#This Row],[Spk/sec-Average]]&lt;$B$3,"LF","HF"))</f>
        <v/>
      </c>
      <c r="D44" s="47" t="str">
        <f>IF(ISBLANK(BurstClassHr18[[#This Row],[%Spikes in Bursts-All]]),"",IF(BurstClassHr18[[#This Row],[%Spikes in Bursts-All]]&lt;$C$3,"LB","HB"))</f>
        <v/>
      </c>
      <c r="E44" s="48" t="str">
        <f t="shared" si="0"/>
        <v/>
      </c>
      <c r="F44"/>
      <c r="G44"/>
      <c r="H44"/>
      <c r="I44"/>
      <c r="J44"/>
      <c r="K44"/>
      <c r="L44"/>
      <c r="M44"/>
      <c r="N44"/>
      <c r="O44"/>
    </row>
    <row r="45" spans="3:15" x14ac:dyDescent="0.3">
      <c r="C45" s="47" t="str">
        <f>IF(ISBLANK(BurstClassHr18[[#This Row],[Spk/sec-Average]]),"",IF(BurstClassHr18[[#This Row],[Spk/sec-Average]]&lt;$B$3,"LF","HF"))</f>
        <v/>
      </c>
      <c r="D45" s="47" t="str">
        <f>IF(ISBLANK(BurstClassHr18[[#This Row],[%Spikes in Bursts-All]]),"",IF(BurstClassHr18[[#This Row],[%Spikes in Bursts-All]]&lt;$C$3,"LB","HB"))</f>
        <v/>
      </c>
      <c r="E45" s="48" t="str">
        <f t="shared" si="0"/>
        <v/>
      </c>
      <c r="F45"/>
      <c r="G45"/>
      <c r="H45"/>
      <c r="I45"/>
      <c r="J45"/>
      <c r="K45"/>
      <c r="L45"/>
      <c r="M45"/>
      <c r="N45"/>
      <c r="O45"/>
    </row>
    <row r="46" spans="3:15" x14ac:dyDescent="0.3">
      <c r="C46" s="47" t="str">
        <f>IF(ISBLANK(BurstClassHr18[[#This Row],[Spk/sec-Average]]),"",IF(BurstClassHr18[[#This Row],[Spk/sec-Average]]&lt;$B$3,"LF","HF"))</f>
        <v/>
      </c>
      <c r="D46" s="47" t="str">
        <f>IF(ISBLANK(BurstClassHr18[[#This Row],[%Spikes in Bursts-All]]),"",IF(BurstClassHr18[[#This Row],[%Spikes in Bursts-All]]&lt;$C$3,"LB","HB"))</f>
        <v/>
      </c>
      <c r="E46" s="48" t="str">
        <f t="shared" si="0"/>
        <v/>
      </c>
      <c r="F46"/>
      <c r="G46"/>
      <c r="H46"/>
      <c r="I46"/>
      <c r="J46"/>
      <c r="K46"/>
      <c r="L46"/>
      <c r="M46"/>
      <c r="N46"/>
      <c r="O46"/>
    </row>
    <row r="47" spans="3:15" x14ac:dyDescent="0.3">
      <c r="C47" s="47" t="str">
        <f>IF(ISBLANK(BurstClassHr18[[#This Row],[Spk/sec-Average]]),"",IF(BurstClassHr18[[#This Row],[Spk/sec-Average]]&lt;$B$3,"LF","HF"))</f>
        <v/>
      </c>
      <c r="D47" s="47" t="str">
        <f>IF(ISBLANK(BurstClassHr18[[#This Row],[%Spikes in Bursts-All]]),"",IF(BurstClassHr18[[#This Row],[%Spikes in Bursts-All]]&lt;$C$3,"LB","HB"))</f>
        <v/>
      </c>
      <c r="E47" s="48" t="str">
        <f t="shared" si="0"/>
        <v/>
      </c>
      <c r="F47"/>
      <c r="G47"/>
      <c r="H47"/>
      <c r="I47"/>
      <c r="J47"/>
      <c r="K47"/>
      <c r="L47"/>
      <c r="M47"/>
      <c r="N47"/>
      <c r="O47"/>
    </row>
    <row r="48" spans="3:15" x14ac:dyDescent="0.3">
      <c r="C48" s="47" t="str">
        <f>IF(ISBLANK(BurstClassHr18[[#This Row],[Spk/sec-Average]]),"",IF(BurstClassHr18[[#This Row],[Spk/sec-Average]]&lt;$B$3,"LF","HF"))</f>
        <v/>
      </c>
      <c r="D48" s="47" t="str">
        <f>IF(ISBLANK(BurstClassHr18[[#This Row],[%Spikes in Bursts-All]]),"",IF(BurstClassHr18[[#This Row],[%Spikes in Bursts-All]]&lt;$C$3,"LB","HB"))</f>
        <v/>
      </c>
      <c r="E48" s="48" t="str">
        <f t="shared" si="0"/>
        <v/>
      </c>
      <c r="F48"/>
      <c r="G48"/>
      <c r="H48"/>
      <c r="I48"/>
      <c r="J48"/>
      <c r="K48"/>
      <c r="L48"/>
      <c r="M48"/>
      <c r="N48"/>
      <c r="O48"/>
    </row>
    <row r="49" spans="3:15" x14ac:dyDescent="0.3">
      <c r="C49" s="47" t="str">
        <f>IF(ISBLANK(BurstClassHr18[[#This Row],[Spk/sec-Average]]),"",IF(BurstClassHr18[[#This Row],[Spk/sec-Average]]&lt;$B$3,"LF","HF"))</f>
        <v/>
      </c>
      <c r="D49" s="47" t="str">
        <f>IF(ISBLANK(BurstClassHr18[[#This Row],[%Spikes in Bursts-All]]),"",IF(BurstClassHr18[[#This Row],[%Spikes in Bursts-All]]&lt;$C$3,"LB","HB"))</f>
        <v/>
      </c>
      <c r="E49" s="48" t="str">
        <f t="shared" si="0"/>
        <v/>
      </c>
      <c r="F49"/>
      <c r="G49"/>
      <c r="H49"/>
      <c r="I49"/>
      <c r="J49"/>
      <c r="K49"/>
      <c r="L49"/>
      <c r="M49"/>
      <c r="N49"/>
      <c r="O49"/>
    </row>
    <row r="50" spans="3:15" x14ac:dyDescent="0.3">
      <c r="C50" s="47" t="str">
        <f>IF(ISBLANK(BurstClassHr18[[#This Row],[Spk/sec-Average]]),"",IF(BurstClassHr18[[#This Row],[Spk/sec-Average]]&lt;$B$3,"LF","HF"))</f>
        <v/>
      </c>
      <c r="D50" s="47" t="str">
        <f>IF(ISBLANK(BurstClassHr18[[#This Row],[%Spikes in Bursts-All]]),"",IF(BurstClassHr18[[#This Row],[%Spikes in Bursts-All]]&lt;$C$3,"LB","HB"))</f>
        <v/>
      </c>
      <c r="E50" s="48" t="str">
        <f t="shared" si="0"/>
        <v/>
      </c>
      <c r="F50"/>
      <c r="G50"/>
      <c r="H50"/>
      <c r="I50"/>
      <c r="J50"/>
      <c r="K50"/>
      <c r="L50"/>
      <c r="M50"/>
      <c r="N50"/>
      <c r="O50"/>
    </row>
    <row r="51" spans="3:15" x14ac:dyDescent="0.3">
      <c r="C51" s="47" t="str">
        <f>IF(ISBLANK(BurstClassHr18[[#This Row],[Spk/sec-Average]]),"",IF(BurstClassHr18[[#This Row],[Spk/sec-Average]]&lt;$B$3,"LF","HF"))</f>
        <v/>
      </c>
      <c r="D51" s="47" t="str">
        <f>IF(ISBLANK(BurstClassHr18[[#This Row],[%Spikes in Bursts-All]]),"",IF(BurstClassHr18[[#This Row],[%Spikes in Bursts-All]]&lt;$C$3,"LB","HB"))</f>
        <v/>
      </c>
      <c r="E51" s="48" t="str">
        <f t="shared" si="0"/>
        <v/>
      </c>
      <c r="F51"/>
      <c r="G51"/>
      <c r="H51"/>
      <c r="I51"/>
      <c r="J51"/>
      <c r="K51"/>
      <c r="L51"/>
      <c r="M51"/>
      <c r="N51"/>
      <c r="O51"/>
    </row>
    <row r="52" spans="3:15" x14ac:dyDescent="0.3">
      <c r="C52" s="47" t="str">
        <f>IF(ISBLANK(BurstClassHr18[[#This Row],[Spk/sec-Average]]),"",IF(BurstClassHr18[[#This Row],[Spk/sec-Average]]&lt;$B$3,"LF","HF"))</f>
        <v/>
      </c>
      <c r="D52" s="47" t="str">
        <f>IF(ISBLANK(BurstClassHr18[[#This Row],[%Spikes in Bursts-All]]),"",IF(BurstClassHr18[[#This Row],[%Spikes in Bursts-All]]&lt;$C$3,"LB","HB"))</f>
        <v/>
      </c>
      <c r="E52" s="48" t="str">
        <f t="shared" si="0"/>
        <v/>
      </c>
      <c r="F52"/>
      <c r="G52"/>
      <c r="H52"/>
      <c r="I52"/>
      <c r="J52"/>
      <c r="K52"/>
      <c r="L52"/>
      <c r="M52"/>
      <c r="N52"/>
      <c r="O52"/>
    </row>
    <row r="53" spans="3:15" x14ac:dyDescent="0.3">
      <c r="C53" s="47" t="str">
        <f>IF(ISBLANK(BurstClassHr18[[#This Row],[Spk/sec-Average]]),"",IF(BurstClassHr18[[#This Row],[Spk/sec-Average]]&lt;$B$3,"LF","HF"))</f>
        <v/>
      </c>
      <c r="D53" s="47" t="str">
        <f>IF(ISBLANK(BurstClassHr18[[#This Row],[%Spikes in Bursts-All]]),"",IF(BurstClassHr18[[#This Row],[%Spikes in Bursts-All]]&lt;$C$3,"LB","HB"))</f>
        <v/>
      </c>
      <c r="E53" s="48" t="str">
        <f t="shared" si="0"/>
        <v/>
      </c>
      <c r="F53"/>
      <c r="G53"/>
      <c r="H53"/>
      <c r="I53"/>
      <c r="J53"/>
      <c r="K53"/>
      <c r="L53"/>
      <c r="M53"/>
      <c r="N53"/>
      <c r="O53"/>
    </row>
    <row r="54" spans="3:15" x14ac:dyDescent="0.3">
      <c r="C54" s="47" t="str">
        <f>IF(ISBLANK(BurstClassHr18[[#This Row],[Spk/sec-Average]]),"",IF(BurstClassHr18[[#This Row],[Spk/sec-Average]]&lt;$B$3,"LF","HF"))</f>
        <v/>
      </c>
      <c r="D54" s="47" t="str">
        <f>IF(ISBLANK(BurstClassHr18[[#This Row],[%Spikes in Bursts-All]]),"",IF(BurstClassHr18[[#This Row],[%Spikes in Bursts-All]]&lt;$C$3,"LB","HB"))</f>
        <v/>
      </c>
      <c r="E54" s="48" t="str">
        <f t="shared" si="0"/>
        <v/>
      </c>
      <c r="F54"/>
      <c r="G54"/>
      <c r="H54"/>
      <c r="I54"/>
      <c r="J54"/>
      <c r="K54"/>
      <c r="L54"/>
      <c r="M54"/>
      <c r="N54"/>
      <c r="O54"/>
    </row>
    <row r="55" spans="3:15" x14ac:dyDescent="0.3">
      <c r="C55" s="47" t="str">
        <f>IF(ISBLANK(BurstClassHr18[[#This Row],[Spk/sec-Average]]),"",IF(BurstClassHr18[[#This Row],[Spk/sec-Average]]&lt;$B$3,"LF","HF"))</f>
        <v/>
      </c>
      <c r="D55" s="47" t="str">
        <f>IF(ISBLANK(BurstClassHr18[[#This Row],[%Spikes in Bursts-All]]),"",IF(BurstClassHr18[[#This Row],[%Spikes in Bursts-All]]&lt;$C$3,"LB","HB"))</f>
        <v/>
      </c>
      <c r="E55" s="48" t="str">
        <f t="shared" si="0"/>
        <v/>
      </c>
      <c r="F55"/>
      <c r="G55"/>
      <c r="H55"/>
      <c r="I55"/>
      <c r="J55"/>
      <c r="K55"/>
      <c r="L55"/>
      <c r="M55"/>
      <c r="N55"/>
      <c r="O55"/>
    </row>
    <row r="56" spans="3:15" x14ac:dyDescent="0.3">
      <c r="C56" s="47" t="str">
        <f>IF(ISBLANK(BurstClassHr18[[#This Row],[Spk/sec-Average]]),"",IF(BurstClassHr18[[#This Row],[Spk/sec-Average]]&lt;$B$3,"LF","HF"))</f>
        <v/>
      </c>
      <c r="D56" s="47" t="str">
        <f>IF(ISBLANK(BurstClassHr18[[#This Row],[%Spikes in Bursts-All]]),"",IF(BurstClassHr18[[#This Row],[%Spikes in Bursts-All]]&lt;$C$3,"LB","HB"))</f>
        <v/>
      </c>
      <c r="E56" s="48" t="str">
        <f t="shared" si="0"/>
        <v/>
      </c>
      <c r="F56"/>
      <c r="G56"/>
      <c r="H56"/>
      <c r="I56"/>
      <c r="J56"/>
      <c r="K56"/>
      <c r="L56"/>
      <c r="M56"/>
      <c r="N56"/>
      <c r="O56"/>
    </row>
    <row r="57" spans="3:15" x14ac:dyDescent="0.3">
      <c r="C57" s="47" t="str">
        <f>IF(ISBLANK(BurstClassHr18[[#This Row],[Spk/sec-Average]]),"",IF(BurstClassHr18[[#This Row],[Spk/sec-Average]]&lt;$B$3,"LF","HF"))</f>
        <v/>
      </c>
      <c r="D57" s="47" t="str">
        <f>IF(ISBLANK(BurstClassHr18[[#This Row],[%Spikes in Bursts-All]]),"",IF(BurstClassHr18[[#This Row],[%Spikes in Bursts-All]]&lt;$C$3,"LB","HB"))</f>
        <v/>
      </c>
      <c r="E57" s="48" t="str">
        <f t="shared" si="0"/>
        <v/>
      </c>
      <c r="F57"/>
      <c r="G57"/>
      <c r="H57"/>
      <c r="I57"/>
      <c r="J57"/>
      <c r="K57"/>
      <c r="L57"/>
      <c r="M57"/>
      <c r="N57"/>
      <c r="O57"/>
    </row>
    <row r="58" spans="3:15" x14ac:dyDescent="0.3">
      <c r="C58" s="47" t="str">
        <f>IF(ISBLANK(BurstClassHr18[[#This Row],[Spk/sec-Average]]),"",IF(BurstClassHr18[[#This Row],[Spk/sec-Average]]&lt;$B$3,"LF","HF"))</f>
        <v/>
      </c>
      <c r="D58" s="47" t="str">
        <f>IF(ISBLANK(BurstClassHr18[[#This Row],[%Spikes in Bursts-All]]),"",IF(BurstClassHr18[[#This Row],[%Spikes in Bursts-All]]&lt;$C$3,"LB","HB"))</f>
        <v/>
      </c>
      <c r="E58" s="48" t="str">
        <f t="shared" si="0"/>
        <v/>
      </c>
      <c r="F58"/>
      <c r="G58"/>
      <c r="H58"/>
      <c r="I58"/>
      <c r="J58"/>
      <c r="K58"/>
      <c r="L58"/>
      <c r="M58"/>
      <c r="N58"/>
      <c r="O58"/>
    </row>
    <row r="59" spans="3:15" x14ac:dyDescent="0.3">
      <c r="C59" s="47" t="str">
        <f>IF(ISBLANK(BurstClassHr18[[#This Row],[Spk/sec-Average]]),"",IF(BurstClassHr18[[#This Row],[Spk/sec-Average]]&lt;$B$3,"LF","HF"))</f>
        <v/>
      </c>
      <c r="D59" s="47" t="str">
        <f>IF(ISBLANK(BurstClassHr18[[#This Row],[%Spikes in Bursts-All]]),"",IF(BurstClassHr18[[#This Row],[%Spikes in Bursts-All]]&lt;$C$3,"LB","HB"))</f>
        <v/>
      </c>
      <c r="E59" s="48" t="str">
        <f t="shared" si="0"/>
        <v/>
      </c>
      <c r="F59"/>
      <c r="G59"/>
      <c r="H59"/>
      <c r="I59"/>
      <c r="J59"/>
      <c r="K59"/>
      <c r="L59"/>
      <c r="M59"/>
      <c r="N59"/>
      <c r="O59"/>
    </row>
    <row r="60" spans="3:15" x14ac:dyDescent="0.3">
      <c r="C60" s="47" t="str">
        <f>IF(ISBLANK(BurstClassHr18[[#This Row],[Spk/sec-Average]]),"",IF(BurstClassHr18[[#This Row],[Spk/sec-Average]]&lt;$B$3,"LF","HF"))</f>
        <v/>
      </c>
      <c r="D60" s="47" t="str">
        <f>IF(ISBLANK(BurstClassHr18[[#This Row],[%Spikes in Bursts-All]]),"",IF(BurstClassHr18[[#This Row],[%Spikes in Bursts-All]]&lt;$C$3,"LB","HB"))</f>
        <v/>
      </c>
      <c r="E60" s="48" t="str">
        <f t="shared" si="0"/>
        <v/>
      </c>
      <c r="F60"/>
      <c r="G60"/>
      <c r="H60"/>
      <c r="I60"/>
      <c r="J60"/>
      <c r="K60"/>
      <c r="L60"/>
      <c r="M60"/>
      <c r="N60"/>
      <c r="O60"/>
    </row>
    <row r="61" spans="3:15" x14ac:dyDescent="0.3">
      <c r="C61" s="47" t="str">
        <f>IF(ISBLANK(BurstClassHr18[[#This Row],[Spk/sec-Average]]),"",IF(BurstClassHr18[[#This Row],[Spk/sec-Average]]&lt;$B$3,"LF","HF"))</f>
        <v/>
      </c>
      <c r="D61" s="47" t="str">
        <f>IF(ISBLANK(BurstClassHr18[[#This Row],[%Spikes in Bursts-All]]),"",IF(BurstClassHr18[[#This Row],[%Spikes in Bursts-All]]&lt;$C$3,"LB","HB"))</f>
        <v/>
      </c>
      <c r="E61" s="48" t="str">
        <f t="shared" si="0"/>
        <v/>
      </c>
      <c r="F61"/>
      <c r="G61"/>
      <c r="H61"/>
      <c r="I61"/>
      <c r="J61"/>
      <c r="K61"/>
      <c r="L61"/>
      <c r="M61"/>
      <c r="N61"/>
      <c r="O61"/>
    </row>
    <row r="62" spans="3:15" x14ac:dyDescent="0.3">
      <c r="C62" s="47" t="str">
        <f>IF(ISBLANK(BurstClassHr18[[#This Row],[Spk/sec-Average]]),"",IF(BurstClassHr18[[#This Row],[Spk/sec-Average]]&lt;$B$3,"LF","HF"))</f>
        <v/>
      </c>
      <c r="D62" s="47" t="str">
        <f>IF(ISBLANK(BurstClassHr18[[#This Row],[%Spikes in Bursts-All]]),"",IF(BurstClassHr18[[#This Row],[%Spikes in Bursts-All]]&lt;$C$3,"LB","HB"))</f>
        <v/>
      </c>
      <c r="E62" s="48" t="str">
        <f t="shared" si="0"/>
        <v/>
      </c>
      <c r="F62"/>
      <c r="G62"/>
      <c r="H62"/>
      <c r="I62"/>
      <c r="J62"/>
      <c r="K62"/>
      <c r="L62"/>
      <c r="M62"/>
      <c r="N62"/>
      <c r="O62"/>
    </row>
    <row r="63" spans="3:15" x14ac:dyDescent="0.3">
      <c r="C63" s="47" t="str">
        <f>IF(ISBLANK(BurstClassHr18[[#This Row],[Spk/sec-Average]]),"",IF(BurstClassHr18[[#This Row],[Spk/sec-Average]]&lt;$B$3,"LF","HF"))</f>
        <v/>
      </c>
      <c r="D63" s="47" t="str">
        <f>IF(ISBLANK(BurstClassHr18[[#This Row],[%Spikes in Bursts-All]]),"",IF(BurstClassHr18[[#This Row],[%Spikes in Bursts-All]]&lt;$C$3,"LB","HB"))</f>
        <v/>
      </c>
      <c r="E63" s="48" t="str">
        <f t="shared" si="0"/>
        <v/>
      </c>
      <c r="F63"/>
      <c r="G63"/>
      <c r="H63"/>
      <c r="I63"/>
      <c r="J63"/>
      <c r="K63"/>
      <c r="L63"/>
      <c r="M63"/>
      <c r="N63"/>
      <c r="O63"/>
    </row>
    <row r="64" spans="3:15" x14ac:dyDescent="0.3">
      <c r="C64" s="47" t="str">
        <f>IF(ISBLANK(BurstClassHr18[[#This Row],[Spk/sec-Average]]),"",IF(BurstClassHr18[[#This Row],[Spk/sec-Average]]&lt;$B$3,"LF","HF"))</f>
        <v/>
      </c>
      <c r="D64" s="47" t="str">
        <f>IF(ISBLANK(BurstClassHr18[[#This Row],[%Spikes in Bursts-All]]),"",IF(BurstClassHr18[[#This Row],[%Spikes in Bursts-All]]&lt;$C$3,"LB","HB"))</f>
        <v/>
      </c>
      <c r="E64" s="48" t="str">
        <f t="shared" si="0"/>
        <v/>
      </c>
      <c r="F64"/>
      <c r="G64"/>
      <c r="H64"/>
      <c r="I64"/>
      <c r="J64"/>
      <c r="K64"/>
      <c r="L64"/>
      <c r="M64"/>
      <c r="N64"/>
      <c r="O64"/>
    </row>
    <row r="65" spans="3:15" x14ac:dyDescent="0.3">
      <c r="C65" s="47" t="str">
        <f>IF(ISBLANK(BurstClassHr18[[#This Row],[Spk/sec-Average]]),"",IF(BurstClassHr18[[#This Row],[Spk/sec-Average]]&lt;$B$3,"LF","HF"))</f>
        <v/>
      </c>
      <c r="D65" s="47" t="str">
        <f>IF(ISBLANK(BurstClassHr18[[#This Row],[%Spikes in Bursts-All]]),"",IF(BurstClassHr18[[#This Row],[%Spikes in Bursts-All]]&lt;$C$3,"LB","HB"))</f>
        <v/>
      </c>
      <c r="E65" s="48" t="str">
        <f t="shared" si="0"/>
        <v/>
      </c>
      <c r="F65"/>
      <c r="G65"/>
      <c r="H65"/>
      <c r="I65"/>
      <c r="J65"/>
      <c r="K65"/>
      <c r="L65"/>
      <c r="M65"/>
      <c r="N65"/>
      <c r="O65"/>
    </row>
    <row r="66" spans="3:15" x14ac:dyDescent="0.3">
      <c r="C66" s="47" t="str">
        <f>IF(ISBLANK(BurstClassHr18[[#This Row],[Spk/sec-Average]]),"",IF(BurstClassHr18[[#This Row],[Spk/sec-Average]]&lt;$B$3,"LF","HF"))</f>
        <v/>
      </c>
      <c r="D66" s="47" t="str">
        <f>IF(ISBLANK(BurstClassHr18[[#This Row],[%Spikes in Bursts-All]]),"",IF(BurstClassHr18[[#This Row],[%Spikes in Bursts-All]]&lt;$C$3,"LB","HB"))</f>
        <v/>
      </c>
      <c r="E66" s="48" t="str">
        <f t="shared" si="0"/>
        <v/>
      </c>
      <c r="F66"/>
      <c r="G66"/>
      <c r="H66"/>
      <c r="I66"/>
      <c r="J66"/>
      <c r="K66"/>
      <c r="L66"/>
      <c r="M66"/>
      <c r="N66"/>
      <c r="O66"/>
    </row>
    <row r="67" spans="3:15" x14ac:dyDescent="0.3">
      <c r="C67" s="47" t="str">
        <f>IF(ISBLANK(BurstClassHr18[[#This Row],[Spk/sec-Average]]),"",IF(BurstClassHr18[[#This Row],[Spk/sec-Average]]&lt;$B$3,"LF","HF"))</f>
        <v/>
      </c>
      <c r="D67" s="47" t="str">
        <f>IF(ISBLANK(BurstClassHr18[[#This Row],[%Spikes in Bursts-All]]),"",IF(BurstClassHr18[[#This Row],[%Spikes in Bursts-All]]&lt;$C$3,"LB","HB"))</f>
        <v/>
      </c>
      <c r="E67" s="48" t="str">
        <f t="shared" si="0"/>
        <v/>
      </c>
      <c r="F67"/>
      <c r="G67"/>
      <c r="H67"/>
      <c r="I67"/>
      <c r="J67"/>
      <c r="K67"/>
      <c r="L67"/>
      <c r="M67"/>
      <c r="N67"/>
      <c r="O67"/>
    </row>
    <row r="68" spans="3:15" x14ac:dyDescent="0.3">
      <c r="C68" s="47" t="str">
        <f>IF(ISBLANK(BurstClassHr18[[#This Row],[Spk/sec-Average]]),"",IF(BurstClassHr18[[#This Row],[Spk/sec-Average]]&lt;$B$3,"LF","HF"))</f>
        <v/>
      </c>
      <c r="D68" s="47" t="str">
        <f>IF(ISBLANK(BurstClassHr18[[#This Row],[%Spikes in Bursts-All]]),"",IF(BurstClassHr18[[#This Row],[%Spikes in Bursts-All]]&lt;$C$3,"LB","HB"))</f>
        <v/>
      </c>
      <c r="E68" s="48" t="str">
        <f t="shared" si="0"/>
        <v/>
      </c>
      <c r="F68"/>
      <c r="G68"/>
      <c r="H68"/>
      <c r="I68"/>
      <c r="J68"/>
      <c r="K68"/>
      <c r="L68"/>
      <c r="M68"/>
      <c r="N68"/>
      <c r="O68"/>
    </row>
    <row r="69" spans="3:15" x14ac:dyDescent="0.3">
      <c r="C69" s="47" t="str">
        <f>IF(ISBLANK(BurstClassHr18[[#This Row],[Spk/sec-Average]]),"",IF(BurstClassHr18[[#This Row],[Spk/sec-Average]]&lt;$B$3,"LF","HF"))</f>
        <v/>
      </c>
      <c r="D69" s="47" t="str">
        <f>IF(ISBLANK(BurstClassHr18[[#This Row],[%Spikes in Bursts-All]]),"",IF(BurstClassHr18[[#This Row],[%Spikes in Bursts-All]]&lt;$C$3,"LB","HB"))</f>
        <v/>
      </c>
      <c r="E69" s="48" t="str">
        <f t="shared" si="0"/>
        <v/>
      </c>
      <c r="F69"/>
      <c r="G69"/>
      <c r="H69"/>
      <c r="I69"/>
      <c r="J69"/>
      <c r="K69"/>
      <c r="L69"/>
      <c r="M69"/>
      <c r="N69"/>
      <c r="O69"/>
    </row>
    <row r="70" spans="3:15" x14ac:dyDescent="0.3">
      <c r="C70" s="47" t="str">
        <f>IF(ISBLANK(BurstClassHr18[[#This Row],[Spk/sec-Average]]),"",IF(BurstClassHr18[[#This Row],[Spk/sec-Average]]&lt;$B$3,"LF","HF"))</f>
        <v/>
      </c>
      <c r="D70" s="47" t="str">
        <f>IF(ISBLANK(BurstClassHr18[[#This Row],[%Spikes in Bursts-All]]),"",IF(BurstClassHr18[[#This Row],[%Spikes in Bursts-All]]&lt;$C$3,"LB","HB"))</f>
        <v/>
      </c>
      <c r="E70" s="48" t="str">
        <f t="shared" si="0"/>
        <v/>
      </c>
      <c r="F70"/>
      <c r="G70"/>
      <c r="H70"/>
      <c r="I70"/>
      <c r="J70"/>
      <c r="K70"/>
      <c r="L70"/>
      <c r="M70"/>
      <c r="N70"/>
      <c r="O70"/>
    </row>
    <row r="71" spans="3:15" x14ac:dyDescent="0.3">
      <c r="C71" s="47" t="str">
        <f>IF(ISBLANK(BurstClassHr18[[#This Row],[Spk/sec-Average]]),"",IF(BurstClassHr18[[#This Row],[Spk/sec-Average]]&lt;$B$3,"LF","HF"))</f>
        <v/>
      </c>
      <c r="D71" s="47" t="str">
        <f>IF(ISBLANK(BurstClassHr18[[#This Row],[%Spikes in Bursts-All]]),"",IF(BurstClassHr18[[#This Row],[%Spikes in Bursts-All]]&lt;$C$3,"LB","HB"))</f>
        <v/>
      </c>
      <c r="E71" s="48" t="str">
        <f t="shared" si="0"/>
        <v/>
      </c>
      <c r="F71"/>
      <c r="G71"/>
      <c r="H71"/>
      <c r="I71"/>
      <c r="J71"/>
      <c r="K71"/>
      <c r="L71"/>
      <c r="M71"/>
      <c r="N71"/>
      <c r="O71"/>
    </row>
    <row r="72" spans="3:15" x14ac:dyDescent="0.3">
      <c r="C72" s="47" t="str">
        <f>IF(ISBLANK(BurstClassHr18[[#This Row],[Spk/sec-Average]]),"",IF(BurstClassHr18[[#This Row],[Spk/sec-Average]]&lt;$B$3,"LF","HF"))</f>
        <v/>
      </c>
      <c r="D72" s="47" t="str">
        <f>IF(ISBLANK(BurstClassHr18[[#This Row],[%Spikes in Bursts-All]]),"",IF(BurstClassHr18[[#This Row],[%Spikes in Bursts-All]]&lt;$C$3,"LB","HB"))</f>
        <v/>
      </c>
      <c r="E72" s="48" t="str">
        <f t="shared" si="0"/>
        <v/>
      </c>
      <c r="F72"/>
      <c r="G72"/>
      <c r="H72"/>
      <c r="I72"/>
      <c r="J72"/>
      <c r="K72"/>
      <c r="L72"/>
      <c r="M72"/>
      <c r="N72"/>
      <c r="O72"/>
    </row>
    <row r="73" spans="3:15" x14ac:dyDescent="0.3">
      <c r="C73" s="47" t="str">
        <f>IF(ISBLANK(BurstClassHr18[[#This Row],[Spk/sec-Average]]),"",IF(BurstClassHr18[[#This Row],[Spk/sec-Average]]&lt;$B$3,"LF","HF"))</f>
        <v/>
      </c>
      <c r="D73" s="47" t="str">
        <f>IF(ISBLANK(BurstClassHr18[[#This Row],[%Spikes in Bursts-All]]),"",IF(BurstClassHr18[[#This Row],[%Spikes in Bursts-All]]&lt;$C$3,"LB","HB"))</f>
        <v/>
      </c>
      <c r="E73" s="48" t="str">
        <f t="shared" si="0"/>
        <v/>
      </c>
      <c r="F73"/>
      <c r="G73"/>
      <c r="H73"/>
      <c r="I73"/>
      <c r="J73"/>
      <c r="K73"/>
      <c r="L73"/>
      <c r="M73"/>
      <c r="N73"/>
      <c r="O73"/>
    </row>
    <row r="74" spans="3:15" x14ac:dyDescent="0.3">
      <c r="C74" s="47" t="str">
        <f>IF(ISBLANK(BurstClassHr18[[#This Row],[Spk/sec-Average]]),"",IF(BurstClassHr18[[#This Row],[Spk/sec-Average]]&lt;$B$3,"LF","HF"))</f>
        <v/>
      </c>
      <c r="D74" s="47" t="str">
        <f>IF(ISBLANK(BurstClassHr18[[#This Row],[%Spikes in Bursts-All]]),"",IF(BurstClassHr18[[#This Row],[%Spikes in Bursts-All]]&lt;$C$3,"LB","HB"))</f>
        <v/>
      </c>
      <c r="E74" s="48" t="str">
        <f t="shared" si="0"/>
        <v/>
      </c>
      <c r="F74"/>
      <c r="G74"/>
      <c r="H74"/>
      <c r="I74"/>
      <c r="J74"/>
      <c r="K74"/>
      <c r="L74"/>
      <c r="M74"/>
      <c r="N74"/>
      <c r="O74"/>
    </row>
    <row r="75" spans="3:15" x14ac:dyDescent="0.3">
      <c r="C75" s="47" t="str">
        <f>IF(ISBLANK(BurstClassHr18[[#This Row],[Spk/sec-Average]]),"",IF(BurstClassHr18[[#This Row],[Spk/sec-Average]]&lt;$B$3,"LF","HF"))</f>
        <v/>
      </c>
      <c r="D75" s="47" t="str">
        <f>IF(ISBLANK(BurstClassHr18[[#This Row],[%Spikes in Bursts-All]]),"",IF(BurstClassHr18[[#This Row],[%Spikes in Bursts-All]]&lt;$C$3,"LB","HB"))</f>
        <v/>
      </c>
      <c r="E75" s="48" t="str">
        <f t="shared" si="0"/>
        <v/>
      </c>
      <c r="F75"/>
      <c r="G75"/>
      <c r="H75"/>
      <c r="I75"/>
      <c r="J75"/>
      <c r="K75"/>
      <c r="L75"/>
      <c r="M75"/>
      <c r="N75"/>
      <c r="O75"/>
    </row>
    <row r="76" spans="3:15" x14ac:dyDescent="0.3">
      <c r="C76" s="47" t="str">
        <f>IF(ISBLANK(BurstClassHr18[[#This Row],[Spk/sec-Average]]),"",IF(BurstClassHr18[[#This Row],[Spk/sec-Average]]&lt;$B$3,"LF","HF"))</f>
        <v/>
      </c>
      <c r="D76" s="47" t="str">
        <f>IF(ISBLANK(BurstClassHr18[[#This Row],[%Spikes in Bursts-All]]),"",IF(BurstClassHr18[[#This Row],[%Spikes in Bursts-All]]&lt;$C$3,"LB","HB"))</f>
        <v/>
      </c>
      <c r="E76" s="48" t="str">
        <f t="shared" si="0"/>
        <v/>
      </c>
      <c r="F76"/>
      <c r="G76"/>
      <c r="H76"/>
      <c r="I76"/>
      <c r="J76"/>
      <c r="K76"/>
      <c r="L76"/>
      <c r="M76"/>
      <c r="N76"/>
      <c r="O76"/>
    </row>
    <row r="77" spans="3:15" x14ac:dyDescent="0.3">
      <c r="C77" s="47" t="str">
        <f>IF(ISBLANK(BurstClassHr18[[#This Row],[Spk/sec-Average]]),"",IF(BurstClassHr18[[#This Row],[Spk/sec-Average]]&lt;$B$3,"LF","HF"))</f>
        <v/>
      </c>
      <c r="D77" s="47" t="str">
        <f>IF(ISBLANK(BurstClassHr18[[#This Row],[%Spikes in Bursts-All]]),"",IF(BurstClassHr18[[#This Row],[%Spikes in Bursts-All]]&lt;$C$3,"LB","HB"))</f>
        <v/>
      </c>
      <c r="E77" s="48" t="str">
        <f t="shared" si="0"/>
        <v/>
      </c>
      <c r="F77"/>
      <c r="G77"/>
      <c r="H77"/>
      <c r="I77"/>
      <c r="J77"/>
      <c r="K77"/>
      <c r="L77"/>
      <c r="M77"/>
      <c r="N77"/>
      <c r="O77"/>
    </row>
    <row r="78" spans="3:15" x14ac:dyDescent="0.3">
      <c r="C78" s="47" t="str">
        <f>IF(ISBLANK(BurstClassHr18[[#This Row],[Spk/sec-Average]]),"",IF(BurstClassHr18[[#This Row],[Spk/sec-Average]]&lt;$B$3,"LF","HF"))</f>
        <v/>
      </c>
      <c r="D78" s="47" t="str">
        <f>IF(ISBLANK(BurstClassHr18[[#This Row],[%Spikes in Bursts-All]]),"",IF(BurstClassHr18[[#This Row],[%Spikes in Bursts-All]]&lt;$C$3,"LB","HB"))</f>
        <v/>
      </c>
      <c r="E78" s="48" t="str">
        <f t="shared" si="0"/>
        <v/>
      </c>
      <c r="F78"/>
      <c r="G78"/>
      <c r="H78"/>
      <c r="I78"/>
      <c r="J78"/>
      <c r="K78"/>
      <c r="L78"/>
      <c r="M78"/>
      <c r="N78"/>
      <c r="O78"/>
    </row>
    <row r="79" spans="3:15" x14ac:dyDescent="0.3">
      <c r="C79" s="47" t="str">
        <f>IF(ISBLANK(BurstClassHr18[[#This Row],[Spk/sec-Average]]),"",IF(BurstClassHr18[[#This Row],[Spk/sec-Average]]&lt;$B$3,"LF","HF"))</f>
        <v/>
      </c>
      <c r="D79" s="47" t="str">
        <f>IF(ISBLANK(BurstClassHr18[[#This Row],[%Spikes in Bursts-All]]),"",IF(BurstClassHr18[[#This Row],[%Spikes in Bursts-All]]&lt;$C$3,"LB","HB"))</f>
        <v/>
      </c>
      <c r="E79" s="48" t="str">
        <f t="shared" si="0"/>
        <v/>
      </c>
      <c r="F79"/>
      <c r="G79"/>
      <c r="H79"/>
      <c r="I79"/>
      <c r="J79"/>
      <c r="K79"/>
      <c r="L79"/>
      <c r="M79"/>
      <c r="N79"/>
      <c r="O79"/>
    </row>
    <row r="80" spans="3:15" x14ac:dyDescent="0.3">
      <c r="C80" s="47" t="str">
        <f>IF(ISBLANK(BurstClassHr18[[#This Row],[Spk/sec-Average]]),"",IF(BurstClassHr18[[#This Row],[Spk/sec-Average]]&lt;$B$3,"LF","HF"))</f>
        <v/>
      </c>
      <c r="D80" s="47" t="str">
        <f>IF(ISBLANK(BurstClassHr18[[#This Row],[%Spikes in Bursts-All]]),"",IF(BurstClassHr18[[#This Row],[%Spikes in Bursts-All]]&lt;$C$3,"LB","HB"))</f>
        <v/>
      </c>
      <c r="E80" s="48" t="str">
        <f t="shared" si="0"/>
        <v/>
      </c>
      <c r="F80"/>
      <c r="G80"/>
      <c r="H80"/>
      <c r="I80"/>
      <c r="J80"/>
      <c r="K80"/>
      <c r="L80"/>
      <c r="M80"/>
      <c r="N80"/>
      <c r="O80"/>
    </row>
    <row r="81" spans="3:15" x14ac:dyDescent="0.3">
      <c r="C81" s="47" t="str">
        <f>IF(ISBLANK(BurstClassHr18[[#This Row],[Spk/sec-Average]]),"",IF(BurstClassHr18[[#This Row],[Spk/sec-Average]]&lt;$B$3,"LF","HF"))</f>
        <v/>
      </c>
      <c r="D81" s="47" t="str">
        <f>IF(ISBLANK(BurstClassHr18[[#This Row],[%Spikes in Bursts-All]]),"",IF(BurstClassHr18[[#This Row],[%Spikes in Bursts-All]]&lt;$C$3,"LB","HB"))</f>
        <v/>
      </c>
      <c r="E81" s="48" t="str">
        <f t="shared" si="0"/>
        <v/>
      </c>
      <c r="F81"/>
      <c r="G81"/>
      <c r="H81"/>
      <c r="I81"/>
      <c r="J81"/>
      <c r="K81"/>
      <c r="L81"/>
      <c r="M81"/>
      <c r="N81"/>
      <c r="O81"/>
    </row>
    <row r="82" spans="3:15" x14ac:dyDescent="0.3">
      <c r="C82" s="47" t="str">
        <f>IF(ISBLANK(BurstClassHr18[[#This Row],[Spk/sec-Average]]),"",IF(BurstClassHr18[[#This Row],[Spk/sec-Average]]&lt;$B$3,"LF","HF"))</f>
        <v/>
      </c>
      <c r="D82" s="47" t="str">
        <f>IF(ISBLANK(BurstClassHr18[[#This Row],[%Spikes in Bursts-All]]),"",IF(BurstClassHr18[[#This Row],[%Spikes in Bursts-All]]&lt;$C$3,"LB","HB"))</f>
        <v/>
      </c>
      <c r="E82" s="48" t="str">
        <f t="shared" si="0"/>
        <v/>
      </c>
      <c r="F82"/>
      <c r="G82"/>
      <c r="H82"/>
      <c r="I82"/>
      <c r="J82"/>
      <c r="K82"/>
      <c r="L82"/>
      <c r="M82"/>
      <c r="N82"/>
      <c r="O82"/>
    </row>
    <row r="83" spans="3:15" x14ac:dyDescent="0.3">
      <c r="C83" s="47" t="str">
        <f>IF(ISBLANK(BurstClassHr18[[#This Row],[Spk/sec-Average]]),"",IF(BurstClassHr18[[#This Row],[Spk/sec-Average]]&lt;$B$3,"LF","HF"))</f>
        <v/>
      </c>
      <c r="D83" s="47" t="str">
        <f>IF(ISBLANK(BurstClassHr18[[#This Row],[%Spikes in Bursts-All]]),"",IF(BurstClassHr18[[#This Row],[%Spikes in Bursts-All]]&lt;$C$3,"LB","HB"))</f>
        <v/>
      </c>
      <c r="E83" s="48" t="str">
        <f t="shared" si="0"/>
        <v/>
      </c>
      <c r="F83"/>
      <c r="G83"/>
      <c r="H83"/>
      <c r="I83"/>
      <c r="J83"/>
      <c r="K83"/>
      <c r="L83"/>
      <c r="M83"/>
      <c r="N83"/>
      <c r="O83"/>
    </row>
    <row r="84" spans="3:15" x14ac:dyDescent="0.3">
      <c r="C84" s="47" t="str">
        <f>IF(ISBLANK(BurstClassHr18[[#This Row],[Spk/sec-Average]]),"",IF(BurstClassHr18[[#This Row],[Spk/sec-Average]]&lt;$B$3,"LF","HF"))</f>
        <v/>
      </c>
      <c r="D84" s="47" t="str">
        <f>IF(ISBLANK(BurstClassHr18[[#This Row],[%Spikes in Bursts-All]]),"",IF(BurstClassHr18[[#This Row],[%Spikes in Bursts-All]]&lt;$C$3,"LB","HB"))</f>
        <v/>
      </c>
      <c r="E84" s="48" t="str">
        <f t="shared" si="0"/>
        <v/>
      </c>
      <c r="F84"/>
      <c r="G84"/>
      <c r="H84"/>
      <c r="I84"/>
      <c r="J84"/>
      <c r="K84"/>
      <c r="L84"/>
      <c r="M84"/>
      <c r="N84"/>
      <c r="O84"/>
    </row>
    <row r="85" spans="3:15" x14ac:dyDescent="0.3">
      <c r="C85" s="47" t="str">
        <f>IF(ISBLANK(BurstClassHr18[[#This Row],[Spk/sec-Average]]),"",IF(BurstClassHr18[[#This Row],[Spk/sec-Average]]&lt;$B$3,"LF","HF"))</f>
        <v/>
      </c>
      <c r="D85" s="47" t="str">
        <f>IF(ISBLANK(BurstClassHr18[[#This Row],[%Spikes in Bursts-All]]),"",IF(BurstClassHr18[[#This Row],[%Spikes in Bursts-All]]&lt;$C$3,"LB","HB"))</f>
        <v/>
      </c>
      <c r="E85" s="48" t="str">
        <f t="shared" si="0"/>
        <v/>
      </c>
      <c r="F85"/>
      <c r="G85"/>
      <c r="H85"/>
      <c r="I85"/>
      <c r="J85"/>
      <c r="K85"/>
      <c r="L85"/>
      <c r="M85"/>
      <c r="N85"/>
      <c r="O85"/>
    </row>
    <row r="86" spans="3:15" x14ac:dyDescent="0.3">
      <c r="C86" s="47" t="str">
        <f>IF(ISBLANK(BurstClassHr18[[#This Row],[Spk/sec-Average]]),"",IF(BurstClassHr18[[#This Row],[Spk/sec-Average]]&lt;$B$3,"LF","HF"))</f>
        <v/>
      </c>
      <c r="D86" s="47" t="str">
        <f>IF(ISBLANK(BurstClassHr18[[#This Row],[%Spikes in Bursts-All]]),"",IF(BurstClassHr18[[#This Row],[%Spikes in Bursts-All]]&lt;$C$3,"LB","HB"))</f>
        <v/>
      </c>
      <c r="E86" s="48" t="str">
        <f t="shared" si="0"/>
        <v/>
      </c>
      <c r="F86"/>
      <c r="G86"/>
      <c r="H86"/>
      <c r="I86"/>
      <c r="J86"/>
      <c r="K86"/>
      <c r="L86"/>
      <c r="M86"/>
      <c r="N86"/>
      <c r="O86"/>
    </row>
    <row r="87" spans="3:15" x14ac:dyDescent="0.3">
      <c r="C87" s="47" t="str">
        <f>IF(ISBLANK(BurstClassHr18[[#This Row],[Spk/sec-Average]]),"",IF(BurstClassHr18[[#This Row],[Spk/sec-Average]]&lt;$B$3,"LF","HF"))</f>
        <v/>
      </c>
      <c r="D87" s="47" t="str">
        <f>IF(ISBLANK(BurstClassHr18[[#This Row],[%Spikes in Bursts-All]]),"",IF(BurstClassHr18[[#This Row],[%Spikes in Bursts-All]]&lt;$C$3,"LB","HB"))</f>
        <v/>
      </c>
      <c r="E87" s="48" t="str">
        <f t="shared" si="0"/>
        <v/>
      </c>
      <c r="F87"/>
      <c r="G87"/>
      <c r="H87"/>
      <c r="I87"/>
      <c r="J87"/>
      <c r="K87"/>
      <c r="L87"/>
      <c r="M87"/>
      <c r="N87"/>
      <c r="O87"/>
    </row>
    <row r="88" spans="3:15" x14ac:dyDescent="0.3">
      <c r="C88" s="47" t="str">
        <f>IF(ISBLANK(BurstClassHr18[[#This Row],[Spk/sec-Average]]),"",IF(BurstClassHr18[[#This Row],[Spk/sec-Average]]&lt;$B$3,"LF","HF"))</f>
        <v/>
      </c>
      <c r="D88" s="47" t="str">
        <f>IF(ISBLANK(BurstClassHr18[[#This Row],[%Spikes in Bursts-All]]),"",IF(BurstClassHr18[[#This Row],[%Spikes in Bursts-All]]&lt;$C$3,"LB","HB"))</f>
        <v/>
      </c>
      <c r="E88" s="48" t="str">
        <f t="shared" si="0"/>
        <v/>
      </c>
      <c r="F88"/>
      <c r="G88"/>
      <c r="H88"/>
      <c r="I88"/>
      <c r="J88"/>
      <c r="K88"/>
      <c r="L88"/>
      <c r="M88"/>
      <c r="N88"/>
      <c r="O88"/>
    </row>
    <row r="89" spans="3:15" x14ac:dyDescent="0.3">
      <c r="C89" s="47" t="str">
        <f>IF(ISBLANK(BurstClassHr18[[#This Row],[Spk/sec-Average]]),"",IF(BurstClassHr18[[#This Row],[Spk/sec-Average]]&lt;$B$3,"LF","HF"))</f>
        <v/>
      </c>
      <c r="D89" s="47" t="str">
        <f>IF(ISBLANK(BurstClassHr18[[#This Row],[%Spikes in Bursts-All]]),"",IF(BurstClassHr18[[#This Row],[%Spikes in Bursts-All]]&lt;$C$3,"LB","HB"))</f>
        <v/>
      </c>
      <c r="E89" s="48" t="str">
        <f t="shared" si="0"/>
        <v/>
      </c>
      <c r="F89"/>
      <c r="G89"/>
      <c r="H89"/>
      <c r="I89"/>
      <c r="J89"/>
      <c r="K89"/>
      <c r="L89"/>
      <c r="M89"/>
      <c r="N89"/>
      <c r="O89"/>
    </row>
    <row r="90" spans="3:15" x14ac:dyDescent="0.3">
      <c r="C90" s="47" t="str">
        <f>IF(ISBLANK(BurstClassHr18[[#This Row],[Spk/sec-Average]]),"",IF(BurstClassHr18[[#This Row],[Spk/sec-Average]]&lt;$B$3,"LF","HF"))</f>
        <v/>
      </c>
      <c r="D90" s="47" t="str">
        <f>IF(ISBLANK(BurstClassHr18[[#This Row],[%Spikes in Bursts-All]]),"",IF(BurstClassHr18[[#This Row],[%Spikes in Bursts-All]]&lt;$C$3,"LB","HB"))</f>
        <v/>
      </c>
      <c r="E90" s="48" t="str">
        <f t="shared" ref="E90:E153" si="1">CONCATENATE(C90,D90)</f>
        <v/>
      </c>
      <c r="F90"/>
      <c r="G90"/>
      <c r="H90"/>
      <c r="I90"/>
      <c r="J90"/>
      <c r="K90"/>
      <c r="L90"/>
      <c r="M90"/>
      <c r="N90"/>
      <c r="O90"/>
    </row>
    <row r="91" spans="3:15" x14ac:dyDescent="0.3">
      <c r="C91" s="47" t="str">
        <f>IF(ISBLANK(BurstClassHr18[[#This Row],[Spk/sec-Average]]),"",IF(BurstClassHr18[[#This Row],[Spk/sec-Average]]&lt;$B$3,"LF","HF"))</f>
        <v/>
      </c>
      <c r="D91" s="47" t="str">
        <f>IF(ISBLANK(BurstClassHr18[[#This Row],[%Spikes in Bursts-All]]),"",IF(BurstClassHr18[[#This Row],[%Spikes in Bursts-All]]&lt;$C$3,"LB","HB"))</f>
        <v/>
      </c>
      <c r="E91" s="48" t="str">
        <f t="shared" si="1"/>
        <v/>
      </c>
      <c r="F91"/>
      <c r="G91"/>
      <c r="H91"/>
      <c r="I91"/>
      <c r="J91"/>
      <c r="K91"/>
      <c r="L91"/>
      <c r="M91"/>
      <c r="N91"/>
      <c r="O91"/>
    </row>
    <row r="92" spans="3:15" x14ac:dyDescent="0.3">
      <c r="C92" s="47" t="str">
        <f>IF(ISBLANK(BurstClassHr18[[#This Row],[Spk/sec-Average]]),"",IF(BurstClassHr18[[#This Row],[Spk/sec-Average]]&lt;$B$3,"LF","HF"))</f>
        <v/>
      </c>
      <c r="D92" s="47" t="str">
        <f>IF(ISBLANK(BurstClassHr18[[#This Row],[%Spikes in Bursts-All]]),"",IF(BurstClassHr18[[#This Row],[%Spikes in Bursts-All]]&lt;$C$3,"LB","HB"))</f>
        <v/>
      </c>
      <c r="E92" s="48" t="str">
        <f t="shared" si="1"/>
        <v/>
      </c>
      <c r="F92"/>
      <c r="G92"/>
      <c r="H92"/>
      <c r="I92"/>
      <c r="J92"/>
      <c r="K92"/>
      <c r="L92"/>
      <c r="M92"/>
      <c r="N92"/>
      <c r="O92"/>
    </row>
    <row r="93" spans="3:15" x14ac:dyDescent="0.3">
      <c r="C93" s="47" t="str">
        <f>IF(ISBLANK(BurstClassHr18[[#This Row],[Spk/sec-Average]]),"",IF(BurstClassHr18[[#This Row],[Spk/sec-Average]]&lt;$B$3,"LF","HF"))</f>
        <v/>
      </c>
      <c r="D93" s="47" t="str">
        <f>IF(ISBLANK(BurstClassHr18[[#This Row],[%Spikes in Bursts-All]]),"",IF(BurstClassHr18[[#This Row],[%Spikes in Bursts-All]]&lt;$C$3,"LB","HB"))</f>
        <v/>
      </c>
      <c r="E93" s="48" t="str">
        <f t="shared" si="1"/>
        <v/>
      </c>
      <c r="F93"/>
      <c r="G93"/>
      <c r="H93"/>
      <c r="I93"/>
      <c r="J93"/>
      <c r="K93"/>
      <c r="L93"/>
      <c r="M93"/>
      <c r="N93"/>
      <c r="O93"/>
    </row>
    <row r="94" spans="3:15" x14ac:dyDescent="0.3">
      <c r="C94" s="47" t="str">
        <f>IF(ISBLANK(BurstClassHr18[[#This Row],[Spk/sec-Average]]),"",IF(BurstClassHr18[[#This Row],[Spk/sec-Average]]&lt;$B$3,"LF","HF"))</f>
        <v/>
      </c>
      <c r="D94" s="47" t="str">
        <f>IF(ISBLANK(BurstClassHr18[[#This Row],[%Spikes in Bursts-All]]),"",IF(BurstClassHr18[[#This Row],[%Spikes in Bursts-All]]&lt;$C$3,"LB","HB"))</f>
        <v/>
      </c>
      <c r="E94" s="48" t="str">
        <f t="shared" si="1"/>
        <v/>
      </c>
      <c r="F94"/>
      <c r="G94"/>
      <c r="H94"/>
      <c r="I94"/>
      <c r="J94"/>
      <c r="K94"/>
      <c r="L94"/>
      <c r="M94"/>
      <c r="N94"/>
      <c r="O94"/>
    </row>
    <row r="95" spans="3:15" x14ac:dyDescent="0.3">
      <c r="C95" s="47" t="str">
        <f>IF(ISBLANK(BurstClassHr18[[#This Row],[Spk/sec-Average]]),"",IF(BurstClassHr18[[#This Row],[Spk/sec-Average]]&lt;$B$3,"LF","HF"))</f>
        <v/>
      </c>
      <c r="D95" s="47" t="str">
        <f>IF(ISBLANK(BurstClassHr18[[#This Row],[%Spikes in Bursts-All]]),"",IF(BurstClassHr18[[#This Row],[%Spikes in Bursts-All]]&lt;$C$3,"LB","HB"))</f>
        <v/>
      </c>
      <c r="E95" s="48" t="str">
        <f t="shared" si="1"/>
        <v/>
      </c>
      <c r="F95"/>
      <c r="G95"/>
      <c r="H95"/>
      <c r="I95"/>
      <c r="J95"/>
      <c r="K95"/>
      <c r="L95"/>
      <c r="M95"/>
      <c r="N95"/>
      <c r="O95"/>
    </row>
    <row r="96" spans="3:15" x14ac:dyDescent="0.3">
      <c r="C96" s="47" t="str">
        <f>IF(ISBLANK(BurstClassHr18[[#This Row],[Spk/sec-Average]]),"",IF(BurstClassHr18[[#This Row],[Spk/sec-Average]]&lt;$B$3,"LF","HF"))</f>
        <v/>
      </c>
      <c r="D96" s="47" t="str">
        <f>IF(ISBLANK(BurstClassHr18[[#This Row],[%Spikes in Bursts-All]]),"",IF(BurstClassHr18[[#This Row],[%Spikes in Bursts-All]]&lt;$C$3,"LB","HB"))</f>
        <v/>
      </c>
      <c r="E96" s="48" t="str">
        <f t="shared" si="1"/>
        <v/>
      </c>
      <c r="F96"/>
      <c r="G96"/>
      <c r="H96"/>
      <c r="I96"/>
      <c r="J96"/>
      <c r="K96"/>
      <c r="L96"/>
      <c r="M96"/>
      <c r="N96"/>
      <c r="O96"/>
    </row>
    <row r="97" spans="3:15" x14ac:dyDescent="0.3">
      <c r="C97" s="47" t="str">
        <f>IF(ISBLANK(BurstClassHr18[[#This Row],[Spk/sec-Average]]),"",IF(BurstClassHr18[[#This Row],[Spk/sec-Average]]&lt;$B$3,"LF","HF"))</f>
        <v/>
      </c>
      <c r="D97" s="47" t="str">
        <f>IF(ISBLANK(BurstClassHr18[[#This Row],[%Spikes in Bursts-All]]),"",IF(BurstClassHr18[[#This Row],[%Spikes in Bursts-All]]&lt;$C$3,"LB","HB"))</f>
        <v/>
      </c>
      <c r="E97" s="48" t="str">
        <f t="shared" si="1"/>
        <v/>
      </c>
      <c r="F97"/>
      <c r="G97"/>
      <c r="H97"/>
      <c r="I97"/>
      <c r="J97"/>
      <c r="K97"/>
      <c r="L97"/>
      <c r="M97"/>
      <c r="N97"/>
      <c r="O97"/>
    </row>
    <row r="98" spans="3:15" x14ac:dyDescent="0.3">
      <c r="C98" s="47" t="str">
        <f>IF(ISBLANK(BurstClassHr18[[#This Row],[Spk/sec-Average]]),"",IF(BurstClassHr18[[#This Row],[Spk/sec-Average]]&lt;$B$3,"LF","HF"))</f>
        <v/>
      </c>
      <c r="D98" s="47" t="str">
        <f>IF(ISBLANK(BurstClassHr18[[#This Row],[%Spikes in Bursts-All]]),"",IF(BurstClassHr18[[#This Row],[%Spikes in Bursts-All]]&lt;$C$3,"LB","HB"))</f>
        <v/>
      </c>
      <c r="E98" s="48" t="str">
        <f t="shared" si="1"/>
        <v/>
      </c>
      <c r="F98"/>
      <c r="G98"/>
      <c r="H98"/>
      <c r="I98"/>
      <c r="J98"/>
      <c r="K98"/>
      <c r="L98"/>
      <c r="M98"/>
      <c r="N98"/>
      <c r="O98"/>
    </row>
    <row r="99" spans="3:15" x14ac:dyDescent="0.3">
      <c r="C99" s="47" t="str">
        <f>IF(ISBLANK(BurstClassHr18[[#This Row],[Spk/sec-Average]]),"",IF(BurstClassHr18[[#This Row],[Spk/sec-Average]]&lt;$B$3,"LF","HF"))</f>
        <v/>
      </c>
      <c r="D99" s="47" t="str">
        <f>IF(ISBLANK(BurstClassHr18[[#This Row],[%Spikes in Bursts-All]]),"",IF(BurstClassHr18[[#This Row],[%Spikes in Bursts-All]]&lt;$C$3,"LB","HB"))</f>
        <v/>
      </c>
      <c r="E99" s="48" t="str">
        <f t="shared" si="1"/>
        <v/>
      </c>
      <c r="F99"/>
      <c r="G99"/>
      <c r="H99"/>
      <c r="I99"/>
      <c r="J99"/>
      <c r="K99"/>
      <c r="L99"/>
      <c r="M99"/>
      <c r="N99"/>
      <c r="O99"/>
    </row>
    <row r="100" spans="3:15" x14ac:dyDescent="0.3">
      <c r="C100" s="47" t="str">
        <f>IF(ISBLANK(BurstClassHr18[[#This Row],[Spk/sec-Average]]),"",IF(BurstClassHr18[[#This Row],[Spk/sec-Average]]&lt;$B$3,"LF","HF"))</f>
        <v/>
      </c>
      <c r="D100" s="47" t="str">
        <f>IF(ISBLANK(BurstClassHr18[[#This Row],[%Spikes in Bursts-All]]),"",IF(BurstClassHr18[[#This Row],[%Spikes in Bursts-All]]&lt;$C$3,"LB","HB"))</f>
        <v/>
      </c>
      <c r="E100" s="48" t="str">
        <f t="shared" si="1"/>
        <v/>
      </c>
      <c r="F100"/>
      <c r="G100"/>
      <c r="H100"/>
      <c r="I100"/>
      <c r="J100"/>
      <c r="K100"/>
      <c r="L100"/>
      <c r="M100"/>
      <c r="N100"/>
      <c r="O100"/>
    </row>
    <row r="101" spans="3:15" x14ac:dyDescent="0.3">
      <c r="C101" s="47" t="str">
        <f>IF(ISBLANK(BurstClassHr18[[#This Row],[Spk/sec-Average]]),"",IF(BurstClassHr18[[#This Row],[Spk/sec-Average]]&lt;$B$3,"LF","HF"))</f>
        <v/>
      </c>
      <c r="D101" s="47" t="str">
        <f>IF(ISBLANK(BurstClassHr18[[#This Row],[%Spikes in Bursts-All]]),"",IF(BurstClassHr18[[#This Row],[%Spikes in Bursts-All]]&lt;$C$3,"LB","HB"))</f>
        <v/>
      </c>
      <c r="E101" s="48" t="str">
        <f t="shared" si="1"/>
        <v/>
      </c>
      <c r="F101"/>
      <c r="G101"/>
      <c r="H101"/>
      <c r="I101"/>
      <c r="J101"/>
      <c r="K101"/>
      <c r="L101"/>
      <c r="M101"/>
      <c r="N101"/>
      <c r="O101"/>
    </row>
    <row r="102" spans="3:15" x14ac:dyDescent="0.3">
      <c r="C102" s="47" t="str">
        <f>IF(ISBLANK(BurstClassHr18[[#This Row],[Spk/sec-Average]]),"",IF(BurstClassHr18[[#This Row],[Spk/sec-Average]]&lt;$B$3,"LF","HF"))</f>
        <v/>
      </c>
      <c r="D102" s="47" t="str">
        <f>IF(ISBLANK(BurstClassHr18[[#This Row],[%Spikes in Bursts-All]]),"",IF(BurstClassHr18[[#This Row],[%Spikes in Bursts-All]]&lt;$C$3,"LB","HB"))</f>
        <v/>
      </c>
      <c r="E102" s="48" t="str">
        <f t="shared" si="1"/>
        <v/>
      </c>
      <c r="F102"/>
      <c r="G102"/>
      <c r="H102"/>
      <c r="I102"/>
      <c r="J102"/>
      <c r="K102"/>
      <c r="L102"/>
      <c r="M102"/>
      <c r="N102"/>
      <c r="O102"/>
    </row>
    <row r="103" spans="3:15" x14ac:dyDescent="0.3">
      <c r="C103" s="47" t="str">
        <f>IF(ISBLANK(BurstClassHr18[[#This Row],[Spk/sec-Average]]),"",IF(BurstClassHr18[[#This Row],[Spk/sec-Average]]&lt;$B$3,"LF","HF"))</f>
        <v/>
      </c>
      <c r="D103" s="47" t="str">
        <f>IF(ISBLANK(BurstClassHr18[[#This Row],[%Spikes in Bursts-All]]),"",IF(BurstClassHr18[[#This Row],[%Spikes in Bursts-All]]&lt;$C$3,"LB","HB"))</f>
        <v/>
      </c>
      <c r="E103" s="48" t="str">
        <f t="shared" si="1"/>
        <v/>
      </c>
      <c r="F103"/>
      <c r="G103"/>
      <c r="H103"/>
      <c r="I103"/>
      <c r="J103"/>
      <c r="K103"/>
      <c r="L103"/>
      <c r="M103"/>
      <c r="N103"/>
      <c r="O103"/>
    </row>
    <row r="104" spans="3:15" x14ac:dyDescent="0.3">
      <c r="C104" s="47" t="str">
        <f>IF(ISBLANK(BurstClassHr18[[#This Row],[Spk/sec-Average]]),"",IF(BurstClassHr18[[#This Row],[Spk/sec-Average]]&lt;$B$3,"LF","HF"))</f>
        <v/>
      </c>
      <c r="D104" s="47" t="str">
        <f>IF(ISBLANK(BurstClassHr18[[#This Row],[%Spikes in Bursts-All]]),"",IF(BurstClassHr18[[#This Row],[%Spikes in Bursts-All]]&lt;$C$3,"LB","HB"))</f>
        <v/>
      </c>
      <c r="E104" s="48" t="str">
        <f t="shared" si="1"/>
        <v/>
      </c>
      <c r="F104"/>
      <c r="G104"/>
      <c r="H104"/>
      <c r="I104"/>
      <c r="J104"/>
      <c r="K104"/>
      <c r="L104"/>
      <c r="M104"/>
      <c r="N104"/>
      <c r="O104"/>
    </row>
    <row r="105" spans="3:15" x14ac:dyDescent="0.3">
      <c r="C105" s="47" t="str">
        <f>IF(ISBLANK(BurstClassHr18[[#This Row],[Spk/sec-Average]]),"",IF(BurstClassHr18[[#This Row],[Spk/sec-Average]]&lt;$B$3,"LF","HF"))</f>
        <v/>
      </c>
      <c r="D105" s="47" t="str">
        <f>IF(ISBLANK(BurstClassHr18[[#This Row],[%Spikes in Bursts-All]]),"",IF(BurstClassHr18[[#This Row],[%Spikes in Bursts-All]]&lt;$C$3,"LB","HB"))</f>
        <v/>
      </c>
      <c r="E105" s="48" t="str">
        <f t="shared" si="1"/>
        <v/>
      </c>
      <c r="F105"/>
      <c r="G105"/>
      <c r="H105"/>
      <c r="I105"/>
      <c r="J105"/>
      <c r="K105"/>
      <c r="L105"/>
      <c r="M105"/>
      <c r="N105"/>
      <c r="O105"/>
    </row>
    <row r="106" spans="3:15" x14ac:dyDescent="0.3">
      <c r="C106" s="47" t="str">
        <f>IF(ISBLANK(BurstClassHr18[[#This Row],[Spk/sec-Average]]),"",IF(BurstClassHr18[[#This Row],[Spk/sec-Average]]&lt;$B$3,"LF","HF"))</f>
        <v/>
      </c>
      <c r="D106" s="47" t="str">
        <f>IF(ISBLANK(BurstClassHr18[[#This Row],[%Spikes in Bursts-All]]),"",IF(BurstClassHr18[[#This Row],[%Spikes in Bursts-All]]&lt;$C$3,"LB","HB"))</f>
        <v/>
      </c>
      <c r="E106" s="48" t="str">
        <f t="shared" si="1"/>
        <v/>
      </c>
      <c r="F106"/>
      <c r="G106"/>
      <c r="H106"/>
      <c r="I106"/>
      <c r="J106"/>
      <c r="K106"/>
      <c r="L106"/>
      <c r="M106"/>
      <c r="N106"/>
      <c r="O106"/>
    </row>
    <row r="107" spans="3:15" x14ac:dyDescent="0.3">
      <c r="C107" s="47" t="str">
        <f>IF(ISBLANK(BurstClassHr18[[#This Row],[Spk/sec-Average]]),"",IF(BurstClassHr18[[#This Row],[Spk/sec-Average]]&lt;$B$3,"LF","HF"))</f>
        <v/>
      </c>
      <c r="D107" s="47" t="str">
        <f>IF(ISBLANK(BurstClassHr18[[#This Row],[%Spikes in Bursts-All]]),"",IF(BurstClassHr18[[#This Row],[%Spikes in Bursts-All]]&lt;$C$3,"LB","HB"))</f>
        <v/>
      </c>
      <c r="E107" s="48" t="str">
        <f t="shared" si="1"/>
        <v/>
      </c>
      <c r="F107"/>
      <c r="G107"/>
      <c r="H107"/>
      <c r="I107"/>
      <c r="J107"/>
      <c r="K107"/>
      <c r="L107"/>
      <c r="M107"/>
      <c r="N107"/>
      <c r="O107"/>
    </row>
    <row r="108" spans="3:15" x14ac:dyDescent="0.3">
      <c r="C108" s="47" t="str">
        <f>IF(ISBLANK(BurstClassHr18[[#This Row],[Spk/sec-Average]]),"",IF(BurstClassHr18[[#This Row],[Spk/sec-Average]]&lt;$B$3,"LF","HF"))</f>
        <v/>
      </c>
      <c r="D108" s="47" t="str">
        <f>IF(ISBLANK(BurstClassHr18[[#This Row],[%Spikes in Bursts-All]]),"",IF(BurstClassHr18[[#This Row],[%Spikes in Bursts-All]]&lt;$C$3,"LB","HB"))</f>
        <v/>
      </c>
      <c r="E108" s="48" t="str">
        <f t="shared" si="1"/>
        <v/>
      </c>
      <c r="F108"/>
      <c r="G108"/>
      <c r="H108"/>
      <c r="I108"/>
      <c r="J108"/>
      <c r="K108"/>
      <c r="L108"/>
      <c r="M108"/>
      <c r="N108"/>
      <c r="O108"/>
    </row>
    <row r="109" spans="3:15" x14ac:dyDescent="0.3">
      <c r="C109" s="47" t="str">
        <f>IF(ISBLANK(BurstClassHr18[[#This Row],[Spk/sec-Average]]),"",IF(BurstClassHr18[[#This Row],[Spk/sec-Average]]&lt;$B$3,"LF","HF"))</f>
        <v/>
      </c>
      <c r="D109" s="47" t="str">
        <f>IF(ISBLANK(BurstClassHr18[[#This Row],[%Spikes in Bursts-All]]),"",IF(BurstClassHr18[[#This Row],[%Spikes in Bursts-All]]&lt;$C$3,"LB","HB"))</f>
        <v/>
      </c>
      <c r="E109" s="48" t="str">
        <f t="shared" si="1"/>
        <v/>
      </c>
      <c r="F109"/>
      <c r="G109"/>
      <c r="H109"/>
      <c r="I109"/>
      <c r="J109"/>
      <c r="K109"/>
      <c r="L109"/>
      <c r="M109"/>
      <c r="N109"/>
      <c r="O109"/>
    </row>
    <row r="110" spans="3:15" x14ac:dyDescent="0.3">
      <c r="C110" s="47" t="str">
        <f>IF(ISBLANK(BurstClassHr18[[#This Row],[Spk/sec-Average]]),"",IF(BurstClassHr18[[#This Row],[Spk/sec-Average]]&lt;$B$3,"LF","HF"))</f>
        <v/>
      </c>
      <c r="D110" s="47" t="str">
        <f>IF(ISBLANK(BurstClassHr18[[#This Row],[%Spikes in Bursts-All]]),"",IF(BurstClassHr18[[#This Row],[%Spikes in Bursts-All]]&lt;$C$3,"LB","HB"))</f>
        <v/>
      </c>
      <c r="E110" s="48" t="str">
        <f t="shared" si="1"/>
        <v/>
      </c>
      <c r="F110"/>
      <c r="G110"/>
      <c r="H110"/>
      <c r="I110"/>
      <c r="J110"/>
      <c r="K110"/>
      <c r="L110"/>
      <c r="M110"/>
      <c r="N110"/>
      <c r="O110"/>
    </row>
    <row r="111" spans="3:15" x14ac:dyDescent="0.3">
      <c r="C111" s="47" t="str">
        <f>IF(ISBLANK(BurstClassHr18[[#This Row],[Spk/sec-Average]]),"",IF(BurstClassHr18[[#This Row],[Spk/sec-Average]]&lt;$B$3,"LF","HF"))</f>
        <v/>
      </c>
      <c r="D111" s="47" t="str">
        <f>IF(ISBLANK(BurstClassHr18[[#This Row],[%Spikes in Bursts-All]]),"",IF(BurstClassHr18[[#This Row],[%Spikes in Bursts-All]]&lt;$C$3,"LB","HB"))</f>
        <v/>
      </c>
      <c r="E111" s="48" t="str">
        <f t="shared" si="1"/>
        <v/>
      </c>
      <c r="F111"/>
      <c r="G111"/>
      <c r="H111"/>
      <c r="I111"/>
      <c r="J111"/>
      <c r="K111"/>
      <c r="L111"/>
      <c r="M111"/>
      <c r="N111"/>
      <c r="O111"/>
    </row>
    <row r="112" spans="3:15" x14ac:dyDescent="0.3">
      <c r="C112" s="47" t="str">
        <f>IF(ISBLANK(BurstClassHr18[[#This Row],[Spk/sec-Average]]),"",IF(BurstClassHr18[[#This Row],[Spk/sec-Average]]&lt;$B$3,"LF","HF"))</f>
        <v/>
      </c>
      <c r="D112" s="47" t="str">
        <f>IF(ISBLANK(BurstClassHr18[[#This Row],[%Spikes in Bursts-All]]),"",IF(BurstClassHr18[[#This Row],[%Spikes in Bursts-All]]&lt;$C$3,"LB","HB"))</f>
        <v/>
      </c>
      <c r="E112" s="48" t="str">
        <f t="shared" si="1"/>
        <v/>
      </c>
      <c r="F112"/>
      <c r="G112"/>
      <c r="H112"/>
      <c r="I112"/>
      <c r="J112"/>
      <c r="K112"/>
      <c r="L112"/>
      <c r="M112"/>
      <c r="N112"/>
      <c r="O112"/>
    </row>
    <row r="113" spans="3:15" x14ac:dyDescent="0.3">
      <c r="C113" s="47" t="str">
        <f>IF(ISBLANK(BurstClassHr18[[#This Row],[Spk/sec-Average]]),"",IF(BurstClassHr18[[#This Row],[Spk/sec-Average]]&lt;$B$3,"LF","HF"))</f>
        <v/>
      </c>
      <c r="D113" s="47" t="str">
        <f>IF(ISBLANK(BurstClassHr18[[#This Row],[%Spikes in Bursts-All]]),"",IF(BurstClassHr18[[#This Row],[%Spikes in Bursts-All]]&lt;$C$3,"LB","HB"))</f>
        <v/>
      </c>
      <c r="E113" s="48" t="str">
        <f t="shared" si="1"/>
        <v/>
      </c>
      <c r="F113"/>
      <c r="G113"/>
      <c r="H113"/>
      <c r="I113"/>
      <c r="J113"/>
      <c r="K113"/>
      <c r="L113"/>
      <c r="M113"/>
      <c r="N113"/>
      <c r="O113"/>
    </row>
    <row r="114" spans="3:15" x14ac:dyDescent="0.3">
      <c r="C114" s="47" t="str">
        <f>IF(ISBLANK(BurstClassHr18[[#This Row],[Spk/sec-Average]]),"",IF(BurstClassHr18[[#This Row],[Spk/sec-Average]]&lt;$B$3,"LF","HF"))</f>
        <v/>
      </c>
      <c r="D114" s="47" t="str">
        <f>IF(ISBLANK(BurstClassHr18[[#This Row],[%Spikes in Bursts-All]]),"",IF(BurstClassHr18[[#This Row],[%Spikes in Bursts-All]]&lt;$C$3,"LB","HB"))</f>
        <v/>
      </c>
      <c r="E114" s="48" t="str">
        <f t="shared" si="1"/>
        <v/>
      </c>
      <c r="F114"/>
      <c r="G114"/>
      <c r="H114"/>
      <c r="I114"/>
      <c r="J114"/>
      <c r="K114"/>
      <c r="L114"/>
      <c r="M114"/>
      <c r="N114"/>
      <c r="O114"/>
    </row>
    <row r="115" spans="3:15" x14ac:dyDescent="0.3">
      <c r="C115" s="47" t="str">
        <f>IF(ISBLANK(BurstClassHr18[[#This Row],[Spk/sec-Average]]),"",IF(BurstClassHr18[[#This Row],[Spk/sec-Average]]&lt;$B$3,"LF","HF"))</f>
        <v/>
      </c>
      <c r="D115" s="47" t="str">
        <f>IF(ISBLANK(BurstClassHr18[[#This Row],[%Spikes in Bursts-All]]),"",IF(BurstClassHr18[[#This Row],[%Spikes in Bursts-All]]&lt;$C$3,"LB","HB"))</f>
        <v/>
      </c>
      <c r="E115" s="48" t="str">
        <f t="shared" si="1"/>
        <v/>
      </c>
      <c r="F115"/>
      <c r="G115"/>
      <c r="H115"/>
      <c r="I115"/>
      <c r="J115"/>
      <c r="K115"/>
      <c r="L115"/>
      <c r="M115"/>
      <c r="N115"/>
      <c r="O115"/>
    </row>
    <row r="116" spans="3:15" x14ac:dyDescent="0.3">
      <c r="C116" s="47" t="str">
        <f>IF(ISBLANK(BurstClassHr18[[#This Row],[Spk/sec-Average]]),"",IF(BurstClassHr18[[#This Row],[Spk/sec-Average]]&lt;$B$3,"LF","HF"))</f>
        <v/>
      </c>
      <c r="D116" s="47" t="str">
        <f>IF(ISBLANK(BurstClassHr18[[#This Row],[%Spikes in Bursts-All]]),"",IF(BurstClassHr18[[#This Row],[%Spikes in Bursts-All]]&lt;$C$3,"LB","HB"))</f>
        <v/>
      </c>
      <c r="E116" s="48" t="str">
        <f t="shared" si="1"/>
        <v/>
      </c>
      <c r="F116"/>
      <c r="G116"/>
      <c r="H116"/>
      <c r="I116"/>
      <c r="J116"/>
      <c r="K116"/>
      <c r="L116"/>
      <c r="M116"/>
      <c r="N116"/>
      <c r="O116"/>
    </row>
    <row r="117" spans="3:15" x14ac:dyDescent="0.3">
      <c r="C117" s="47" t="str">
        <f>IF(ISBLANK(BurstClassHr18[[#This Row],[Spk/sec-Average]]),"",IF(BurstClassHr18[[#This Row],[Spk/sec-Average]]&lt;$B$3,"LF","HF"))</f>
        <v/>
      </c>
      <c r="D117" s="47" t="str">
        <f>IF(ISBLANK(BurstClassHr18[[#This Row],[%Spikes in Bursts-All]]),"",IF(BurstClassHr18[[#This Row],[%Spikes in Bursts-All]]&lt;$C$3,"LB","HB"))</f>
        <v/>
      </c>
      <c r="E117" s="48" t="str">
        <f t="shared" si="1"/>
        <v/>
      </c>
      <c r="F117"/>
      <c r="G117"/>
      <c r="H117"/>
      <c r="I117"/>
      <c r="J117"/>
      <c r="K117"/>
      <c r="L117"/>
      <c r="M117"/>
      <c r="N117"/>
      <c r="O117"/>
    </row>
    <row r="118" spans="3:15" x14ac:dyDescent="0.3">
      <c r="C118" s="47" t="str">
        <f>IF(ISBLANK(BurstClassHr18[[#This Row],[Spk/sec-Average]]),"",IF(BurstClassHr18[[#This Row],[Spk/sec-Average]]&lt;$B$3,"LF","HF"))</f>
        <v/>
      </c>
      <c r="D118" s="47" t="str">
        <f>IF(ISBLANK(BurstClassHr18[[#This Row],[%Spikes in Bursts-All]]),"",IF(BurstClassHr18[[#This Row],[%Spikes in Bursts-All]]&lt;$C$3,"LB","HB"))</f>
        <v/>
      </c>
      <c r="E118" s="48" t="str">
        <f t="shared" si="1"/>
        <v/>
      </c>
      <c r="F118"/>
      <c r="G118"/>
      <c r="H118"/>
      <c r="I118"/>
      <c r="J118"/>
      <c r="K118"/>
      <c r="L118"/>
      <c r="M118"/>
      <c r="N118"/>
      <c r="O118"/>
    </row>
    <row r="119" spans="3:15" x14ac:dyDescent="0.3">
      <c r="C119" s="47" t="str">
        <f>IF(ISBLANK(BurstClassHr18[[#This Row],[Spk/sec-Average]]),"",IF(BurstClassHr18[[#This Row],[Spk/sec-Average]]&lt;$B$3,"LF","HF"))</f>
        <v/>
      </c>
      <c r="D119" s="47" t="str">
        <f>IF(ISBLANK(BurstClassHr18[[#This Row],[%Spikes in Bursts-All]]),"",IF(BurstClassHr18[[#This Row],[%Spikes in Bursts-All]]&lt;$C$3,"LB","HB"))</f>
        <v/>
      </c>
      <c r="E119" s="48" t="str">
        <f t="shared" si="1"/>
        <v/>
      </c>
      <c r="F119"/>
      <c r="G119"/>
      <c r="H119"/>
      <c r="I119"/>
      <c r="J119"/>
      <c r="K119"/>
      <c r="L119"/>
      <c r="M119"/>
      <c r="N119"/>
      <c r="O119"/>
    </row>
    <row r="120" spans="3:15" x14ac:dyDescent="0.3">
      <c r="C120" s="47" t="str">
        <f>IF(ISBLANK(BurstClassHr18[[#This Row],[Spk/sec-Average]]),"",IF(BurstClassHr18[[#This Row],[Spk/sec-Average]]&lt;$B$3,"LF","HF"))</f>
        <v/>
      </c>
      <c r="D120" s="47" t="str">
        <f>IF(ISBLANK(BurstClassHr18[[#This Row],[%Spikes in Bursts-All]]),"",IF(BurstClassHr18[[#This Row],[%Spikes in Bursts-All]]&lt;$C$3,"LB","HB"))</f>
        <v/>
      </c>
      <c r="E120" s="48" t="str">
        <f t="shared" si="1"/>
        <v/>
      </c>
      <c r="F120"/>
      <c r="G120"/>
      <c r="H120"/>
      <c r="I120"/>
      <c r="J120"/>
      <c r="K120"/>
      <c r="L120"/>
      <c r="M120"/>
      <c r="N120"/>
      <c r="O120"/>
    </row>
    <row r="121" spans="3:15" x14ac:dyDescent="0.3">
      <c r="C121" s="47" t="str">
        <f>IF(ISBLANK(BurstClassHr18[[#This Row],[Spk/sec-Average]]),"",IF(BurstClassHr18[[#This Row],[Spk/sec-Average]]&lt;$B$3,"LF","HF"))</f>
        <v/>
      </c>
      <c r="D121" s="47" t="str">
        <f>IF(ISBLANK(BurstClassHr18[[#This Row],[%Spikes in Bursts-All]]),"",IF(BurstClassHr18[[#This Row],[%Spikes in Bursts-All]]&lt;$C$3,"LB","HB"))</f>
        <v/>
      </c>
      <c r="E121" s="48" t="str">
        <f t="shared" si="1"/>
        <v/>
      </c>
      <c r="F121"/>
      <c r="G121"/>
      <c r="H121"/>
      <c r="I121"/>
      <c r="J121"/>
      <c r="K121"/>
      <c r="L121"/>
      <c r="M121"/>
      <c r="N121"/>
      <c r="O121"/>
    </row>
    <row r="122" spans="3:15" x14ac:dyDescent="0.3">
      <c r="C122" s="47" t="str">
        <f>IF(ISBLANK(BurstClassHr18[[#This Row],[Spk/sec-Average]]),"",IF(BurstClassHr18[[#This Row],[Spk/sec-Average]]&lt;$B$3,"LF","HF"))</f>
        <v/>
      </c>
      <c r="D122" s="47" t="str">
        <f>IF(ISBLANK(BurstClassHr18[[#This Row],[%Spikes in Bursts-All]]),"",IF(BurstClassHr18[[#This Row],[%Spikes in Bursts-All]]&lt;$C$3,"LB","HB"))</f>
        <v/>
      </c>
      <c r="E122" s="48" t="str">
        <f t="shared" si="1"/>
        <v/>
      </c>
      <c r="F122"/>
      <c r="G122"/>
      <c r="H122"/>
      <c r="I122"/>
      <c r="J122"/>
      <c r="K122"/>
      <c r="L122"/>
      <c r="M122"/>
      <c r="N122"/>
      <c r="O122"/>
    </row>
    <row r="123" spans="3:15" x14ac:dyDescent="0.3">
      <c r="C123" s="47" t="str">
        <f>IF(ISBLANK(BurstClassHr18[[#This Row],[Spk/sec-Average]]),"",IF(BurstClassHr18[[#This Row],[Spk/sec-Average]]&lt;$B$3,"LF","HF"))</f>
        <v/>
      </c>
      <c r="D123" s="47" t="str">
        <f>IF(ISBLANK(BurstClassHr18[[#This Row],[%Spikes in Bursts-All]]),"",IF(BurstClassHr18[[#This Row],[%Spikes in Bursts-All]]&lt;$C$3,"LB","HB"))</f>
        <v/>
      </c>
      <c r="E123" s="48" t="str">
        <f t="shared" si="1"/>
        <v/>
      </c>
      <c r="F123"/>
      <c r="G123"/>
      <c r="H123"/>
      <c r="I123"/>
      <c r="J123"/>
      <c r="K123"/>
      <c r="L123"/>
      <c r="M123"/>
      <c r="N123"/>
      <c r="O123"/>
    </row>
    <row r="124" spans="3:15" x14ac:dyDescent="0.3">
      <c r="C124" s="47" t="str">
        <f>IF(ISBLANK(BurstClassHr18[[#This Row],[Spk/sec-Average]]),"",IF(BurstClassHr18[[#This Row],[Spk/sec-Average]]&lt;$B$3,"LF","HF"))</f>
        <v/>
      </c>
      <c r="D124" s="47" t="str">
        <f>IF(ISBLANK(BurstClassHr18[[#This Row],[%Spikes in Bursts-All]]),"",IF(BurstClassHr18[[#This Row],[%Spikes in Bursts-All]]&lt;$C$3,"LB","HB"))</f>
        <v/>
      </c>
      <c r="E124" s="48" t="str">
        <f t="shared" si="1"/>
        <v/>
      </c>
      <c r="F124"/>
      <c r="G124"/>
      <c r="H124"/>
      <c r="I124"/>
      <c r="J124"/>
      <c r="K124"/>
      <c r="L124"/>
      <c r="M124"/>
      <c r="N124"/>
      <c r="O124"/>
    </row>
    <row r="125" spans="3:15" x14ac:dyDescent="0.3">
      <c r="C125" s="47" t="str">
        <f>IF(ISBLANK(BurstClassHr18[[#This Row],[Spk/sec-Average]]),"",IF(BurstClassHr18[[#This Row],[Spk/sec-Average]]&lt;$B$3,"LF","HF"))</f>
        <v/>
      </c>
      <c r="D125" s="47" t="str">
        <f>IF(ISBLANK(BurstClassHr18[[#This Row],[%Spikes in Bursts-All]]),"",IF(BurstClassHr18[[#This Row],[%Spikes in Bursts-All]]&lt;$C$3,"LB","HB"))</f>
        <v/>
      </c>
      <c r="E125" s="48" t="str">
        <f t="shared" si="1"/>
        <v/>
      </c>
      <c r="F125"/>
      <c r="G125"/>
      <c r="H125"/>
      <c r="I125"/>
      <c r="J125"/>
      <c r="K125"/>
      <c r="L125"/>
      <c r="M125"/>
      <c r="N125"/>
      <c r="O125"/>
    </row>
    <row r="126" spans="3:15" x14ac:dyDescent="0.3">
      <c r="C126" s="47" t="str">
        <f>IF(ISBLANK(BurstClassHr18[[#This Row],[Spk/sec-Average]]),"",IF(BurstClassHr18[[#This Row],[Spk/sec-Average]]&lt;$B$3,"LF","HF"))</f>
        <v/>
      </c>
      <c r="D126" s="47" t="str">
        <f>IF(ISBLANK(BurstClassHr18[[#This Row],[%Spikes in Bursts-All]]),"",IF(BurstClassHr18[[#This Row],[%Spikes in Bursts-All]]&lt;$C$3,"LB","HB"))</f>
        <v/>
      </c>
      <c r="E126" s="48" t="str">
        <f t="shared" si="1"/>
        <v/>
      </c>
      <c r="F126"/>
      <c r="G126"/>
      <c r="H126"/>
      <c r="I126"/>
      <c r="J126"/>
      <c r="K126"/>
      <c r="L126"/>
      <c r="M126"/>
      <c r="N126"/>
      <c r="O126"/>
    </row>
    <row r="127" spans="3:15" x14ac:dyDescent="0.3">
      <c r="C127" s="47" t="str">
        <f>IF(ISBLANK(BurstClassHr18[[#This Row],[Spk/sec-Average]]),"",IF(BurstClassHr18[[#This Row],[Spk/sec-Average]]&lt;$B$3,"LF","HF"))</f>
        <v/>
      </c>
      <c r="D127" s="47" t="str">
        <f>IF(ISBLANK(BurstClassHr18[[#This Row],[%Spikes in Bursts-All]]),"",IF(BurstClassHr18[[#This Row],[%Spikes in Bursts-All]]&lt;$C$3,"LB","HB"))</f>
        <v/>
      </c>
      <c r="E127" s="48" t="str">
        <f t="shared" si="1"/>
        <v/>
      </c>
      <c r="F127"/>
      <c r="G127"/>
      <c r="H127"/>
      <c r="I127"/>
      <c r="J127"/>
      <c r="K127"/>
      <c r="L127"/>
      <c r="M127"/>
      <c r="N127"/>
      <c r="O127"/>
    </row>
    <row r="128" spans="3:15" x14ac:dyDescent="0.3">
      <c r="C128" s="49" t="str">
        <f>IF(ISBLANK(BurstClassHr18[[#This Row],[Spk/sec-Average]]),"",IF(BurstClassHr18[[#This Row],[Spk/sec-Average]]&lt;$B$3,"LF","HF"))</f>
        <v/>
      </c>
      <c r="D128" s="49" t="str">
        <f>IF(ISBLANK(BurstClassHr18[[#This Row],[%Spikes in Bursts-All]]),"",IF(BurstClassHr18[[#This Row],[%Spikes in Bursts-All]]&lt;$C$3,"LB","HB"))</f>
        <v/>
      </c>
      <c r="E128" s="50" t="str">
        <f t="shared" si="1"/>
        <v/>
      </c>
      <c r="F128"/>
      <c r="G128"/>
      <c r="H128"/>
      <c r="I128"/>
      <c r="J128"/>
      <c r="K128"/>
      <c r="L128"/>
      <c r="M128"/>
      <c r="N128"/>
      <c r="O128"/>
    </row>
    <row r="129" spans="3:15" x14ac:dyDescent="0.3">
      <c r="C129" s="49" t="str">
        <f>IF(ISBLANK(BurstClassHr18[[#This Row],[Spk/sec-Average]]),"",IF(BurstClassHr18[[#This Row],[Spk/sec-Average]]&lt;$B$3,"LF","HF"))</f>
        <v/>
      </c>
      <c r="D129" s="49" t="str">
        <f>IF(ISBLANK(BurstClassHr18[[#This Row],[%Spikes in Bursts-All]]),"",IF(BurstClassHr18[[#This Row],[%Spikes in Bursts-All]]&lt;$C$3,"LB","HB"))</f>
        <v/>
      </c>
      <c r="E129" s="50" t="str">
        <f t="shared" si="1"/>
        <v/>
      </c>
      <c r="F129"/>
      <c r="G129"/>
      <c r="H129"/>
      <c r="I129"/>
      <c r="J129"/>
      <c r="K129"/>
      <c r="L129"/>
      <c r="M129"/>
      <c r="N129"/>
      <c r="O129"/>
    </row>
    <row r="130" spans="3:15" x14ac:dyDescent="0.3">
      <c r="C130" s="49" t="str">
        <f>IF(ISBLANK(BurstClassHr18[[#This Row],[Spk/sec-Average]]),"",IF(BurstClassHr18[[#This Row],[Spk/sec-Average]]&lt;$B$3,"LF","HF"))</f>
        <v/>
      </c>
      <c r="D130" s="49" t="str">
        <f>IF(ISBLANK(BurstClassHr18[[#This Row],[%Spikes in Bursts-All]]),"",IF(BurstClassHr18[[#This Row],[%Spikes in Bursts-All]]&lt;$C$3,"LB","HB"))</f>
        <v/>
      </c>
      <c r="E130" s="50" t="str">
        <f t="shared" si="1"/>
        <v/>
      </c>
      <c r="F130"/>
      <c r="G130"/>
      <c r="H130"/>
      <c r="I130"/>
      <c r="J130"/>
      <c r="K130"/>
      <c r="L130"/>
      <c r="M130"/>
      <c r="N130"/>
      <c r="O130"/>
    </row>
    <row r="131" spans="3:15" x14ac:dyDescent="0.3">
      <c r="C131" s="49" t="str">
        <f>IF(ISBLANK(BurstClassHr18[[#This Row],[Spk/sec-Average]]),"",IF(BurstClassHr18[[#This Row],[Spk/sec-Average]]&lt;$B$3,"LF","HF"))</f>
        <v/>
      </c>
      <c r="D131" s="49" t="str">
        <f>IF(ISBLANK(BurstClassHr18[[#This Row],[%Spikes in Bursts-All]]),"",IF(BurstClassHr18[[#This Row],[%Spikes in Bursts-All]]&lt;$C$3,"LB","HB"))</f>
        <v/>
      </c>
      <c r="E131" s="50" t="str">
        <f t="shared" si="1"/>
        <v/>
      </c>
      <c r="F131"/>
      <c r="G131"/>
      <c r="H131"/>
      <c r="I131"/>
      <c r="J131"/>
      <c r="K131"/>
      <c r="L131"/>
      <c r="M131"/>
      <c r="N131"/>
      <c r="O131"/>
    </row>
    <row r="132" spans="3:15" x14ac:dyDescent="0.3">
      <c r="C132" s="49" t="str">
        <f>IF(ISBLANK(BurstClassHr18[[#This Row],[Spk/sec-Average]]),"",IF(BurstClassHr18[[#This Row],[Spk/sec-Average]]&lt;$B$3,"LF","HF"))</f>
        <v/>
      </c>
      <c r="D132" s="49" t="str">
        <f>IF(ISBLANK(BurstClassHr18[[#This Row],[%Spikes in Bursts-All]]),"",IF(BurstClassHr18[[#This Row],[%Spikes in Bursts-All]]&lt;$C$3,"LB","HB"))</f>
        <v/>
      </c>
      <c r="E132" s="50" t="str">
        <f t="shared" si="1"/>
        <v/>
      </c>
      <c r="F132"/>
      <c r="G132"/>
      <c r="H132"/>
      <c r="I132"/>
      <c r="J132"/>
      <c r="K132"/>
      <c r="L132"/>
      <c r="M132"/>
      <c r="N132"/>
      <c r="O132"/>
    </row>
    <row r="133" spans="3:15" x14ac:dyDescent="0.3">
      <c r="C133" s="49" t="str">
        <f>IF(ISBLANK(BurstClassHr18[[#This Row],[Spk/sec-Average]]),"",IF(BurstClassHr18[[#This Row],[Spk/sec-Average]]&lt;$B$3,"LF","HF"))</f>
        <v/>
      </c>
      <c r="D133" s="49" t="str">
        <f>IF(ISBLANK(BurstClassHr18[[#This Row],[%Spikes in Bursts-All]]),"",IF(BurstClassHr18[[#This Row],[%Spikes in Bursts-All]]&lt;$C$3,"LB","HB"))</f>
        <v/>
      </c>
      <c r="E133" s="50" t="str">
        <f t="shared" si="1"/>
        <v/>
      </c>
      <c r="F133"/>
      <c r="G133"/>
      <c r="H133"/>
      <c r="I133"/>
      <c r="J133"/>
      <c r="K133"/>
      <c r="L133"/>
      <c r="M133"/>
      <c r="N133"/>
      <c r="O133"/>
    </row>
    <row r="134" spans="3:15" x14ac:dyDescent="0.3">
      <c r="C134" s="49" t="str">
        <f>IF(ISBLANK(BurstClassHr18[[#This Row],[Spk/sec-Average]]),"",IF(BurstClassHr18[[#This Row],[Spk/sec-Average]]&lt;$B$3,"LF","HF"))</f>
        <v/>
      </c>
      <c r="D134" s="49" t="str">
        <f>IF(ISBLANK(BurstClassHr18[[#This Row],[%Spikes in Bursts-All]]),"",IF(BurstClassHr18[[#This Row],[%Spikes in Bursts-All]]&lt;$C$3,"LB","HB"))</f>
        <v/>
      </c>
      <c r="E134" s="50" t="str">
        <f t="shared" si="1"/>
        <v/>
      </c>
      <c r="F134"/>
      <c r="G134"/>
      <c r="H134"/>
      <c r="I134"/>
      <c r="J134"/>
      <c r="K134"/>
      <c r="L134"/>
      <c r="M134"/>
      <c r="N134"/>
      <c r="O134"/>
    </row>
    <row r="135" spans="3:15" x14ac:dyDescent="0.3">
      <c r="C135" s="49" t="str">
        <f>IF(ISBLANK(BurstClassHr18[[#This Row],[Spk/sec-Average]]),"",IF(BurstClassHr18[[#This Row],[Spk/sec-Average]]&lt;$B$3,"LF","HF"))</f>
        <v/>
      </c>
      <c r="D135" s="49" t="str">
        <f>IF(ISBLANK(BurstClassHr18[[#This Row],[%Spikes in Bursts-All]]),"",IF(BurstClassHr18[[#This Row],[%Spikes in Bursts-All]]&lt;$C$3,"LB","HB"))</f>
        <v/>
      </c>
      <c r="E135" s="50" t="str">
        <f t="shared" si="1"/>
        <v/>
      </c>
      <c r="F135"/>
      <c r="G135"/>
      <c r="H135"/>
      <c r="I135"/>
      <c r="J135"/>
      <c r="K135"/>
      <c r="L135"/>
      <c r="M135"/>
      <c r="N135"/>
      <c r="O135"/>
    </row>
    <row r="136" spans="3:15" x14ac:dyDescent="0.3">
      <c r="C136" s="49" t="str">
        <f>IF(ISBLANK(BurstClassHr18[[#This Row],[Spk/sec-Average]]),"",IF(BurstClassHr18[[#This Row],[Spk/sec-Average]]&lt;$B$3,"LF","HF"))</f>
        <v/>
      </c>
      <c r="D136" s="49" t="str">
        <f>IF(ISBLANK(BurstClassHr18[[#This Row],[%Spikes in Bursts-All]]),"",IF(BurstClassHr18[[#This Row],[%Spikes in Bursts-All]]&lt;$C$3,"LB","HB"))</f>
        <v/>
      </c>
      <c r="E136" s="50" t="str">
        <f t="shared" si="1"/>
        <v/>
      </c>
      <c r="F136"/>
      <c r="G136"/>
      <c r="H136"/>
      <c r="I136"/>
      <c r="J136"/>
      <c r="K136"/>
      <c r="L136"/>
      <c r="M136"/>
      <c r="N136"/>
      <c r="O136"/>
    </row>
    <row r="137" spans="3:15" x14ac:dyDescent="0.3">
      <c r="C137" s="49" t="str">
        <f>IF(ISBLANK(BurstClassHr18[[#This Row],[Spk/sec-Average]]),"",IF(BurstClassHr18[[#This Row],[Spk/sec-Average]]&lt;$B$3,"LF","HF"))</f>
        <v/>
      </c>
      <c r="D137" s="49" t="str">
        <f>IF(ISBLANK(BurstClassHr18[[#This Row],[%Spikes in Bursts-All]]),"",IF(BurstClassHr18[[#This Row],[%Spikes in Bursts-All]]&lt;$C$3,"LB","HB"))</f>
        <v/>
      </c>
      <c r="E137" s="50" t="str">
        <f t="shared" si="1"/>
        <v/>
      </c>
      <c r="F137"/>
      <c r="G137"/>
      <c r="H137"/>
      <c r="I137"/>
      <c r="J137"/>
      <c r="K137"/>
      <c r="L137"/>
      <c r="M137"/>
      <c r="N137"/>
      <c r="O137"/>
    </row>
    <row r="138" spans="3:15" x14ac:dyDescent="0.3">
      <c r="C138" s="49" t="str">
        <f>IF(ISBLANK(BurstClassHr18[[#This Row],[Spk/sec-Average]]),"",IF(BurstClassHr18[[#This Row],[Spk/sec-Average]]&lt;$B$3,"LF","HF"))</f>
        <v/>
      </c>
      <c r="D138" s="49" t="str">
        <f>IF(ISBLANK(BurstClassHr18[[#This Row],[%Spikes in Bursts-All]]),"",IF(BurstClassHr18[[#This Row],[%Spikes in Bursts-All]]&lt;$C$3,"LB","HB"))</f>
        <v/>
      </c>
      <c r="E138" s="50" t="str">
        <f t="shared" si="1"/>
        <v/>
      </c>
      <c r="F138"/>
      <c r="G138"/>
      <c r="H138"/>
      <c r="I138"/>
      <c r="J138"/>
      <c r="K138"/>
      <c r="L138"/>
      <c r="M138"/>
      <c r="N138"/>
      <c r="O138"/>
    </row>
    <row r="139" spans="3:15" x14ac:dyDescent="0.3">
      <c r="C139" s="49" t="str">
        <f>IF(ISBLANK(BurstClassHr18[[#This Row],[Spk/sec-Average]]),"",IF(BurstClassHr18[[#This Row],[Spk/sec-Average]]&lt;$B$3,"LF","HF"))</f>
        <v/>
      </c>
      <c r="D139" s="49" t="str">
        <f>IF(ISBLANK(BurstClassHr18[[#This Row],[%Spikes in Bursts-All]]),"",IF(BurstClassHr18[[#This Row],[%Spikes in Bursts-All]]&lt;$C$3,"LB","HB"))</f>
        <v/>
      </c>
      <c r="E139" s="50" t="str">
        <f t="shared" si="1"/>
        <v/>
      </c>
      <c r="F139"/>
      <c r="G139"/>
      <c r="H139"/>
      <c r="I139"/>
      <c r="J139"/>
      <c r="K139"/>
      <c r="L139"/>
      <c r="M139"/>
      <c r="N139"/>
      <c r="O139"/>
    </row>
    <row r="140" spans="3:15" x14ac:dyDescent="0.3">
      <c r="C140" s="49" t="str">
        <f>IF(ISBLANK(BurstClassHr18[[#This Row],[Spk/sec-Average]]),"",IF(BurstClassHr18[[#This Row],[Spk/sec-Average]]&lt;$B$3,"LF","HF"))</f>
        <v/>
      </c>
      <c r="D140" s="49" t="str">
        <f>IF(ISBLANK(BurstClassHr18[[#This Row],[%Spikes in Bursts-All]]),"",IF(BurstClassHr18[[#This Row],[%Spikes in Bursts-All]]&lt;$C$3,"LB","HB"))</f>
        <v/>
      </c>
      <c r="E140" s="50" t="str">
        <f t="shared" si="1"/>
        <v/>
      </c>
      <c r="F140"/>
      <c r="G140"/>
      <c r="H140"/>
      <c r="I140"/>
      <c r="J140"/>
      <c r="K140"/>
      <c r="L140"/>
      <c r="M140"/>
      <c r="N140"/>
      <c r="O140"/>
    </row>
    <row r="141" spans="3:15" x14ac:dyDescent="0.3">
      <c r="C141" s="49" t="str">
        <f>IF(ISBLANK(BurstClassHr18[[#This Row],[Spk/sec-Average]]),"",IF(BurstClassHr18[[#This Row],[Spk/sec-Average]]&lt;$B$3,"LF","HF"))</f>
        <v/>
      </c>
      <c r="D141" s="49" t="str">
        <f>IF(ISBLANK(BurstClassHr18[[#This Row],[%Spikes in Bursts-All]]),"",IF(BurstClassHr18[[#This Row],[%Spikes in Bursts-All]]&lt;$C$3,"LB","HB"))</f>
        <v/>
      </c>
      <c r="E141" s="50" t="str">
        <f t="shared" si="1"/>
        <v/>
      </c>
      <c r="F141"/>
      <c r="G141"/>
      <c r="H141"/>
      <c r="I141"/>
      <c r="J141"/>
      <c r="K141"/>
      <c r="L141"/>
      <c r="M141"/>
      <c r="N141"/>
      <c r="O141"/>
    </row>
    <row r="142" spans="3:15" x14ac:dyDescent="0.3">
      <c r="C142" s="49" t="str">
        <f>IF(ISBLANK(BurstClassHr18[[#This Row],[Spk/sec-Average]]),"",IF(BurstClassHr18[[#This Row],[Spk/sec-Average]]&lt;$B$3,"LF","HF"))</f>
        <v/>
      </c>
      <c r="D142" s="49" t="str">
        <f>IF(ISBLANK(BurstClassHr18[[#This Row],[%Spikes in Bursts-All]]),"",IF(BurstClassHr18[[#This Row],[%Spikes in Bursts-All]]&lt;$C$3,"LB","HB"))</f>
        <v/>
      </c>
      <c r="E142" s="50" t="str">
        <f t="shared" si="1"/>
        <v/>
      </c>
      <c r="F142"/>
      <c r="G142"/>
      <c r="H142"/>
      <c r="I142"/>
      <c r="J142"/>
      <c r="K142"/>
      <c r="L142"/>
      <c r="M142"/>
      <c r="N142"/>
      <c r="O142"/>
    </row>
    <row r="143" spans="3:15" x14ac:dyDescent="0.3">
      <c r="C143" s="49" t="str">
        <f>IF(ISBLANK(BurstClassHr18[[#This Row],[Spk/sec-Average]]),"",IF(BurstClassHr18[[#This Row],[Spk/sec-Average]]&lt;$B$3,"LF","HF"))</f>
        <v/>
      </c>
      <c r="D143" s="49" t="str">
        <f>IF(ISBLANK(BurstClassHr18[[#This Row],[%Spikes in Bursts-All]]),"",IF(BurstClassHr18[[#This Row],[%Spikes in Bursts-All]]&lt;$C$3,"LB","HB"))</f>
        <v/>
      </c>
      <c r="E143" s="50" t="str">
        <f t="shared" si="1"/>
        <v/>
      </c>
      <c r="F143"/>
      <c r="G143"/>
      <c r="H143"/>
      <c r="I143"/>
      <c r="J143"/>
      <c r="K143"/>
      <c r="L143"/>
      <c r="M143"/>
      <c r="N143"/>
      <c r="O143"/>
    </row>
    <row r="144" spans="3:15" x14ac:dyDescent="0.3">
      <c r="C144" s="49" t="str">
        <f>IF(ISBLANK(BurstClassHr18[[#This Row],[Spk/sec-Average]]),"",IF(BurstClassHr18[[#This Row],[Spk/sec-Average]]&lt;$B$3,"LF","HF"))</f>
        <v/>
      </c>
      <c r="D144" s="49" t="str">
        <f>IF(ISBLANK(BurstClassHr18[[#This Row],[%Spikes in Bursts-All]]),"",IF(BurstClassHr18[[#This Row],[%Spikes in Bursts-All]]&lt;$C$3,"LB","HB"))</f>
        <v/>
      </c>
      <c r="E144" s="50" t="str">
        <f t="shared" si="1"/>
        <v/>
      </c>
      <c r="F144"/>
      <c r="G144"/>
      <c r="H144"/>
      <c r="I144"/>
      <c r="J144"/>
      <c r="K144"/>
      <c r="L144"/>
      <c r="M144"/>
      <c r="N144"/>
      <c r="O144"/>
    </row>
    <row r="145" spans="3:15" x14ac:dyDescent="0.3">
      <c r="C145" s="49" t="str">
        <f>IF(ISBLANK(BurstClassHr18[[#This Row],[Spk/sec-Average]]),"",IF(BurstClassHr18[[#This Row],[Spk/sec-Average]]&lt;$B$3,"LF","HF"))</f>
        <v/>
      </c>
      <c r="D145" s="49" t="str">
        <f>IF(ISBLANK(BurstClassHr18[[#This Row],[%Spikes in Bursts-All]]),"",IF(BurstClassHr18[[#This Row],[%Spikes in Bursts-All]]&lt;$C$3,"LB","HB"))</f>
        <v/>
      </c>
      <c r="E145" s="50" t="str">
        <f t="shared" si="1"/>
        <v/>
      </c>
      <c r="F145"/>
      <c r="G145"/>
      <c r="H145"/>
      <c r="I145"/>
      <c r="J145"/>
      <c r="K145"/>
      <c r="L145"/>
      <c r="M145"/>
      <c r="N145"/>
      <c r="O145"/>
    </row>
    <row r="146" spans="3:15" x14ac:dyDescent="0.3">
      <c r="C146" s="49" t="str">
        <f>IF(ISBLANK(BurstClassHr18[[#This Row],[Spk/sec-Average]]),"",IF(BurstClassHr18[[#This Row],[Spk/sec-Average]]&lt;$B$3,"LF","HF"))</f>
        <v/>
      </c>
      <c r="D146" s="49" t="str">
        <f>IF(ISBLANK(BurstClassHr18[[#This Row],[%Spikes in Bursts-All]]),"",IF(BurstClassHr18[[#This Row],[%Spikes in Bursts-All]]&lt;$C$3,"LB","HB"))</f>
        <v/>
      </c>
      <c r="E146" s="50" t="str">
        <f t="shared" si="1"/>
        <v/>
      </c>
      <c r="F146"/>
      <c r="G146"/>
      <c r="H146"/>
      <c r="I146"/>
      <c r="J146"/>
      <c r="K146"/>
      <c r="L146"/>
      <c r="M146"/>
      <c r="N146"/>
      <c r="O146"/>
    </row>
    <row r="147" spans="3:15" x14ac:dyDescent="0.3">
      <c r="C147" s="49" t="str">
        <f>IF(ISBLANK(BurstClassHr18[[#This Row],[Spk/sec-Average]]),"",IF(BurstClassHr18[[#This Row],[Spk/sec-Average]]&lt;$B$3,"LF","HF"))</f>
        <v/>
      </c>
      <c r="D147" s="49" t="str">
        <f>IF(ISBLANK(BurstClassHr18[[#This Row],[%Spikes in Bursts-All]]),"",IF(BurstClassHr18[[#This Row],[%Spikes in Bursts-All]]&lt;$C$3,"LB","HB"))</f>
        <v/>
      </c>
      <c r="E147" s="50" t="str">
        <f t="shared" si="1"/>
        <v/>
      </c>
      <c r="F147"/>
      <c r="G147"/>
      <c r="H147"/>
      <c r="I147"/>
      <c r="J147"/>
      <c r="K147"/>
      <c r="L147"/>
      <c r="M147"/>
      <c r="N147"/>
      <c r="O147"/>
    </row>
    <row r="148" spans="3:15" x14ac:dyDescent="0.3">
      <c r="C148" s="49" t="str">
        <f>IF(ISBLANK(BurstClassHr18[[#This Row],[Spk/sec-Average]]),"",IF(BurstClassHr18[[#This Row],[Spk/sec-Average]]&lt;$B$3,"LF","HF"))</f>
        <v/>
      </c>
      <c r="D148" s="49" t="str">
        <f>IF(ISBLANK(BurstClassHr18[[#This Row],[%Spikes in Bursts-All]]),"",IF(BurstClassHr18[[#This Row],[%Spikes in Bursts-All]]&lt;$C$3,"LB","HB"))</f>
        <v/>
      </c>
      <c r="E148" s="50" t="str">
        <f t="shared" si="1"/>
        <v/>
      </c>
      <c r="F148"/>
      <c r="G148"/>
      <c r="H148"/>
      <c r="I148"/>
      <c r="J148"/>
      <c r="K148"/>
      <c r="L148"/>
      <c r="M148"/>
      <c r="N148"/>
      <c r="O148"/>
    </row>
    <row r="149" spans="3:15" x14ac:dyDescent="0.3">
      <c r="C149" s="49" t="str">
        <f>IF(ISBLANK(BurstClassHr18[[#This Row],[Spk/sec-Average]]),"",IF(BurstClassHr18[[#This Row],[Spk/sec-Average]]&lt;$B$3,"LF","HF"))</f>
        <v/>
      </c>
      <c r="D149" s="49" t="str">
        <f>IF(ISBLANK(BurstClassHr18[[#This Row],[%Spikes in Bursts-All]]),"",IF(BurstClassHr18[[#This Row],[%Spikes in Bursts-All]]&lt;$C$3,"LB","HB"))</f>
        <v/>
      </c>
      <c r="E149" s="50" t="str">
        <f t="shared" si="1"/>
        <v/>
      </c>
      <c r="F149"/>
      <c r="G149"/>
      <c r="H149"/>
      <c r="I149"/>
      <c r="J149"/>
      <c r="K149"/>
      <c r="L149"/>
      <c r="M149"/>
      <c r="N149"/>
      <c r="O149"/>
    </row>
    <row r="150" spans="3:15" x14ac:dyDescent="0.3">
      <c r="C150" s="49" t="str">
        <f>IF(ISBLANK(BurstClassHr18[[#This Row],[Spk/sec-Average]]),"",IF(BurstClassHr18[[#This Row],[Spk/sec-Average]]&lt;$B$3,"LF","HF"))</f>
        <v/>
      </c>
      <c r="D150" s="49" t="str">
        <f>IF(ISBLANK(BurstClassHr18[[#This Row],[%Spikes in Bursts-All]]),"",IF(BurstClassHr18[[#This Row],[%Spikes in Bursts-All]]&lt;$C$3,"LB","HB"))</f>
        <v/>
      </c>
      <c r="E150" s="50" t="str">
        <f t="shared" si="1"/>
        <v/>
      </c>
      <c r="F150"/>
      <c r="G150"/>
      <c r="H150"/>
      <c r="I150"/>
      <c r="J150"/>
      <c r="K150"/>
      <c r="L150"/>
      <c r="M150"/>
      <c r="N150"/>
      <c r="O150"/>
    </row>
    <row r="151" spans="3:15" x14ac:dyDescent="0.3">
      <c r="C151" s="49" t="str">
        <f>IF(ISBLANK(BurstClassHr18[[#This Row],[Spk/sec-Average]]),"",IF(BurstClassHr18[[#This Row],[Spk/sec-Average]]&lt;$B$3,"LF","HF"))</f>
        <v/>
      </c>
      <c r="D151" s="49" t="str">
        <f>IF(ISBLANK(BurstClassHr18[[#This Row],[%Spikes in Bursts-All]]),"",IF(BurstClassHr18[[#This Row],[%Spikes in Bursts-All]]&lt;$C$3,"LB","HB"))</f>
        <v/>
      </c>
      <c r="E151" s="50" t="str">
        <f t="shared" si="1"/>
        <v/>
      </c>
      <c r="F151"/>
      <c r="G151"/>
      <c r="H151"/>
      <c r="I151"/>
      <c r="J151"/>
      <c r="K151"/>
      <c r="L151"/>
      <c r="M151"/>
      <c r="N151"/>
      <c r="O151"/>
    </row>
    <row r="152" spans="3:15" x14ac:dyDescent="0.3">
      <c r="C152" s="49" t="str">
        <f>IF(ISBLANK(BurstClassHr18[[#This Row],[Spk/sec-Average]]),"",IF(BurstClassHr18[[#This Row],[Spk/sec-Average]]&lt;$B$3,"LF","HF"))</f>
        <v/>
      </c>
      <c r="D152" s="49" t="str">
        <f>IF(ISBLANK(BurstClassHr18[[#This Row],[%Spikes in Bursts-All]]),"",IF(BurstClassHr18[[#This Row],[%Spikes in Bursts-All]]&lt;$C$3,"LB","HB"))</f>
        <v/>
      </c>
      <c r="E152" s="50" t="str">
        <f t="shared" si="1"/>
        <v/>
      </c>
      <c r="F152"/>
      <c r="G152"/>
      <c r="H152"/>
      <c r="I152"/>
      <c r="J152"/>
      <c r="K152"/>
      <c r="L152"/>
      <c r="M152"/>
      <c r="N152"/>
      <c r="O152"/>
    </row>
    <row r="153" spans="3:15" x14ac:dyDescent="0.3">
      <c r="C153" s="49" t="str">
        <f>IF(ISBLANK(BurstClassHr18[[#This Row],[Spk/sec-Average]]),"",IF(BurstClassHr18[[#This Row],[Spk/sec-Average]]&lt;$B$3,"LF","HF"))</f>
        <v/>
      </c>
      <c r="D153" s="49" t="str">
        <f>IF(ISBLANK(BurstClassHr18[[#This Row],[%Spikes in Bursts-All]]),"",IF(BurstClassHr18[[#This Row],[%Spikes in Bursts-All]]&lt;$C$3,"LB","HB"))</f>
        <v/>
      </c>
      <c r="E153" s="50" t="str">
        <f t="shared" si="1"/>
        <v/>
      </c>
      <c r="F153"/>
      <c r="G153"/>
      <c r="H153"/>
      <c r="I153"/>
      <c r="J153"/>
      <c r="K153"/>
      <c r="L153"/>
      <c r="M153"/>
      <c r="N153"/>
      <c r="O153"/>
    </row>
    <row r="154" spans="3:15" x14ac:dyDescent="0.3">
      <c r="C154" s="49" t="str">
        <f>IF(ISBLANK(BurstClassHr18[[#This Row],[Spk/sec-Average]]),"",IF(BurstClassHr18[[#This Row],[Spk/sec-Average]]&lt;$B$3,"LF","HF"))</f>
        <v/>
      </c>
      <c r="D154" s="49" t="str">
        <f>IF(ISBLANK(BurstClassHr18[[#This Row],[%Spikes in Bursts-All]]),"",IF(BurstClassHr18[[#This Row],[%Spikes in Bursts-All]]&lt;$C$3,"LB","HB"))</f>
        <v/>
      </c>
      <c r="E154" s="50" t="str">
        <f t="shared" ref="E154:E217" si="2">CONCATENATE(C154,D154)</f>
        <v/>
      </c>
      <c r="F154"/>
      <c r="G154"/>
      <c r="H154"/>
      <c r="I154"/>
      <c r="J154"/>
      <c r="K154"/>
      <c r="L154"/>
      <c r="M154"/>
      <c r="N154"/>
      <c r="O154"/>
    </row>
    <row r="155" spans="3:15" x14ac:dyDescent="0.3">
      <c r="C155" s="49" t="str">
        <f>IF(ISBLANK(BurstClassHr18[[#This Row],[Spk/sec-Average]]),"",IF(BurstClassHr18[[#This Row],[Spk/sec-Average]]&lt;$B$3,"LF","HF"))</f>
        <v/>
      </c>
      <c r="D155" s="49" t="str">
        <f>IF(ISBLANK(BurstClassHr18[[#This Row],[%Spikes in Bursts-All]]),"",IF(BurstClassHr18[[#This Row],[%Spikes in Bursts-All]]&lt;$C$3,"LB","HB"))</f>
        <v/>
      </c>
      <c r="E155" s="50" t="str">
        <f t="shared" si="2"/>
        <v/>
      </c>
      <c r="F155"/>
      <c r="G155"/>
      <c r="H155"/>
      <c r="I155"/>
      <c r="J155"/>
      <c r="K155"/>
      <c r="L155"/>
      <c r="M155"/>
      <c r="N155"/>
      <c r="O155"/>
    </row>
    <row r="156" spans="3:15" x14ac:dyDescent="0.3">
      <c r="C156" s="49" t="str">
        <f>IF(ISBLANK(BurstClassHr18[[#This Row],[Spk/sec-Average]]),"",IF(BurstClassHr18[[#This Row],[Spk/sec-Average]]&lt;$B$3,"LF","HF"))</f>
        <v/>
      </c>
      <c r="D156" s="49" t="str">
        <f>IF(ISBLANK(BurstClassHr18[[#This Row],[%Spikes in Bursts-All]]),"",IF(BurstClassHr18[[#This Row],[%Spikes in Bursts-All]]&lt;$C$3,"LB","HB"))</f>
        <v/>
      </c>
      <c r="E156" s="50" t="str">
        <f t="shared" si="2"/>
        <v/>
      </c>
      <c r="F156"/>
      <c r="G156"/>
      <c r="H156"/>
      <c r="I156"/>
      <c r="J156"/>
      <c r="K156"/>
      <c r="L156"/>
      <c r="M156"/>
      <c r="N156"/>
      <c r="O156"/>
    </row>
    <row r="157" spans="3:15" x14ac:dyDescent="0.3">
      <c r="C157" s="49" t="str">
        <f>IF(ISBLANK(BurstClassHr18[[#This Row],[Spk/sec-Average]]),"",IF(BurstClassHr18[[#This Row],[Spk/sec-Average]]&lt;$B$3,"LF","HF"))</f>
        <v/>
      </c>
      <c r="D157" s="49" t="str">
        <f>IF(ISBLANK(BurstClassHr18[[#This Row],[%Spikes in Bursts-All]]),"",IF(BurstClassHr18[[#This Row],[%Spikes in Bursts-All]]&lt;$C$3,"LB","HB"))</f>
        <v/>
      </c>
      <c r="E157" s="50" t="str">
        <f t="shared" si="2"/>
        <v/>
      </c>
      <c r="F157"/>
      <c r="G157"/>
      <c r="H157"/>
      <c r="I157"/>
      <c r="J157"/>
      <c r="K157"/>
      <c r="L157"/>
      <c r="M157"/>
      <c r="N157"/>
      <c r="O157"/>
    </row>
    <row r="158" spans="3:15" x14ac:dyDescent="0.3">
      <c r="C158" s="49" t="str">
        <f>IF(ISBLANK(BurstClassHr18[[#This Row],[Spk/sec-Average]]),"",IF(BurstClassHr18[[#This Row],[Spk/sec-Average]]&lt;$B$3,"LF","HF"))</f>
        <v/>
      </c>
      <c r="D158" s="49" t="str">
        <f>IF(ISBLANK(BurstClassHr18[[#This Row],[%Spikes in Bursts-All]]),"",IF(BurstClassHr18[[#This Row],[%Spikes in Bursts-All]]&lt;$C$3,"LB","HB"))</f>
        <v/>
      </c>
      <c r="E158" s="50" t="str">
        <f t="shared" si="2"/>
        <v/>
      </c>
      <c r="F158"/>
      <c r="G158"/>
      <c r="H158"/>
      <c r="I158"/>
      <c r="J158"/>
      <c r="K158"/>
      <c r="L158"/>
      <c r="M158"/>
      <c r="N158"/>
      <c r="O158"/>
    </row>
    <row r="159" spans="3:15" x14ac:dyDescent="0.3">
      <c r="C159" s="49" t="str">
        <f>IF(ISBLANK(BurstClassHr18[[#This Row],[Spk/sec-Average]]),"",IF(BurstClassHr18[[#This Row],[Spk/sec-Average]]&lt;$B$3,"LF","HF"))</f>
        <v/>
      </c>
      <c r="D159" s="49" t="str">
        <f>IF(ISBLANK(BurstClassHr18[[#This Row],[%Spikes in Bursts-All]]),"",IF(BurstClassHr18[[#This Row],[%Spikes in Bursts-All]]&lt;$C$3,"LB","HB"))</f>
        <v/>
      </c>
      <c r="E159" s="50" t="str">
        <f t="shared" si="2"/>
        <v/>
      </c>
      <c r="F159"/>
      <c r="G159"/>
      <c r="H159"/>
      <c r="I159"/>
      <c r="J159"/>
      <c r="K159"/>
      <c r="L159"/>
      <c r="M159"/>
      <c r="N159"/>
      <c r="O159"/>
    </row>
    <row r="160" spans="3:15" x14ac:dyDescent="0.3">
      <c r="C160" s="49" t="str">
        <f>IF(ISBLANK(BurstClassHr18[[#This Row],[Spk/sec-Average]]),"",IF(BurstClassHr18[[#This Row],[Spk/sec-Average]]&lt;$B$3,"LF","HF"))</f>
        <v/>
      </c>
      <c r="D160" s="49" t="str">
        <f>IF(ISBLANK(BurstClassHr18[[#This Row],[%Spikes in Bursts-All]]),"",IF(BurstClassHr18[[#This Row],[%Spikes in Bursts-All]]&lt;$C$3,"LB","HB"))</f>
        <v/>
      </c>
      <c r="E160" s="50" t="str">
        <f t="shared" si="2"/>
        <v/>
      </c>
      <c r="F160"/>
      <c r="G160"/>
      <c r="H160"/>
      <c r="I160"/>
      <c r="J160"/>
      <c r="K160"/>
      <c r="L160"/>
      <c r="M160"/>
      <c r="N160"/>
      <c r="O160"/>
    </row>
    <row r="161" spans="3:15" x14ac:dyDescent="0.3">
      <c r="C161" s="49" t="str">
        <f>IF(ISBLANK(BurstClassHr18[[#This Row],[Spk/sec-Average]]),"",IF(BurstClassHr18[[#This Row],[Spk/sec-Average]]&lt;$B$3,"LF","HF"))</f>
        <v/>
      </c>
      <c r="D161" s="49" t="str">
        <f>IF(ISBLANK(BurstClassHr18[[#This Row],[%Spikes in Bursts-All]]),"",IF(BurstClassHr18[[#This Row],[%Spikes in Bursts-All]]&lt;$C$3,"LB","HB"))</f>
        <v/>
      </c>
      <c r="E161" s="50" t="str">
        <f t="shared" si="2"/>
        <v/>
      </c>
      <c r="F161"/>
      <c r="G161"/>
      <c r="H161"/>
      <c r="I161"/>
      <c r="J161"/>
      <c r="K161"/>
      <c r="L161"/>
      <c r="M161"/>
      <c r="N161"/>
      <c r="O161"/>
    </row>
    <row r="162" spans="3:15" x14ac:dyDescent="0.3">
      <c r="C162" s="49" t="str">
        <f>IF(ISBLANK(BurstClassHr18[[#This Row],[Spk/sec-Average]]),"",IF(BurstClassHr18[[#This Row],[Spk/sec-Average]]&lt;$B$3,"LF","HF"))</f>
        <v/>
      </c>
      <c r="D162" s="49" t="str">
        <f>IF(ISBLANK(BurstClassHr18[[#This Row],[%Spikes in Bursts-All]]),"",IF(BurstClassHr18[[#This Row],[%Spikes in Bursts-All]]&lt;$C$3,"LB","HB"))</f>
        <v/>
      </c>
      <c r="E162" s="50" t="str">
        <f t="shared" si="2"/>
        <v/>
      </c>
      <c r="F162"/>
      <c r="G162"/>
      <c r="H162"/>
      <c r="I162"/>
      <c r="J162"/>
      <c r="K162"/>
      <c r="L162"/>
      <c r="M162"/>
      <c r="N162"/>
      <c r="O162"/>
    </row>
    <row r="163" spans="3:15" x14ac:dyDescent="0.3">
      <c r="C163" s="49" t="str">
        <f>IF(ISBLANK(BurstClassHr18[[#This Row],[Spk/sec-Average]]),"",IF(BurstClassHr18[[#This Row],[Spk/sec-Average]]&lt;$B$3,"LF","HF"))</f>
        <v/>
      </c>
      <c r="D163" s="49" t="str">
        <f>IF(ISBLANK(BurstClassHr18[[#This Row],[%Spikes in Bursts-All]]),"",IF(BurstClassHr18[[#This Row],[%Spikes in Bursts-All]]&lt;$C$3,"LB","HB"))</f>
        <v/>
      </c>
      <c r="E163" s="50" t="str">
        <f t="shared" si="2"/>
        <v/>
      </c>
      <c r="F163"/>
      <c r="G163"/>
      <c r="H163"/>
      <c r="I163"/>
      <c r="J163"/>
      <c r="K163"/>
      <c r="L163"/>
      <c r="M163"/>
      <c r="N163"/>
      <c r="O163"/>
    </row>
    <row r="164" spans="3:15" x14ac:dyDescent="0.3">
      <c r="C164" s="49" t="str">
        <f>IF(ISBLANK(BurstClassHr18[[#This Row],[Spk/sec-Average]]),"",IF(BurstClassHr18[[#This Row],[Spk/sec-Average]]&lt;$B$3,"LF","HF"))</f>
        <v/>
      </c>
      <c r="D164" s="49" t="str">
        <f>IF(ISBLANK(BurstClassHr18[[#This Row],[%Spikes in Bursts-All]]),"",IF(BurstClassHr18[[#This Row],[%Spikes in Bursts-All]]&lt;$C$3,"LB","HB"))</f>
        <v/>
      </c>
      <c r="E164" s="50" t="str">
        <f t="shared" si="2"/>
        <v/>
      </c>
      <c r="F164"/>
      <c r="G164"/>
      <c r="H164"/>
      <c r="I164"/>
      <c r="J164"/>
      <c r="K164"/>
      <c r="L164"/>
      <c r="M164"/>
      <c r="N164"/>
      <c r="O164"/>
    </row>
    <row r="165" spans="3:15" x14ac:dyDescent="0.3">
      <c r="C165" s="49" t="str">
        <f>IF(ISBLANK(BurstClassHr18[[#This Row],[Spk/sec-Average]]),"",IF(BurstClassHr18[[#This Row],[Spk/sec-Average]]&lt;$B$3,"LF","HF"))</f>
        <v/>
      </c>
      <c r="D165" s="49" t="str">
        <f>IF(ISBLANK(BurstClassHr18[[#This Row],[%Spikes in Bursts-All]]),"",IF(BurstClassHr18[[#This Row],[%Spikes in Bursts-All]]&lt;$C$3,"LB","HB"))</f>
        <v/>
      </c>
      <c r="E165" s="50" t="str">
        <f t="shared" si="2"/>
        <v/>
      </c>
      <c r="F165"/>
      <c r="G165"/>
      <c r="H165"/>
      <c r="I165"/>
      <c r="J165"/>
      <c r="K165"/>
      <c r="L165"/>
      <c r="M165"/>
      <c r="N165"/>
      <c r="O165"/>
    </row>
    <row r="166" spans="3:15" x14ac:dyDescent="0.3">
      <c r="C166" s="49" t="str">
        <f>IF(ISBLANK(BurstClassHr18[[#This Row],[Spk/sec-Average]]),"",IF(BurstClassHr18[[#This Row],[Spk/sec-Average]]&lt;$B$3,"LF","HF"))</f>
        <v/>
      </c>
      <c r="D166" s="49" t="str">
        <f>IF(ISBLANK(BurstClassHr18[[#This Row],[%Spikes in Bursts-All]]),"",IF(BurstClassHr18[[#This Row],[%Spikes in Bursts-All]]&lt;$C$3,"LB","HB"))</f>
        <v/>
      </c>
      <c r="E166" s="50" t="str">
        <f t="shared" si="2"/>
        <v/>
      </c>
      <c r="F166"/>
      <c r="G166"/>
      <c r="H166"/>
      <c r="I166"/>
      <c r="J166"/>
      <c r="K166"/>
      <c r="L166"/>
      <c r="M166"/>
      <c r="N166"/>
      <c r="O166"/>
    </row>
    <row r="167" spans="3:15" x14ac:dyDescent="0.3">
      <c r="C167" s="49" t="str">
        <f>IF(ISBLANK(BurstClassHr18[[#This Row],[Spk/sec-Average]]),"",IF(BurstClassHr18[[#This Row],[Spk/sec-Average]]&lt;$B$3,"LF","HF"))</f>
        <v/>
      </c>
      <c r="D167" s="49" t="str">
        <f>IF(ISBLANK(BurstClassHr18[[#This Row],[%Spikes in Bursts-All]]),"",IF(BurstClassHr18[[#This Row],[%Spikes in Bursts-All]]&lt;$C$3,"LB","HB"))</f>
        <v/>
      </c>
      <c r="E167" s="50" t="str">
        <f t="shared" si="2"/>
        <v/>
      </c>
      <c r="F167"/>
      <c r="G167"/>
      <c r="H167"/>
      <c r="I167"/>
      <c r="J167"/>
      <c r="K167"/>
      <c r="L167"/>
      <c r="M167"/>
      <c r="N167"/>
      <c r="O167"/>
    </row>
    <row r="168" spans="3:15" x14ac:dyDescent="0.3">
      <c r="C168" s="49" t="str">
        <f>IF(ISBLANK(BurstClassHr18[[#This Row],[Spk/sec-Average]]),"",IF(BurstClassHr18[[#This Row],[Spk/sec-Average]]&lt;$B$3,"LF","HF"))</f>
        <v/>
      </c>
      <c r="D168" s="49" t="str">
        <f>IF(ISBLANK(BurstClassHr18[[#This Row],[%Spikes in Bursts-All]]),"",IF(BurstClassHr18[[#This Row],[%Spikes in Bursts-All]]&lt;$C$3,"LB","HB"))</f>
        <v/>
      </c>
      <c r="E168" s="50" t="str">
        <f t="shared" si="2"/>
        <v/>
      </c>
      <c r="F168"/>
      <c r="G168"/>
      <c r="H168"/>
      <c r="I168"/>
      <c r="J168"/>
      <c r="K168"/>
      <c r="L168"/>
      <c r="M168"/>
      <c r="N168"/>
      <c r="O168"/>
    </row>
    <row r="169" spans="3:15" x14ac:dyDescent="0.3">
      <c r="C169" s="49" t="str">
        <f>IF(ISBLANK(BurstClassHr18[[#This Row],[Spk/sec-Average]]),"",IF(BurstClassHr18[[#This Row],[Spk/sec-Average]]&lt;$B$3,"LF","HF"))</f>
        <v/>
      </c>
      <c r="D169" s="49" t="str">
        <f>IF(ISBLANK(BurstClassHr18[[#This Row],[%Spikes in Bursts-All]]),"",IF(BurstClassHr18[[#This Row],[%Spikes in Bursts-All]]&lt;$C$3,"LB","HB"))</f>
        <v/>
      </c>
      <c r="E169" s="50" t="str">
        <f t="shared" si="2"/>
        <v/>
      </c>
      <c r="F169"/>
      <c r="G169"/>
      <c r="H169"/>
      <c r="I169"/>
      <c r="J169"/>
      <c r="K169"/>
      <c r="L169"/>
      <c r="M169"/>
      <c r="N169"/>
      <c r="O169"/>
    </row>
    <row r="170" spans="3:15" x14ac:dyDescent="0.3">
      <c r="C170" s="49" t="str">
        <f>IF(ISBLANK(BurstClassHr18[[#This Row],[Spk/sec-Average]]),"",IF(BurstClassHr18[[#This Row],[Spk/sec-Average]]&lt;$B$3,"LF","HF"))</f>
        <v/>
      </c>
      <c r="D170" s="49" t="str">
        <f>IF(ISBLANK(BurstClassHr18[[#This Row],[%Spikes in Bursts-All]]),"",IF(BurstClassHr18[[#This Row],[%Spikes in Bursts-All]]&lt;$C$3,"LB","HB"))</f>
        <v/>
      </c>
      <c r="E170" s="50" t="str">
        <f t="shared" si="2"/>
        <v/>
      </c>
      <c r="F170"/>
      <c r="G170"/>
      <c r="H170"/>
      <c r="I170"/>
      <c r="J170"/>
      <c r="K170"/>
      <c r="L170"/>
      <c r="M170"/>
      <c r="N170"/>
      <c r="O170"/>
    </row>
    <row r="171" spans="3:15" x14ac:dyDescent="0.3">
      <c r="C171" s="49" t="str">
        <f>IF(ISBLANK(BurstClassHr18[[#This Row],[Spk/sec-Average]]),"",IF(BurstClassHr18[[#This Row],[Spk/sec-Average]]&lt;$B$3,"LF","HF"))</f>
        <v/>
      </c>
      <c r="D171" s="49" t="str">
        <f>IF(ISBLANK(BurstClassHr18[[#This Row],[%Spikes in Bursts-All]]),"",IF(BurstClassHr18[[#This Row],[%Spikes in Bursts-All]]&lt;$C$3,"LB","HB"))</f>
        <v/>
      </c>
      <c r="E171" s="50" t="str">
        <f t="shared" si="2"/>
        <v/>
      </c>
      <c r="F171"/>
      <c r="G171"/>
      <c r="H171"/>
      <c r="I171"/>
      <c r="J171"/>
      <c r="K171"/>
      <c r="L171"/>
      <c r="M171"/>
      <c r="N171"/>
      <c r="O171"/>
    </row>
    <row r="172" spans="3:15" x14ac:dyDescent="0.3">
      <c r="C172" s="49" t="str">
        <f>IF(ISBLANK(BurstClassHr18[[#This Row],[Spk/sec-Average]]),"",IF(BurstClassHr18[[#This Row],[Spk/sec-Average]]&lt;$B$3,"LF","HF"))</f>
        <v/>
      </c>
      <c r="D172" s="49" t="str">
        <f>IF(ISBLANK(BurstClassHr18[[#This Row],[%Spikes in Bursts-All]]),"",IF(BurstClassHr18[[#This Row],[%Spikes in Bursts-All]]&lt;$C$3,"LB","HB"))</f>
        <v/>
      </c>
      <c r="E172" s="50" t="str">
        <f t="shared" si="2"/>
        <v/>
      </c>
      <c r="F172"/>
      <c r="G172"/>
      <c r="H172"/>
      <c r="I172"/>
      <c r="J172"/>
      <c r="K172"/>
      <c r="L172"/>
      <c r="M172"/>
      <c r="N172"/>
      <c r="O172"/>
    </row>
    <row r="173" spans="3:15" x14ac:dyDescent="0.3">
      <c r="C173" s="49" t="str">
        <f>IF(ISBLANK(BurstClassHr18[[#This Row],[Spk/sec-Average]]),"",IF(BurstClassHr18[[#This Row],[Spk/sec-Average]]&lt;$B$3,"LF","HF"))</f>
        <v/>
      </c>
      <c r="D173" s="49" t="str">
        <f>IF(ISBLANK(BurstClassHr18[[#This Row],[%Spikes in Bursts-All]]),"",IF(BurstClassHr18[[#This Row],[%Spikes in Bursts-All]]&lt;$C$3,"LB","HB"))</f>
        <v/>
      </c>
      <c r="E173" s="50" t="str">
        <f t="shared" si="2"/>
        <v/>
      </c>
      <c r="F173"/>
      <c r="G173"/>
      <c r="H173"/>
      <c r="I173"/>
      <c r="J173"/>
      <c r="K173"/>
      <c r="L173"/>
      <c r="M173"/>
      <c r="N173"/>
      <c r="O173"/>
    </row>
    <row r="174" spans="3:15" x14ac:dyDescent="0.3">
      <c r="C174" s="49" t="str">
        <f>IF(ISBLANK(BurstClassHr18[[#This Row],[Spk/sec-Average]]),"",IF(BurstClassHr18[[#This Row],[Spk/sec-Average]]&lt;$B$3,"LF","HF"))</f>
        <v/>
      </c>
      <c r="D174" s="49" t="str">
        <f>IF(ISBLANK(BurstClassHr18[[#This Row],[%Spikes in Bursts-All]]),"",IF(BurstClassHr18[[#This Row],[%Spikes in Bursts-All]]&lt;$C$3,"LB","HB"))</f>
        <v/>
      </c>
      <c r="E174" s="50" t="str">
        <f t="shared" si="2"/>
        <v/>
      </c>
      <c r="F174"/>
      <c r="G174"/>
      <c r="H174"/>
      <c r="I174"/>
      <c r="J174"/>
      <c r="K174"/>
      <c r="L174"/>
      <c r="M174"/>
      <c r="N174"/>
      <c r="O174"/>
    </row>
    <row r="175" spans="3:15" x14ac:dyDescent="0.3">
      <c r="C175" s="49" t="str">
        <f>IF(ISBLANK(BurstClassHr18[[#This Row],[Spk/sec-Average]]),"",IF(BurstClassHr18[[#This Row],[Spk/sec-Average]]&lt;$B$3,"LF","HF"))</f>
        <v/>
      </c>
      <c r="D175" s="49" t="str">
        <f>IF(ISBLANK(BurstClassHr18[[#This Row],[%Spikes in Bursts-All]]),"",IF(BurstClassHr18[[#This Row],[%Spikes in Bursts-All]]&lt;$C$3,"LB","HB"))</f>
        <v/>
      </c>
      <c r="E175" s="50" t="str">
        <f t="shared" si="2"/>
        <v/>
      </c>
      <c r="F175"/>
      <c r="G175"/>
      <c r="H175"/>
      <c r="I175"/>
      <c r="J175"/>
      <c r="K175"/>
      <c r="L175"/>
      <c r="M175"/>
      <c r="N175"/>
      <c r="O175"/>
    </row>
    <row r="176" spans="3:15" x14ac:dyDescent="0.3">
      <c r="C176" s="49" t="str">
        <f>IF(ISBLANK(BurstClassHr18[[#This Row],[Spk/sec-Average]]),"",IF(BurstClassHr18[[#This Row],[Spk/sec-Average]]&lt;$B$3,"LF","HF"))</f>
        <v/>
      </c>
      <c r="D176" s="49" t="str">
        <f>IF(ISBLANK(BurstClassHr18[[#This Row],[%Spikes in Bursts-All]]),"",IF(BurstClassHr18[[#This Row],[%Spikes in Bursts-All]]&lt;$C$3,"LB","HB"))</f>
        <v/>
      </c>
      <c r="E176" s="50" t="str">
        <f t="shared" si="2"/>
        <v/>
      </c>
      <c r="F176"/>
      <c r="G176"/>
      <c r="H176"/>
      <c r="I176"/>
      <c r="J176"/>
      <c r="K176"/>
      <c r="L176"/>
      <c r="M176"/>
      <c r="N176"/>
      <c r="O176"/>
    </row>
    <row r="177" spans="3:15" x14ac:dyDescent="0.3">
      <c r="C177" s="49" t="str">
        <f>IF(ISBLANK(BurstClassHr18[[#This Row],[Spk/sec-Average]]),"",IF(BurstClassHr18[[#This Row],[Spk/sec-Average]]&lt;$B$3,"LF","HF"))</f>
        <v/>
      </c>
      <c r="D177" s="49" t="str">
        <f>IF(ISBLANK(BurstClassHr18[[#This Row],[%Spikes in Bursts-All]]),"",IF(BurstClassHr18[[#This Row],[%Spikes in Bursts-All]]&lt;$C$3,"LB","HB"))</f>
        <v/>
      </c>
      <c r="E177" s="50" t="str">
        <f t="shared" si="2"/>
        <v/>
      </c>
      <c r="F177"/>
      <c r="G177"/>
      <c r="H177"/>
      <c r="I177"/>
      <c r="J177"/>
      <c r="K177"/>
      <c r="L177"/>
      <c r="M177"/>
      <c r="N177"/>
      <c r="O177"/>
    </row>
    <row r="178" spans="3:15" x14ac:dyDescent="0.3">
      <c r="C178" s="49" t="str">
        <f>IF(ISBLANK(BurstClassHr18[[#This Row],[Spk/sec-Average]]),"",IF(BurstClassHr18[[#This Row],[Spk/sec-Average]]&lt;$B$3,"LF","HF"))</f>
        <v/>
      </c>
      <c r="D178" s="49" t="str">
        <f>IF(ISBLANK(BurstClassHr18[[#This Row],[%Spikes in Bursts-All]]),"",IF(BurstClassHr18[[#This Row],[%Spikes in Bursts-All]]&lt;$C$3,"LB","HB"))</f>
        <v/>
      </c>
      <c r="E178" s="50" t="str">
        <f t="shared" si="2"/>
        <v/>
      </c>
      <c r="F178"/>
      <c r="G178"/>
      <c r="H178"/>
      <c r="I178"/>
      <c r="J178"/>
      <c r="K178"/>
      <c r="L178"/>
      <c r="M178"/>
      <c r="N178"/>
      <c r="O178"/>
    </row>
    <row r="179" spans="3:15" x14ac:dyDescent="0.3">
      <c r="C179" s="49" t="str">
        <f>IF(ISBLANK(BurstClassHr18[[#This Row],[Spk/sec-Average]]),"",IF(BurstClassHr18[[#This Row],[Spk/sec-Average]]&lt;$B$3,"LF","HF"))</f>
        <v/>
      </c>
      <c r="D179" s="49" t="str">
        <f>IF(ISBLANK(BurstClassHr18[[#This Row],[%Spikes in Bursts-All]]),"",IF(BurstClassHr18[[#This Row],[%Spikes in Bursts-All]]&lt;$C$3,"LB","HB"))</f>
        <v/>
      </c>
      <c r="E179" s="50" t="str">
        <f t="shared" si="2"/>
        <v/>
      </c>
      <c r="F179"/>
      <c r="G179"/>
      <c r="H179"/>
      <c r="I179"/>
      <c r="J179"/>
      <c r="K179"/>
      <c r="L179"/>
      <c r="M179"/>
      <c r="N179"/>
      <c r="O179"/>
    </row>
    <row r="180" spans="3:15" x14ac:dyDescent="0.3">
      <c r="C180" s="49" t="str">
        <f>IF(ISBLANK(BurstClassHr18[[#This Row],[Spk/sec-Average]]),"",IF(BurstClassHr18[[#This Row],[Spk/sec-Average]]&lt;$B$3,"LF","HF"))</f>
        <v/>
      </c>
      <c r="D180" s="49" t="str">
        <f>IF(ISBLANK(BurstClassHr18[[#This Row],[%Spikes in Bursts-All]]),"",IF(BurstClassHr18[[#This Row],[%Spikes in Bursts-All]]&lt;$C$3,"LB","HB"))</f>
        <v/>
      </c>
      <c r="E180" s="50" t="str">
        <f t="shared" si="2"/>
        <v/>
      </c>
      <c r="F180"/>
      <c r="G180"/>
      <c r="H180"/>
      <c r="I180"/>
      <c r="J180"/>
      <c r="K180"/>
      <c r="L180"/>
      <c r="M180"/>
      <c r="N180"/>
      <c r="O180"/>
    </row>
    <row r="181" spans="3:15" x14ac:dyDescent="0.3">
      <c r="C181" s="49" t="str">
        <f>IF(ISBLANK(BurstClassHr18[[#This Row],[Spk/sec-Average]]),"",IF(BurstClassHr18[[#This Row],[Spk/sec-Average]]&lt;$B$3,"LF","HF"))</f>
        <v/>
      </c>
      <c r="D181" s="49" t="str">
        <f>IF(ISBLANK(BurstClassHr18[[#This Row],[%Spikes in Bursts-All]]),"",IF(BurstClassHr18[[#This Row],[%Spikes in Bursts-All]]&lt;$C$3,"LB","HB"))</f>
        <v/>
      </c>
      <c r="E181" s="50" t="str">
        <f t="shared" si="2"/>
        <v/>
      </c>
      <c r="F181"/>
      <c r="G181"/>
      <c r="H181"/>
      <c r="I181"/>
      <c r="J181"/>
      <c r="K181"/>
      <c r="L181"/>
      <c r="M181"/>
      <c r="N181"/>
      <c r="O181"/>
    </row>
    <row r="182" spans="3:15" x14ac:dyDescent="0.3">
      <c r="C182" s="49" t="str">
        <f>IF(ISBLANK(BurstClassHr18[[#This Row],[Spk/sec-Average]]),"",IF(BurstClassHr18[[#This Row],[Spk/sec-Average]]&lt;$B$3,"LF","HF"))</f>
        <v/>
      </c>
      <c r="D182" s="49" t="str">
        <f>IF(ISBLANK(BurstClassHr18[[#This Row],[%Spikes in Bursts-All]]),"",IF(BurstClassHr18[[#This Row],[%Spikes in Bursts-All]]&lt;$C$3,"LB","HB"))</f>
        <v/>
      </c>
      <c r="E182" s="50" t="str">
        <f t="shared" si="2"/>
        <v/>
      </c>
      <c r="F182"/>
      <c r="G182"/>
      <c r="H182"/>
      <c r="I182"/>
      <c r="J182"/>
      <c r="K182"/>
      <c r="L182"/>
      <c r="M182"/>
      <c r="N182"/>
      <c r="O182"/>
    </row>
    <row r="183" spans="3:15" x14ac:dyDescent="0.3">
      <c r="C183" s="49" t="str">
        <f>IF(ISBLANK(BurstClassHr18[[#This Row],[Spk/sec-Average]]),"",IF(BurstClassHr18[[#This Row],[Spk/sec-Average]]&lt;$B$3,"LF","HF"))</f>
        <v/>
      </c>
      <c r="D183" s="49" t="str">
        <f>IF(ISBLANK(BurstClassHr18[[#This Row],[%Spikes in Bursts-All]]),"",IF(BurstClassHr18[[#This Row],[%Spikes in Bursts-All]]&lt;$C$3,"LB","HB"))</f>
        <v/>
      </c>
      <c r="E183" s="50" t="str">
        <f t="shared" si="2"/>
        <v/>
      </c>
      <c r="F183"/>
      <c r="G183"/>
      <c r="H183"/>
      <c r="I183"/>
      <c r="J183"/>
      <c r="K183"/>
      <c r="L183"/>
      <c r="M183"/>
      <c r="N183"/>
      <c r="O183"/>
    </row>
    <row r="184" spans="3:15" x14ac:dyDescent="0.3">
      <c r="C184" s="49" t="str">
        <f>IF(ISBLANK(BurstClassHr18[[#This Row],[Spk/sec-Average]]),"",IF(BurstClassHr18[[#This Row],[Spk/sec-Average]]&lt;$B$3,"LF","HF"))</f>
        <v/>
      </c>
      <c r="D184" s="49" t="str">
        <f>IF(ISBLANK(BurstClassHr18[[#This Row],[%Spikes in Bursts-All]]),"",IF(BurstClassHr18[[#This Row],[%Spikes in Bursts-All]]&lt;$C$3,"LB","HB"))</f>
        <v/>
      </c>
      <c r="E184" s="50" t="str">
        <f t="shared" si="2"/>
        <v/>
      </c>
      <c r="F184"/>
      <c r="G184"/>
      <c r="H184"/>
      <c r="I184"/>
      <c r="J184"/>
      <c r="K184"/>
      <c r="L184"/>
      <c r="M184"/>
      <c r="N184"/>
      <c r="O184"/>
    </row>
    <row r="185" spans="3:15" x14ac:dyDescent="0.3">
      <c r="C185" s="49" t="str">
        <f>IF(ISBLANK(BurstClassHr18[[#This Row],[Spk/sec-Average]]),"",IF(BurstClassHr18[[#This Row],[Spk/sec-Average]]&lt;$B$3,"LF","HF"))</f>
        <v/>
      </c>
      <c r="D185" s="49" t="str">
        <f>IF(ISBLANK(BurstClassHr18[[#This Row],[%Spikes in Bursts-All]]),"",IF(BurstClassHr18[[#This Row],[%Spikes in Bursts-All]]&lt;$C$3,"LB","HB"))</f>
        <v/>
      </c>
      <c r="E185" s="50" t="str">
        <f t="shared" si="2"/>
        <v/>
      </c>
      <c r="F185"/>
      <c r="G185"/>
      <c r="H185"/>
      <c r="I185"/>
      <c r="J185"/>
      <c r="K185"/>
      <c r="L185"/>
      <c r="M185"/>
      <c r="N185"/>
      <c r="O185"/>
    </row>
    <row r="186" spans="3:15" x14ac:dyDescent="0.3">
      <c r="C186" s="49" t="str">
        <f>IF(ISBLANK(BurstClassHr18[[#This Row],[Spk/sec-Average]]),"",IF(BurstClassHr18[[#This Row],[Spk/sec-Average]]&lt;$B$3,"LF","HF"))</f>
        <v/>
      </c>
      <c r="D186" s="49" t="str">
        <f>IF(ISBLANK(BurstClassHr18[[#This Row],[%Spikes in Bursts-All]]),"",IF(BurstClassHr18[[#This Row],[%Spikes in Bursts-All]]&lt;$C$3,"LB","HB"))</f>
        <v/>
      </c>
      <c r="E186" s="50" t="str">
        <f t="shared" si="2"/>
        <v/>
      </c>
      <c r="F186"/>
      <c r="G186"/>
      <c r="H186"/>
      <c r="I186"/>
      <c r="J186"/>
      <c r="K186"/>
      <c r="L186"/>
      <c r="M186"/>
      <c r="N186"/>
      <c r="O186"/>
    </row>
    <row r="187" spans="3:15" x14ac:dyDescent="0.3">
      <c r="C187" s="49" t="str">
        <f>IF(ISBLANK(BurstClassHr18[[#This Row],[Spk/sec-Average]]),"",IF(BurstClassHr18[[#This Row],[Spk/sec-Average]]&lt;$B$3,"LF","HF"))</f>
        <v/>
      </c>
      <c r="D187" s="49" t="str">
        <f>IF(ISBLANK(BurstClassHr18[[#This Row],[%Spikes in Bursts-All]]),"",IF(BurstClassHr18[[#This Row],[%Spikes in Bursts-All]]&lt;$C$3,"LB","HB"))</f>
        <v/>
      </c>
      <c r="E187" s="50" t="str">
        <f t="shared" si="2"/>
        <v/>
      </c>
      <c r="F187"/>
      <c r="G187"/>
      <c r="H187"/>
      <c r="I187"/>
      <c r="J187"/>
      <c r="K187"/>
      <c r="L187"/>
      <c r="M187"/>
      <c r="N187"/>
      <c r="O187"/>
    </row>
    <row r="188" spans="3:15" x14ac:dyDescent="0.3">
      <c r="C188" s="49" t="str">
        <f>IF(ISBLANK(BurstClassHr18[[#This Row],[Spk/sec-Average]]),"",IF(BurstClassHr18[[#This Row],[Spk/sec-Average]]&lt;$B$3,"LF","HF"))</f>
        <v/>
      </c>
      <c r="D188" s="49" t="str">
        <f>IF(ISBLANK(BurstClassHr18[[#This Row],[%Spikes in Bursts-All]]),"",IF(BurstClassHr18[[#This Row],[%Spikes in Bursts-All]]&lt;$C$3,"LB","HB"))</f>
        <v/>
      </c>
      <c r="E188" s="50" t="str">
        <f t="shared" si="2"/>
        <v/>
      </c>
      <c r="F188"/>
      <c r="G188"/>
      <c r="H188"/>
      <c r="I188"/>
      <c r="J188"/>
      <c r="K188"/>
      <c r="L188"/>
      <c r="M188"/>
      <c r="N188"/>
      <c r="O188"/>
    </row>
    <row r="189" spans="3:15" x14ac:dyDescent="0.3">
      <c r="C189" s="49" t="str">
        <f>IF(ISBLANK(BurstClassHr18[[#This Row],[Spk/sec-Average]]),"",IF(BurstClassHr18[[#This Row],[Spk/sec-Average]]&lt;$B$3,"LF","HF"))</f>
        <v/>
      </c>
      <c r="D189" s="49" t="str">
        <f>IF(ISBLANK(BurstClassHr18[[#This Row],[%Spikes in Bursts-All]]),"",IF(BurstClassHr18[[#This Row],[%Spikes in Bursts-All]]&lt;$C$3,"LB","HB"))</f>
        <v/>
      </c>
      <c r="E189" s="50" t="str">
        <f t="shared" si="2"/>
        <v/>
      </c>
      <c r="F189"/>
      <c r="G189"/>
      <c r="H189"/>
      <c r="I189"/>
      <c r="J189"/>
      <c r="K189"/>
      <c r="L189"/>
      <c r="M189"/>
      <c r="N189"/>
      <c r="O189"/>
    </row>
    <row r="190" spans="3:15" x14ac:dyDescent="0.3">
      <c r="C190" s="49" t="str">
        <f>IF(ISBLANK(BurstClassHr18[[#This Row],[Spk/sec-Average]]),"",IF(BurstClassHr18[[#This Row],[Spk/sec-Average]]&lt;$B$3,"LF","HF"))</f>
        <v/>
      </c>
      <c r="D190" s="49" t="str">
        <f>IF(ISBLANK(BurstClassHr18[[#This Row],[%Spikes in Bursts-All]]),"",IF(BurstClassHr18[[#This Row],[%Spikes in Bursts-All]]&lt;$C$3,"LB","HB"))</f>
        <v/>
      </c>
      <c r="E190" s="50" t="str">
        <f t="shared" si="2"/>
        <v/>
      </c>
      <c r="F190"/>
      <c r="G190"/>
      <c r="H190"/>
      <c r="I190"/>
      <c r="J190"/>
      <c r="K190"/>
      <c r="L190"/>
      <c r="M190"/>
      <c r="N190"/>
      <c r="O190"/>
    </row>
    <row r="191" spans="3:15" x14ac:dyDescent="0.3">
      <c r="C191" s="49" t="str">
        <f>IF(ISBLANK(BurstClassHr18[[#This Row],[Spk/sec-Average]]),"",IF(BurstClassHr18[[#This Row],[Spk/sec-Average]]&lt;$B$3,"LF","HF"))</f>
        <v/>
      </c>
      <c r="D191" s="49" t="str">
        <f>IF(ISBLANK(BurstClassHr18[[#This Row],[%Spikes in Bursts-All]]),"",IF(BurstClassHr18[[#This Row],[%Spikes in Bursts-All]]&lt;$C$3,"LB","HB"))</f>
        <v/>
      </c>
      <c r="E191" s="50" t="str">
        <f t="shared" si="2"/>
        <v/>
      </c>
      <c r="F191"/>
      <c r="G191"/>
      <c r="H191"/>
      <c r="I191"/>
      <c r="J191"/>
      <c r="K191"/>
      <c r="L191"/>
      <c r="M191"/>
      <c r="N191"/>
      <c r="O191"/>
    </row>
    <row r="192" spans="3:15" x14ac:dyDescent="0.3">
      <c r="C192" s="49" t="str">
        <f>IF(ISBLANK(BurstClassHr18[[#This Row],[Spk/sec-Average]]),"",IF(BurstClassHr18[[#This Row],[Spk/sec-Average]]&lt;$B$3,"LF","HF"))</f>
        <v/>
      </c>
      <c r="D192" s="49" t="str">
        <f>IF(ISBLANK(BurstClassHr18[[#This Row],[%Spikes in Bursts-All]]),"",IF(BurstClassHr18[[#This Row],[%Spikes in Bursts-All]]&lt;$C$3,"LB","HB"))</f>
        <v/>
      </c>
      <c r="E192" s="50" t="str">
        <f t="shared" si="2"/>
        <v/>
      </c>
      <c r="F192"/>
      <c r="G192"/>
      <c r="H192"/>
      <c r="I192"/>
      <c r="J192"/>
      <c r="K192"/>
      <c r="L192"/>
      <c r="M192"/>
      <c r="N192"/>
      <c r="O192"/>
    </row>
    <row r="193" spans="3:16" x14ac:dyDescent="0.3">
      <c r="C193" s="49" t="str">
        <f>IF(ISBLANK(BurstClassHr18[[#This Row],[Spk/sec-Average]]),"",IF(BurstClassHr18[[#This Row],[Spk/sec-Average]]&lt;$B$3,"LF","HF"))</f>
        <v/>
      </c>
      <c r="D193" s="49" t="str">
        <f>IF(ISBLANK(BurstClassHr18[[#This Row],[%Spikes in Bursts-All]]),"",IF(BurstClassHr18[[#This Row],[%Spikes in Bursts-All]]&lt;$C$3,"LB","HB"))</f>
        <v/>
      </c>
      <c r="E193" s="50" t="str">
        <f t="shared" si="2"/>
        <v/>
      </c>
      <c r="F193"/>
      <c r="G193"/>
      <c r="H193"/>
      <c r="I193"/>
      <c r="J193"/>
      <c r="K193"/>
      <c r="L193"/>
      <c r="M193"/>
      <c r="N193"/>
      <c r="O193"/>
    </row>
    <row r="194" spans="3:16" x14ac:dyDescent="0.3">
      <c r="C194" s="49" t="str">
        <f>IF(ISBLANK(BurstClassHr18[[#This Row],[Spk/sec-Average]]),"",IF(BurstClassHr18[[#This Row],[Spk/sec-Average]]&lt;$B$3,"LF","HF"))</f>
        <v/>
      </c>
      <c r="D194" s="49" t="str">
        <f>IF(ISBLANK(BurstClassHr18[[#This Row],[%Spikes in Bursts-All]]),"",IF(BurstClassHr18[[#This Row],[%Spikes in Bursts-All]]&lt;$C$3,"LB","HB"))</f>
        <v/>
      </c>
      <c r="E194" s="50" t="str">
        <f t="shared" si="2"/>
        <v/>
      </c>
      <c r="F194"/>
      <c r="G194"/>
      <c r="H194"/>
      <c r="I194"/>
      <c r="J194"/>
      <c r="K194"/>
      <c r="L194"/>
      <c r="M194"/>
      <c r="N194"/>
      <c r="O194"/>
    </row>
    <row r="195" spans="3:16" x14ac:dyDescent="0.3">
      <c r="C195" s="49" t="str">
        <f>IF(ISBLANK(BurstClassHr18[[#This Row],[Spk/sec-Average]]),"",IF(BurstClassHr18[[#This Row],[Spk/sec-Average]]&lt;$B$3,"LF","HF"))</f>
        <v/>
      </c>
      <c r="D195" s="49" t="str">
        <f>IF(ISBLANK(BurstClassHr18[[#This Row],[%Spikes in Bursts-All]]),"",IF(BurstClassHr18[[#This Row],[%Spikes in Bursts-All]]&lt;$C$3,"LB","HB"))</f>
        <v/>
      </c>
      <c r="E195" s="50" t="str">
        <f t="shared" si="2"/>
        <v/>
      </c>
      <c r="F195"/>
      <c r="G195"/>
      <c r="H195"/>
      <c r="I195"/>
      <c r="J195"/>
      <c r="K195"/>
      <c r="L195"/>
      <c r="M195"/>
      <c r="N195"/>
      <c r="O195"/>
    </row>
    <row r="196" spans="3:16" x14ac:dyDescent="0.3">
      <c r="C196" s="49" t="str">
        <f>IF(ISBLANK(BurstClassHr18[[#This Row],[Spk/sec-Average]]),"",IF(BurstClassHr18[[#This Row],[Spk/sec-Average]]&lt;$B$3,"LF","HF"))</f>
        <v/>
      </c>
      <c r="D196" s="49" t="str">
        <f>IF(ISBLANK(BurstClassHr18[[#This Row],[%Spikes in Bursts-All]]),"",IF(BurstClassHr18[[#This Row],[%Spikes in Bursts-All]]&lt;$C$3,"LB","HB"))</f>
        <v/>
      </c>
      <c r="E196" s="50" t="str">
        <f t="shared" si="2"/>
        <v/>
      </c>
      <c r="F196"/>
      <c r="G196"/>
      <c r="H196"/>
      <c r="I196"/>
      <c r="J196"/>
      <c r="K196"/>
      <c r="L196"/>
      <c r="M196"/>
      <c r="N196"/>
      <c r="O196"/>
    </row>
    <row r="197" spans="3:16" x14ac:dyDescent="0.3">
      <c r="C197" s="49" t="str">
        <f>IF(ISBLANK(BurstClassHr18[[#This Row],[Spk/sec-Average]]),"",IF(BurstClassHr18[[#This Row],[Spk/sec-Average]]&lt;$B$3,"LF","HF"))</f>
        <v/>
      </c>
      <c r="D197" s="49" t="str">
        <f>IF(ISBLANK(BurstClassHr18[[#This Row],[%Spikes in Bursts-All]]),"",IF(BurstClassHr18[[#This Row],[%Spikes in Bursts-All]]&lt;$C$3,"LB","HB"))</f>
        <v/>
      </c>
      <c r="E197" s="50" t="str">
        <f t="shared" si="2"/>
        <v/>
      </c>
      <c r="F197"/>
      <c r="G197"/>
      <c r="H197"/>
      <c r="I197"/>
      <c r="J197"/>
      <c r="K197"/>
      <c r="L197"/>
      <c r="M197"/>
      <c r="N197"/>
      <c r="O197"/>
    </row>
    <row r="198" spans="3:16" x14ac:dyDescent="0.3">
      <c r="C198" s="49" t="str">
        <f>IF(ISBLANK(BurstClassHr18[[#This Row],[Spk/sec-Average]]),"",IF(BurstClassHr18[[#This Row],[Spk/sec-Average]]&lt;$B$3,"LF","HF"))</f>
        <v/>
      </c>
      <c r="D198" s="49" t="str">
        <f>IF(ISBLANK(BurstClassHr18[[#This Row],[%Spikes in Bursts-All]]),"",IF(BurstClassHr18[[#This Row],[%Spikes in Bursts-All]]&lt;$C$3,"LB","HB"))</f>
        <v/>
      </c>
      <c r="E198" s="50" t="str">
        <f t="shared" si="2"/>
        <v/>
      </c>
      <c r="F198"/>
      <c r="G198"/>
      <c r="H198"/>
      <c r="I198"/>
      <c r="J198"/>
      <c r="K198"/>
      <c r="L198"/>
      <c r="M198"/>
      <c r="N198"/>
      <c r="O198"/>
      <c r="P198" s="1" t="s">
        <v>44</v>
      </c>
    </row>
    <row r="199" spans="3:16" x14ac:dyDescent="0.3">
      <c r="C199" s="49" t="str">
        <f>IF(ISBLANK(BurstClassHr18[[#This Row],[Spk/sec-Average]]),"",IF(BurstClassHr18[[#This Row],[Spk/sec-Average]]&lt;$B$3,"LF","HF"))</f>
        <v/>
      </c>
      <c r="D199" s="49" t="str">
        <f>IF(ISBLANK(BurstClassHr18[[#This Row],[%Spikes in Bursts-All]]),"",IF(BurstClassHr18[[#This Row],[%Spikes in Bursts-All]]&lt;$C$3,"LB","HB"))</f>
        <v/>
      </c>
      <c r="E199" s="50" t="str">
        <f t="shared" si="2"/>
        <v/>
      </c>
      <c r="F199"/>
      <c r="G199"/>
      <c r="H199"/>
      <c r="I199"/>
      <c r="J199"/>
      <c r="K199"/>
      <c r="L199"/>
      <c r="M199"/>
      <c r="N199"/>
      <c r="O199"/>
    </row>
    <row r="200" spans="3:16" x14ac:dyDescent="0.3">
      <c r="C200" s="49" t="str">
        <f>IF(ISBLANK(BurstClassHr18[[#This Row],[Spk/sec-Average]]),"",IF(BurstClassHr18[[#This Row],[Spk/sec-Average]]&lt;$B$3,"LF","HF"))</f>
        <v/>
      </c>
      <c r="D200" s="49" t="str">
        <f>IF(ISBLANK(BurstClassHr18[[#This Row],[%Spikes in Bursts-All]]),"",IF(BurstClassHr18[[#This Row],[%Spikes in Bursts-All]]&lt;$C$3,"LB","HB"))</f>
        <v/>
      </c>
      <c r="E200" s="50" t="str">
        <f t="shared" si="2"/>
        <v/>
      </c>
      <c r="F200"/>
      <c r="G200"/>
      <c r="H200"/>
      <c r="I200"/>
      <c r="J200"/>
      <c r="K200"/>
      <c r="L200"/>
      <c r="M200"/>
      <c r="N200"/>
      <c r="O200"/>
    </row>
    <row r="201" spans="3:16" x14ac:dyDescent="0.3">
      <c r="C201" s="49" t="str">
        <f>IF(ISBLANK(BurstClassHr18[[#This Row],[Spk/sec-Average]]),"",IF(BurstClassHr18[[#This Row],[Spk/sec-Average]]&lt;$B$3,"LF","HF"))</f>
        <v/>
      </c>
      <c r="D201" s="49" t="str">
        <f>IF(ISBLANK(BurstClassHr18[[#This Row],[%Spikes in Bursts-All]]),"",IF(BurstClassHr18[[#This Row],[%Spikes in Bursts-All]]&lt;$C$3,"LB","HB"))</f>
        <v/>
      </c>
      <c r="E201" s="50" t="str">
        <f t="shared" si="2"/>
        <v/>
      </c>
      <c r="F201"/>
      <c r="G201"/>
      <c r="H201"/>
      <c r="I201"/>
      <c r="J201"/>
      <c r="K201"/>
      <c r="L201"/>
      <c r="M201"/>
      <c r="N201"/>
      <c r="O201"/>
    </row>
    <row r="202" spans="3:16" x14ac:dyDescent="0.3">
      <c r="C202" s="49" t="str">
        <f>IF(ISBLANK(BurstClassHr18[[#This Row],[Spk/sec-Average]]),"",IF(BurstClassHr18[[#This Row],[Spk/sec-Average]]&lt;$B$3,"LF","HF"))</f>
        <v/>
      </c>
      <c r="D202" s="49" t="str">
        <f>IF(ISBLANK(BurstClassHr18[[#This Row],[%Spikes in Bursts-All]]),"",IF(BurstClassHr18[[#This Row],[%Spikes in Bursts-All]]&lt;$C$3,"LB","HB"))</f>
        <v/>
      </c>
      <c r="E202" s="50" t="str">
        <f t="shared" si="2"/>
        <v/>
      </c>
      <c r="F202"/>
      <c r="G202"/>
      <c r="H202"/>
      <c r="I202"/>
      <c r="J202"/>
      <c r="K202"/>
      <c r="L202"/>
      <c r="M202"/>
      <c r="N202"/>
      <c r="O202"/>
    </row>
    <row r="203" spans="3:16" x14ac:dyDescent="0.3">
      <c r="C203" s="49" t="str">
        <f>IF(ISBLANK(BurstClassHr18[[#This Row],[Spk/sec-Average]]),"",IF(BurstClassHr18[[#This Row],[Spk/sec-Average]]&lt;$B$3,"LF","HF"))</f>
        <v/>
      </c>
      <c r="D203" s="49" t="str">
        <f>IF(ISBLANK(BurstClassHr18[[#This Row],[%Spikes in Bursts-All]]),"",IF(BurstClassHr18[[#This Row],[%Spikes in Bursts-All]]&lt;$C$3,"LB","HB"))</f>
        <v/>
      </c>
      <c r="E203" s="50" t="str">
        <f t="shared" si="2"/>
        <v/>
      </c>
      <c r="F203"/>
      <c r="G203"/>
      <c r="H203"/>
      <c r="I203"/>
      <c r="J203"/>
      <c r="K203"/>
      <c r="L203"/>
      <c r="M203"/>
      <c r="N203"/>
      <c r="O203"/>
    </row>
    <row r="204" spans="3:16" x14ac:dyDescent="0.3">
      <c r="C204" s="49" t="str">
        <f>IF(ISBLANK(BurstClassHr18[[#This Row],[Spk/sec-Average]]),"",IF(BurstClassHr18[[#This Row],[Spk/sec-Average]]&lt;$B$3,"LF","HF"))</f>
        <v/>
      </c>
      <c r="D204" s="49" t="str">
        <f>IF(ISBLANK(BurstClassHr18[[#This Row],[%Spikes in Bursts-All]]),"",IF(BurstClassHr18[[#This Row],[%Spikes in Bursts-All]]&lt;$C$3,"LB","HB"))</f>
        <v/>
      </c>
      <c r="E204" s="50" t="str">
        <f t="shared" si="2"/>
        <v/>
      </c>
      <c r="F204"/>
      <c r="G204"/>
      <c r="H204"/>
      <c r="I204"/>
      <c r="J204"/>
      <c r="K204"/>
      <c r="L204"/>
      <c r="M204"/>
      <c r="N204"/>
      <c r="O204"/>
    </row>
    <row r="205" spans="3:16" x14ac:dyDescent="0.3">
      <c r="C205" s="49" t="str">
        <f>IF(ISBLANK(BurstClassHr18[[#This Row],[Spk/sec-Average]]),"",IF(BurstClassHr18[[#This Row],[Spk/sec-Average]]&lt;$B$3,"LF","HF"))</f>
        <v/>
      </c>
      <c r="D205" s="49" t="str">
        <f>IF(ISBLANK(BurstClassHr18[[#This Row],[%Spikes in Bursts-All]]),"",IF(BurstClassHr18[[#This Row],[%Spikes in Bursts-All]]&lt;$C$3,"LB","HB"))</f>
        <v/>
      </c>
      <c r="E205" s="50" t="str">
        <f t="shared" si="2"/>
        <v/>
      </c>
      <c r="F205"/>
      <c r="G205"/>
      <c r="H205"/>
      <c r="I205"/>
      <c r="J205"/>
      <c r="K205"/>
      <c r="L205"/>
      <c r="M205"/>
      <c r="N205"/>
      <c r="O205"/>
    </row>
    <row r="206" spans="3:16" x14ac:dyDescent="0.3">
      <c r="C206" s="49" t="str">
        <f>IF(ISBLANK(BurstClassHr18[[#This Row],[Spk/sec-Average]]),"",IF(BurstClassHr18[[#This Row],[Spk/sec-Average]]&lt;$B$3,"LF","HF"))</f>
        <v/>
      </c>
      <c r="D206" s="49" t="str">
        <f>IF(ISBLANK(BurstClassHr18[[#This Row],[%Spikes in Bursts-All]]),"",IF(BurstClassHr18[[#This Row],[%Spikes in Bursts-All]]&lt;$C$3,"LB","HB"))</f>
        <v/>
      </c>
      <c r="E206" s="50" t="str">
        <f t="shared" si="2"/>
        <v/>
      </c>
      <c r="F206"/>
      <c r="G206"/>
      <c r="H206"/>
      <c r="I206"/>
      <c r="J206"/>
      <c r="K206"/>
      <c r="L206"/>
      <c r="M206"/>
      <c r="N206"/>
      <c r="O206"/>
    </row>
    <row r="207" spans="3:16" x14ac:dyDescent="0.3">
      <c r="C207" s="49" t="str">
        <f>IF(ISBLANK(BurstClassHr18[[#This Row],[Spk/sec-Average]]),"",IF(BurstClassHr18[[#This Row],[Spk/sec-Average]]&lt;$B$3,"LF","HF"))</f>
        <v/>
      </c>
      <c r="D207" s="49" t="str">
        <f>IF(ISBLANK(BurstClassHr18[[#This Row],[%Spikes in Bursts-All]]),"",IF(BurstClassHr18[[#This Row],[%Spikes in Bursts-All]]&lt;$C$3,"LB","HB"))</f>
        <v/>
      </c>
      <c r="E207" s="50" t="str">
        <f t="shared" si="2"/>
        <v/>
      </c>
      <c r="F207"/>
      <c r="G207"/>
      <c r="H207"/>
      <c r="I207"/>
      <c r="J207"/>
      <c r="K207"/>
      <c r="L207"/>
      <c r="M207"/>
      <c r="N207"/>
      <c r="O207"/>
    </row>
    <row r="208" spans="3:16" x14ac:dyDescent="0.3">
      <c r="C208" s="49" t="str">
        <f>IF(ISBLANK(BurstClassHr18[[#This Row],[Spk/sec-Average]]),"",IF(BurstClassHr18[[#This Row],[Spk/sec-Average]]&lt;$B$3,"LF","HF"))</f>
        <v/>
      </c>
      <c r="D208" s="49" t="str">
        <f>IF(ISBLANK(BurstClassHr18[[#This Row],[%Spikes in Bursts-All]]),"",IF(BurstClassHr18[[#This Row],[%Spikes in Bursts-All]]&lt;$C$3,"LB","HB"))</f>
        <v/>
      </c>
      <c r="E208" s="50" t="str">
        <f t="shared" si="2"/>
        <v/>
      </c>
      <c r="F208"/>
      <c r="G208"/>
      <c r="H208"/>
      <c r="I208"/>
      <c r="J208"/>
      <c r="K208"/>
      <c r="L208"/>
      <c r="M208"/>
      <c r="N208"/>
      <c r="O208"/>
    </row>
    <row r="209" spans="3:15" x14ac:dyDescent="0.3">
      <c r="C209" s="49" t="str">
        <f>IF(ISBLANK(BurstClassHr18[[#This Row],[Spk/sec-Average]]),"",IF(BurstClassHr18[[#This Row],[Spk/sec-Average]]&lt;$B$3,"LF","HF"))</f>
        <v/>
      </c>
      <c r="D209" s="49" t="str">
        <f>IF(ISBLANK(BurstClassHr18[[#This Row],[%Spikes in Bursts-All]]),"",IF(BurstClassHr18[[#This Row],[%Spikes in Bursts-All]]&lt;$C$3,"LB","HB"))</f>
        <v/>
      </c>
      <c r="E209" s="50" t="str">
        <f t="shared" si="2"/>
        <v/>
      </c>
      <c r="F209"/>
      <c r="G209"/>
      <c r="H209"/>
      <c r="I209"/>
      <c r="J209"/>
      <c r="K209"/>
      <c r="L209"/>
      <c r="M209"/>
      <c r="N209"/>
      <c r="O209"/>
    </row>
    <row r="210" spans="3:15" x14ac:dyDescent="0.3">
      <c r="C210" s="49" t="str">
        <f>IF(ISBLANK(BurstClassHr18[[#This Row],[Spk/sec-Average]]),"",IF(BurstClassHr18[[#This Row],[Spk/sec-Average]]&lt;$B$3,"LF","HF"))</f>
        <v/>
      </c>
      <c r="D210" s="49" t="str">
        <f>IF(ISBLANK(BurstClassHr18[[#This Row],[%Spikes in Bursts-All]]),"",IF(BurstClassHr18[[#This Row],[%Spikes in Bursts-All]]&lt;$C$3,"LB","HB"))</f>
        <v/>
      </c>
      <c r="E210" s="50" t="str">
        <f t="shared" si="2"/>
        <v/>
      </c>
      <c r="F210"/>
      <c r="G210"/>
      <c r="H210"/>
      <c r="I210"/>
      <c r="J210"/>
      <c r="K210"/>
      <c r="L210"/>
      <c r="M210"/>
      <c r="N210"/>
      <c r="O210"/>
    </row>
    <row r="211" spans="3:15" x14ac:dyDescent="0.3">
      <c r="C211" s="49" t="str">
        <f>IF(ISBLANK(BurstClassHr18[[#This Row],[Spk/sec-Average]]),"",IF(BurstClassHr18[[#This Row],[Spk/sec-Average]]&lt;$B$3,"LF","HF"))</f>
        <v/>
      </c>
      <c r="D211" s="49" t="str">
        <f>IF(ISBLANK(BurstClassHr18[[#This Row],[%Spikes in Bursts-All]]),"",IF(BurstClassHr18[[#This Row],[%Spikes in Bursts-All]]&lt;$C$3,"LB","HB"))</f>
        <v/>
      </c>
      <c r="E211" s="50" t="str">
        <f t="shared" si="2"/>
        <v/>
      </c>
      <c r="F211"/>
      <c r="G211"/>
      <c r="H211"/>
      <c r="I211"/>
      <c r="J211"/>
      <c r="K211"/>
      <c r="L211"/>
      <c r="M211"/>
      <c r="N211"/>
      <c r="O211"/>
    </row>
    <row r="212" spans="3:15" x14ac:dyDescent="0.3">
      <c r="C212" s="49" t="str">
        <f>IF(ISBLANK(BurstClassHr18[[#This Row],[Spk/sec-Average]]),"",IF(BurstClassHr18[[#This Row],[Spk/sec-Average]]&lt;$B$3,"LF","HF"))</f>
        <v/>
      </c>
      <c r="D212" s="49" t="str">
        <f>IF(ISBLANK(BurstClassHr18[[#This Row],[%Spikes in Bursts-All]]),"",IF(BurstClassHr18[[#This Row],[%Spikes in Bursts-All]]&lt;$C$3,"LB","HB"))</f>
        <v/>
      </c>
      <c r="E212" s="50" t="str">
        <f t="shared" si="2"/>
        <v/>
      </c>
      <c r="F212"/>
      <c r="G212"/>
      <c r="H212"/>
      <c r="I212"/>
      <c r="J212"/>
      <c r="K212"/>
      <c r="L212"/>
      <c r="M212"/>
      <c r="N212"/>
      <c r="O212"/>
    </row>
    <row r="213" spans="3:15" x14ac:dyDescent="0.3">
      <c r="C213" s="49" t="str">
        <f>IF(ISBLANK(BurstClassHr18[[#This Row],[Spk/sec-Average]]),"",IF(BurstClassHr18[[#This Row],[Spk/sec-Average]]&lt;$B$3,"LF","HF"))</f>
        <v/>
      </c>
      <c r="D213" s="49" t="str">
        <f>IF(ISBLANK(BurstClassHr18[[#This Row],[%Spikes in Bursts-All]]),"",IF(BurstClassHr18[[#This Row],[%Spikes in Bursts-All]]&lt;$C$3,"LB","HB"))</f>
        <v/>
      </c>
      <c r="E213" s="50" t="str">
        <f t="shared" si="2"/>
        <v/>
      </c>
      <c r="F213"/>
      <c r="G213"/>
      <c r="H213"/>
      <c r="I213"/>
      <c r="J213"/>
      <c r="K213"/>
      <c r="L213"/>
      <c r="M213"/>
      <c r="N213"/>
      <c r="O213"/>
    </row>
    <row r="214" spans="3:15" x14ac:dyDescent="0.3">
      <c r="C214" s="49" t="str">
        <f>IF(ISBLANK(BurstClassHr18[[#This Row],[Spk/sec-Average]]),"",IF(BurstClassHr18[[#This Row],[Spk/sec-Average]]&lt;$B$3,"LF","HF"))</f>
        <v/>
      </c>
      <c r="D214" s="49" t="str">
        <f>IF(ISBLANK(BurstClassHr18[[#This Row],[%Spikes in Bursts-All]]),"",IF(BurstClassHr18[[#This Row],[%Spikes in Bursts-All]]&lt;$C$3,"LB","HB"))</f>
        <v/>
      </c>
      <c r="E214" s="50" t="str">
        <f t="shared" si="2"/>
        <v/>
      </c>
      <c r="F214"/>
      <c r="G214"/>
      <c r="H214"/>
      <c r="I214"/>
      <c r="J214"/>
      <c r="K214"/>
      <c r="L214"/>
      <c r="M214"/>
      <c r="N214"/>
      <c r="O214"/>
    </row>
    <row r="215" spans="3:15" x14ac:dyDescent="0.3">
      <c r="C215" s="49" t="str">
        <f>IF(ISBLANK(BurstClassHr18[[#This Row],[Spk/sec-Average]]),"",IF(BurstClassHr18[[#This Row],[Spk/sec-Average]]&lt;$B$3,"LF","HF"))</f>
        <v/>
      </c>
      <c r="D215" s="49" t="str">
        <f>IF(ISBLANK(BurstClassHr18[[#This Row],[%Spikes in Bursts-All]]),"",IF(BurstClassHr18[[#This Row],[%Spikes in Bursts-All]]&lt;$C$3,"LB","HB"))</f>
        <v/>
      </c>
      <c r="E215" s="50" t="str">
        <f t="shared" si="2"/>
        <v/>
      </c>
      <c r="F215"/>
      <c r="G215"/>
      <c r="H215"/>
      <c r="I215"/>
      <c r="J215"/>
      <c r="K215"/>
      <c r="L215"/>
      <c r="M215"/>
      <c r="N215"/>
      <c r="O215"/>
    </row>
    <row r="216" spans="3:15" x14ac:dyDescent="0.3">
      <c r="C216" s="49" t="str">
        <f>IF(ISBLANK(BurstClassHr18[[#This Row],[Spk/sec-Average]]),"",IF(BurstClassHr18[[#This Row],[Spk/sec-Average]]&lt;$B$3,"LF","HF"))</f>
        <v/>
      </c>
      <c r="D216" s="49" t="str">
        <f>IF(ISBLANK(BurstClassHr18[[#This Row],[%Spikes in Bursts-All]]),"",IF(BurstClassHr18[[#This Row],[%Spikes in Bursts-All]]&lt;$C$3,"LB","HB"))</f>
        <v/>
      </c>
      <c r="E216" s="50" t="str">
        <f t="shared" si="2"/>
        <v/>
      </c>
      <c r="F216"/>
      <c r="G216"/>
      <c r="H216"/>
      <c r="I216"/>
      <c r="J216"/>
      <c r="K216"/>
      <c r="L216"/>
      <c r="M216"/>
      <c r="N216"/>
      <c r="O216"/>
    </row>
    <row r="217" spans="3:15" x14ac:dyDescent="0.3">
      <c r="C217" s="49" t="str">
        <f>IF(ISBLANK(BurstClassHr18[[#This Row],[Spk/sec-Average]]),"",IF(BurstClassHr18[[#This Row],[Spk/sec-Average]]&lt;$B$3,"LF","HF"))</f>
        <v/>
      </c>
      <c r="D217" s="49" t="str">
        <f>IF(ISBLANK(BurstClassHr18[[#This Row],[%Spikes in Bursts-All]]),"",IF(BurstClassHr18[[#This Row],[%Spikes in Bursts-All]]&lt;$C$3,"LB","HB"))</f>
        <v/>
      </c>
      <c r="E217" s="50" t="str">
        <f t="shared" si="2"/>
        <v/>
      </c>
      <c r="F217"/>
      <c r="G217"/>
      <c r="H217"/>
      <c r="I217"/>
      <c r="J217"/>
      <c r="K217"/>
      <c r="L217"/>
      <c r="M217"/>
      <c r="N217"/>
      <c r="O217"/>
    </row>
    <row r="218" spans="3:15" x14ac:dyDescent="0.3">
      <c r="C218" s="49" t="str">
        <f>IF(ISBLANK(BurstClassHr18[[#This Row],[Spk/sec-Average]]),"",IF(BurstClassHr18[[#This Row],[Spk/sec-Average]]&lt;$B$3,"LF","HF"))</f>
        <v/>
      </c>
      <c r="D218" s="49" t="str">
        <f>IF(ISBLANK(BurstClassHr18[[#This Row],[%Spikes in Bursts-All]]),"",IF(BurstClassHr18[[#This Row],[%Spikes in Bursts-All]]&lt;$C$3,"LB","HB"))</f>
        <v/>
      </c>
      <c r="E218" s="50" t="str">
        <f t="shared" ref="E218:E281" si="3">CONCATENATE(C218,D218)</f>
        <v/>
      </c>
      <c r="F218"/>
      <c r="G218"/>
      <c r="H218"/>
      <c r="I218"/>
      <c r="J218"/>
      <c r="K218"/>
      <c r="L218"/>
      <c r="M218"/>
      <c r="N218"/>
      <c r="O218"/>
    </row>
    <row r="219" spans="3:15" x14ac:dyDescent="0.3">
      <c r="C219" s="49" t="str">
        <f>IF(ISBLANK(BurstClassHr18[[#This Row],[Spk/sec-Average]]),"",IF(BurstClassHr18[[#This Row],[Spk/sec-Average]]&lt;$B$3,"LF","HF"))</f>
        <v/>
      </c>
      <c r="D219" s="49" t="str">
        <f>IF(ISBLANK(BurstClassHr18[[#This Row],[%Spikes in Bursts-All]]),"",IF(BurstClassHr18[[#This Row],[%Spikes in Bursts-All]]&lt;$C$3,"LB","HB"))</f>
        <v/>
      </c>
      <c r="E219" s="50" t="str">
        <f t="shared" si="3"/>
        <v/>
      </c>
      <c r="F219"/>
      <c r="G219"/>
      <c r="H219"/>
      <c r="I219"/>
      <c r="J219"/>
      <c r="K219"/>
      <c r="L219"/>
      <c r="M219"/>
      <c r="N219"/>
      <c r="O219"/>
    </row>
    <row r="220" spans="3:15" x14ac:dyDescent="0.3">
      <c r="C220" s="49" t="str">
        <f>IF(ISBLANK(BurstClassHr18[[#This Row],[Spk/sec-Average]]),"",IF(BurstClassHr18[[#This Row],[Spk/sec-Average]]&lt;$B$3,"LF","HF"))</f>
        <v/>
      </c>
      <c r="D220" s="49" t="str">
        <f>IF(ISBLANK(BurstClassHr18[[#This Row],[%Spikes in Bursts-All]]),"",IF(BurstClassHr18[[#This Row],[%Spikes in Bursts-All]]&lt;$C$3,"LB","HB"))</f>
        <v/>
      </c>
      <c r="E220" s="50" t="str">
        <f t="shared" si="3"/>
        <v/>
      </c>
      <c r="F220"/>
      <c r="G220"/>
      <c r="H220"/>
      <c r="I220"/>
      <c r="J220"/>
      <c r="K220"/>
      <c r="L220"/>
      <c r="M220"/>
      <c r="N220"/>
      <c r="O220"/>
    </row>
    <row r="221" spans="3:15" x14ac:dyDescent="0.3">
      <c r="C221" s="49" t="str">
        <f>IF(ISBLANK(BurstClassHr18[[#This Row],[Spk/sec-Average]]),"",IF(BurstClassHr18[[#This Row],[Spk/sec-Average]]&lt;$B$3,"LF","HF"))</f>
        <v/>
      </c>
      <c r="D221" s="49" t="str">
        <f>IF(ISBLANK(BurstClassHr18[[#This Row],[%Spikes in Bursts-All]]),"",IF(BurstClassHr18[[#This Row],[%Spikes in Bursts-All]]&lt;$C$3,"LB","HB"))</f>
        <v/>
      </c>
      <c r="E221" s="50" t="str">
        <f t="shared" si="3"/>
        <v/>
      </c>
      <c r="F221"/>
      <c r="G221"/>
      <c r="H221"/>
      <c r="I221"/>
      <c r="J221"/>
      <c r="K221"/>
      <c r="L221"/>
      <c r="M221"/>
      <c r="N221"/>
      <c r="O221"/>
    </row>
    <row r="222" spans="3:15" x14ac:dyDescent="0.3">
      <c r="C222" s="49" t="str">
        <f>IF(ISBLANK(BurstClassHr18[[#This Row],[Spk/sec-Average]]),"",IF(BurstClassHr18[[#This Row],[Spk/sec-Average]]&lt;$B$3,"LF","HF"))</f>
        <v/>
      </c>
      <c r="D222" s="49" t="str">
        <f>IF(ISBLANK(BurstClassHr18[[#This Row],[%Spikes in Bursts-All]]),"",IF(BurstClassHr18[[#This Row],[%Spikes in Bursts-All]]&lt;$C$3,"LB","HB"))</f>
        <v/>
      </c>
      <c r="E222" s="50" t="str">
        <f t="shared" si="3"/>
        <v/>
      </c>
      <c r="F222"/>
      <c r="G222"/>
      <c r="H222"/>
      <c r="I222"/>
      <c r="J222"/>
      <c r="K222"/>
      <c r="L222"/>
      <c r="M222"/>
      <c r="N222"/>
      <c r="O222"/>
    </row>
    <row r="223" spans="3:15" x14ac:dyDescent="0.3">
      <c r="C223" s="49" t="str">
        <f>IF(ISBLANK(BurstClassHr18[[#This Row],[Spk/sec-Average]]),"",IF(BurstClassHr18[[#This Row],[Spk/sec-Average]]&lt;$B$3,"LF","HF"))</f>
        <v/>
      </c>
      <c r="D223" s="49" t="str">
        <f>IF(ISBLANK(BurstClassHr18[[#This Row],[%Spikes in Bursts-All]]),"",IF(BurstClassHr18[[#This Row],[%Spikes in Bursts-All]]&lt;$C$3,"LB","HB"))</f>
        <v/>
      </c>
      <c r="E223" s="50" t="str">
        <f t="shared" si="3"/>
        <v/>
      </c>
      <c r="F223"/>
      <c r="G223"/>
      <c r="H223"/>
      <c r="I223"/>
      <c r="J223"/>
      <c r="K223"/>
      <c r="L223"/>
      <c r="M223"/>
      <c r="N223"/>
      <c r="O223"/>
    </row>
    <row r="224" spans="3:15" x14ac:dyDescent="0.3">
      <c r="C224" s="49" t="str">
        <f>IF(ISBLANK(BurstClassHr18[[#This Row],[Spk/sec-Average]]),"",IF(BurstClassHr18[[#This Row],[Spk/sec-Average]]&lt;$B$3,"LF","HF"))</f>
        <v/>
      </c>
      <c r="D224" s="49" t="str">
        <f>IF(ISBLANK(BurstClassHr18[[#This Row],[%Spikes in Bursts-All]]),"",IF(BurstClassHr18[[#This Row],[%Spikes in Bursts-All]]&lt;$C$3,"LB","HB"))</f>
        <v/>
      </c>
      <c r="E224" s="50" t="str">
        <f t="shared" si="3"/>
        <v/>
      </c>
      <c r="F224"/>
      <c r="G224"/>
      <c r="H224"/>
      <c r="I224"/>
      <c r="J224"/>
      <c r="K224"/>
      <c r="L224"/>
      <c r="M224"/>
      <c r="N224"/>
      <c r="O224"/>
    </row>
    <row r="225" spans="3:15" x14ac:dyDescent="0.3">
      <c r="C225" s="49" t="str">
        <f>IF(ISBLANK(BurstClassHr18[[#This Row],[Spk/sec-Average]]),"",IF(BurstClassHr18[[#This Row],[Spk/sec-Average]]&lt;$B$3,"LF","HF"))</f>
        <v/>
      </c>
      <c r="D225" s="49" t="str">
        <f>IF(ISBLANK(BurstClassHr18[[#This Row],[%Spikes in Bursts-All]]),"",IF(BurstClassHr18[[#This Row],[%Spikes in Bursts-All]]&lt;$C$3,"LB","HB"))</f>
        <v/>
      </c>
      <c r="E225" s="50" t="str">
        <f t="shared" si="3"/>
        <v/>
      </c>
      <c r="F225"/>
      <c r="G225"/>
      <c r="H225"/>
      <c r="I225"/>
      <c r="J225"/>
      <c r="K225"/>
      <c r="L225"/>
      <c r="M225"/>
      <c r="N225"/>
      <c r="O225"/>
    </row>
    <row r="226" spans="3:15" x14ac:dyDescent="0.3">
      <c r="C226" s="49" t="str">
        <f>IF(ISBLANK(BurstClassHr18[[#This Row],[Spk/sec-Average]]),"",IF(BurstClassHr18[[#This Row],[Spk/sec-Average]]&lt;$B$3,"LF","HF"))</f>
        <v/>
      </c>
      <c r="D226" s="49" t="str">
        <f>IF(ISBLANK(BurstClassHr18[[#This Row],[%Spikes in Bursts-All]]),"",IF(BurstClassHr18[[#This Row],[%Spikes in Bursts-All]]&lt;$C$3,"LB","HB"))</f>
        <v/>
      </c>
      <c r="E226" s="50" t="str">
        <f t="shared" si="3"/>
        <v/>
      </c>
      <c r="F226"/>
      <c r="G226"/>
      <c r="H226"/>
      <c r="I226"/>
      <c r="J226"/>
      <c r="K226"/>
      <c r="L226"/>
      <c r="M226"/>
      <c r="N226"/>
      <c r="O226"/>
    </row>
    <row r="227" spans="3:15" x14ac:dyDescent="0.3">
      <c r="C227" s="49" t="str">
        <f>IF(ISBLANK(BurstClassHr18[[#This Row],[Spk/sec-Average]]),"",IF(BurstClassHr18[[#This Row],[Spk/sec-Average]]&lt;$B$3,"LF","HF"))</f>
        <v/>
      </c>
      <c r="D227" s="49" t="str">
        <f>IF(ISBLANK(BurstClassHr18[[#This Row],[%Spikes in Bursts-All]]),"",IF(BurstClassHr18[[#This Row],[%Spikes in Bursts-All]]&lt;$C$3,"LB","HB"))</f>
        <v/>
      </c>
      <c r="E227" s="50" t="str">
        <f t="shared" si="3"/>
        <v/>
      </c>
      <c r="F227"/>
      <c r="G227"/>
      <c r="H227"/>
      <c r="I227"/>
      <c r="J227"/>
      <c r="K227"/>
      <c r="L227"/>
      <c r="M227"/>
      <c r="N227"/>
      <c r="O227"/>
    </row>
    <row r="228" spans="3:15" x14ac:dyDescent="0.3">
      <c r="C228" s="49" t="str">
        <f>IF(ISBLANK(BurstClassHr18[[#This Row],[Spk/sec-Average]]),"",IF(BurstClassHr18[[#This Row],[Spk/sec-Average]]&lt;$B$3,"LF","HF"))</f>
        <v/>
      </c>
      <c r="D228" s="49" t="str">
        <f>IF(ISBLANK(BurstClassHr18[[#This Row],[%Spikes in Bursts-All]]),"",IF(BurstClassHr18[[#This Row],[%Spikes in Bursts-All]]&lt;$C$3,"LB","HB"))</f>
        <v/>
      </c>
      <c r="E228" s="50" t="str">
        <f t="shared" si="3"/>
        <v/>
      </c>
      <c r="F228"/>
      <c r="G228"/>
      <c r="H228"/>
      <c r="I228"/>
      <c r="J228"/>
      <c r="K228"/>
      <c r="L228"/>
      <c r="M228"/>
      <c r="N228"/>
      <c r="O228"/>
    </row>
    <row r="229" spans="3:15" x14ac:dyDescent="0.3">
      <c r="C229" s="49" t="str">
        <f>IF(ISBLANK(BurstClassHr18[[#This Row],[Spk/sec-Average]]),"",IF(BurstClassHr18[[#This Row],[Spk/sec-Average]]&lt;$B$3,"LF","HF"))</f>
        <v/>
      </c>
      <c r="D229" s="49" t="str">
        <f>IF(ISBLANK(BurstClassHr18[[#This Row],[%Spikes in Bursts-All]]),"",IF(BurstClassHr18[[#This Row],[%Spikes in Bursts-All]]&lt;$C$3,"LB","HB"))</f>
        <v/>
      </c>
      <c r="E229" s="50" t="str">
        <f t="shared" si="3"/>
        <v/>
      </c>
      <c r="F229"/>
      <c r="G229"/>
      <c r="H229"/>
      <c r="I229"/>
      <c r="J229"/>
      <c r="K229"/>
      <c r="L229"/>
      <c r="M229"/>
      <c r="N229"/>
      <c r="O229"/>
    </row>
    <row r="230" spans="3:15" x14ac:dyDescent="0.3">
      <c r="C230" s="49" t="str">
        <f>IF(ISBLANK(BurstClassHr18[[#This Row],[Spk/sec-Average]]),"",IF(BurstClassHr18[[#This Row],[Spk/sec-Average]]&lt;$B$3,"LF","HF"))</f>
        <v/>
      </c>
      <c r="D230" s="49" t="str">
        <f>IF(ISBLANK(BurstClassHr18[[#This Row],[%Spikes in Bursts-All]]),"",IF(BurstClassHr18[[#This Row],[%Spikes in Bursts-All]]&lt;$C$3,"LB","HB"))</f>
        <v/>
      </c>
      <c r="E230" s="50" t="str">
        <f t="shared" si="3"/>
        <v/>
      </c>
      <c r="F230"/>
      <c r="G230"/>
      <c r="H230"/>
      <c r="I230"/>
      <c r="J230"/>
      <c r="K230"/>
      <c r="L230"/>
      <c r="M230"/>
      <c r="N230"/>
      <c r="O230"/>
    </row>
    <row r="231" spans="3:15" x14ac:dyDescent="0.3">
      <c r="C231" s="49" t="str">
        <f>IF(ISBLANK(BurstClassHr18[[#This Row],[Spk/sec-Average]]),"",IF(BurstClassHr18[[#This Row],[Spk/sec-Average]]&lt;$B$3,"LF","HF"))</f>
        <v/>
      </c>
      <c r="D231" s="49" t="str">
        <f>IF(ISBLANK(BurstClassHr18[[#This Row],[%Spikes in Bursts-All]]),"",IF(BurstClassHr18[[#This Row],[%Spikes in Bursts-All]]&lt;$C$3,"LB","HB"))</f>
        <v/>
      </c>
      <c r="E231" s="50" t="str">
        <f t="shared" si="3"/>
        <v/>
      </c>
      <c r="F231"/>
      <c r="G231"/>
      <c r="H231"/>
      <c r="I231"/>
      <c r="J231"/>
      <c r="K231"/>
      <c r="L231"/>
      <c r="M231"/>
      <c r="N231"/>
      <c r="O231"/>
    </row>
    <row r="232" spans="3:15" x14ac:dyDescent="0.3">
      <c r="C232" s="49" t="str">
        <f>IF(ISBLANK(BurstClassHr18[[#This Row],[Spk/sec-Average]]),"",IF(BurstClassHr18[[#This Row],[Spk/sec-Average]]&lt;$B$3,"LF","HF"))</f>
        <v/>
      </c>
      <c r="D232" s="49" t="str">
        <f>IF(ISBLANK(BurstClassHr18[[#This Row],[%Spikes in Bursts-All]]),"",IF(BurstClassHr18[[#This Row],[%Spikes in Bursts-All]]&lt;$C$3,"LB","HB"))</f>
        <v/>
      </c>
      <c r="E232" s="50" t="str">
        <f t="shared" si="3"/>
        <v/>
      </c>
      <c r="F232"/>
      <c r="G232"/>
      <c r="H232"/>
      <c r="I232"/>
      <c r="J232"/>
      <c r="K232"/>
      <c r="L232"/>
      <c r="M232"/>
      <c r="N232"/>
      <c r="O232"/>
    </row>
    <row r="233" spans="3:15" x14ac:dyDescent="0.3">
      <c r="C233" s="49" t="str">
        <f>IF(ISBLANK(BurstClassHr18[[#This Row],[Spk/sec-Average]]),"",IF(BurstClassHr18[[#This Row],[Spk/sec-Average]]&lt;$B$3,"LF","HF"))</f>
        <v/>
      </c>
      <c r="D233" s="49" t="str">
        <f>IF(ISBLANK(BurstClassHr18[[#This Row],[%Spikes in Bursts-All]]),"",IF(BurstClassHr18[[#This Row],[%Spikes in Bursts-All]]&lt;$C$3,"LB","HB"))</f>
        <v/>
      </c>
      <c r="E233" s="50" t="str">
        <f t="shared" si="3"/>
        <v/>
      </c>
      <c r="F233"/>
      <c r="G233"/>
      <c r="H233"/>
      <c r="I233"/>
      <c r="J233"/>
      <c r="K233"/>
      <c r="L233"/>
      <c r="M233"/>
      <c r="N233"/>
      <c r="O233"/>
    </row>
    <row r="234" spans="3:15" x14ac:dyDescent="0.3">
      <c r="C234" s="49" t="str">
        <f>IF(ISBLANK(BurstClassHr18[[#This Row],[Spk/sec-Average]]),"",IF(BurstClassHr18[[#This Row],[Spk/sec-Average]]&lt;$B$3,"LF","HF"))</f>
        <v/>
      </c>
      <c r="D234" s="49" t="str">
        <f>IF(ISBLANK(BurstClassHr18[[#This Row],[%Spikes in Bursts-All]]),"",IF(BurstClassHr18[[#This Row],[%Spikes in Bursts-All]]&lt;$C$3,"LB","HB"))</f>
        <v/>
      </c>
      <c r="E234" s="50" t="str">
        <f t="shared" si="3"/>
        <v/>
      </c>
      <c r="F234"/>
      <c r="G234"/>
      <c r="H234"/>
      <c r="I234"/>
      <c r="J234"/>
      <c r="K234"/>
      <c r="L234"/>
      <c r="M234"/>
      <c r="N234"/>
      <c r="O234"/>
    </row>
    <row r="235" spans="3:15" x14ac:dyDescent="0.3">
      <c r="C235" s="49" t="str">
        <f>IF(ISBLANK(BurstClassHr18[[#This Row],[Spk/sec-Average]]),"",IF(BurstClassHr18[[#This Row],[Spk/sec-Average]]&lt;$B$3,"LF","HF"))</f>
        <v/>
      </c>
      <c r="D235" s="49" t="str">
        <f>IF(ISBLANK(BurstClassHr18[[#This Row],[%Spikes in Bursts-All]]),"",IF(BurstClassHr18[[#This Row],[%Spikes in Bursts-All]]&lt;$C$3,"LB","HB"))</f>
        <v/>
      </c>
      <c r="E235" s="50" t="str">
        <f t="shared" si="3"/>
        <v/>
      </c>
      <c r="F235"/>
      <c r="G235"/>
      <c r="H235"/>
      <c r="I235"/>
      <c r="J235"/>
      <c r="K235"/>
      <c r="L235"/>
      <c r="M235"/>
      <c r="N235"/>
      <c r="O235"/>
    </row>
    <row r="236" spans="3:15" x14ac:dyDescent="0.3">
      <c r="C236" s="49" t="str">
        <f>IF(ISBLANK(BurstClassHr18[[#This Row],[Spk/sec-Average]]),"",IF(BurstClassHr18[[#This Row],[Spk/sec-Average]]&lt;$B$3,"LF","HF"))</f>
        <v/>
      </c>
      <c r="D236" s="49" t="str">
        <f>IF(ISBLANK(BurstClassHr18[[#This Row],[%Spikes in Bursts-All]]),"",IF(BurstClassHr18[[#This Row],[%Spikes in Bursts-All]]&lt;$C$3,"LB","HB"))</f>
        <v/>
      </c>
      <c r="E236" s="50" t="str">
        <f t="shared" si="3"/>
        <v/>
      </c>
      <c r="F236"/>
      <c r="G236"/>
      <c r="H236"/>
      <c r="I236"/>
      <c r="J236"/>
      <c r="K236"/>
      <c r="L236"/>
      <c r="M236"/>
      <c r="N236"/>
      <c r="O236"/>
    </row>
    <row r="237" spans="3:15" x14ac:dyDescent="0.3">
      <c r="C237" s="49" t="str">
        <f>IF(ISBLANK(BurstClassHr18[[#This Row],[Spk/sec-Average]]),"",IF(BurstClassHr18[[#This Row],[Spk/sec-Average]]&lt;$B$3,"LF","HF"))</f>
        <v/>
      </c>
      <c r="D237" s="49" t="str">
        <f>IF(ISBLANK(BurstClassHr18[[#This Row],[%Spikes in Bursts-All]]),"",IF(BurstClassHr18[[#This Row],[%Spikes in Bursts-All]]&lt;$C$3,"LB","HB"))</f>
        <v/>
      </c>
      <c r="E237" s="50" t="str">
        <f t="shared" si="3"/>
        <v/>
      </c>
      <c r="F237"/>
      <c r="G237"/>
      <c r="H237"/>
      <c r="I237"/>
      <c r="J237"/>
      <c r="K237"/>
      <c r="L237"/>
      <c r="M237"/>
      <c r="N237"/>
      <c r="O237"/>
    </row>
    <row r="238" spans="3:15" x14ac:dyDescent="0.3">
      <c r="C238" s="49" t="str">
        <f>IF(ISBLANK(BurstClassHr18[[#This Row],[Spk/sec-Average]]),"",IF(BurstClassHr18[[#This Row],[Spk/sec-Average]]&lt;$B$3,"LF","HF"))</f>
        <v/>
      </c>
      <c r="D238" s="49" t="str">
        <f>IF(ISBLANK(BurstClassHr18[[#This Row],[%Spikes in Bursts-All]]),"",IF(BurstClassHr18[[#This Row],[%Spikes in Bursts-All]]&lt;$C$3,"LB","HB"))</f>
        <v/>
      </c>
      <c r="E238" s="50" t="str">
        <f t="shared" si="3"/>
        <v/>
      </c>
      <c r="F238"/>
      <c r="G238"/>
      <c r="H238"/>
      <c r="I238"/>
      <c r="J238"/>
      <c r="K238"/>
      <c r="L238"/>
      <c r="M238"/>
      <c r="N238"/>
      <c r="O238"/>
    </row>
    <row r="239" spans="3:15" x14ac:dyDescent="0.3">
      <c r="C239" s="49" t="str">
        <f>IF(ISBLANK(BurstClassHr18[[#This Row],[Spk/sec-Average]]),"",IF(BurstClassHr18[[#This Row],[Spk/sec-Average]]&lt;$B$3,"LF","HF"))</f>
        <v/>
      </c>
      <c r="D239" s="49" t="str">
        <f>IF(ISBLANK(BurstClassHr18[[#This Row],[%Spikes in Bursts-All]]),"",IF(BurstClassHr18[[#This Row],[%Spikes in Bursts-All]]&lt;$C$3,"LB","HB"))</f>
        <v/>
      </c>
      <c r="E239" s="50" t="str">
        <f t="shared" si="3"/>
        <v/>
      </c>
      <c r="F239"/>
      <c r="G239"/>
      <c r="H239"/>
      <c r="I239"/>
      <c r="J239"/>
      <c r="K239"/>
      <c r="L239"/>
      <c r="M239"/>
      <c r="N239"/>
      <c r="O239"/>
    </row>
    <row r="240" spans="3:15" x14ac:dyDescent="0.3">
      <c r="C240" s="49" t="str">
        <f>IF(ISBLANK(BurstClassHr18[[#This Row],[Spk/sec-Average]]),"",IF(BurstClassHr18[[#This Row],[Spk/sec-Average]]&lt;$B$3,"LF","HF"))</f>
        <v/>
      </c>
      <c r="D240" s="49" t="str">
        <f>IF(ISBLANK(BurstClassHr18[[#This Row],[%Spikes in Bursts-All]]),"",IF(BurstClassHr18[[#This Row],[%Spikes in Bursts-All]]&lt;$C$3,"LB","HB"))</f>
        <v/>
      </c>
      <c r="E240" s="50" t="str">
        <f t="shared" si="3"/>
        <v/>
      </c>
      <c r="F240"/>
      <c r="G240"/>
      <c r="H240"/>
      <c r="I240"/>
      <c r="J240"/>
      <c r="K240"/>
      <c r="L240"/>
      <c r="M240"/>
      <c r="N240"/>
      <c r="O240"/>
    </row>
    <row r="241" spans="3:15" x14ac:dyDescent="0.3">
      <c r="C241" s="49" t="str">
        <f>IF(ISBLANK(BurstClassHr18[[#This Row],[Spk/sec-Average]]),"",IF(BurstClassHr18[[#This Row],[Spk/sec-Average]]&lt;$B$3,"LF","HF"))</f>
        <v/>
      </c>
      <c r="D241" s="49" t="str">
        <f>IF(ISBLANK(BurstClassHr18[[#This Row],[%Spikes in Bursts-All]]),"",IF(BurstClassHr18[[#This Row],[%Spikes in Bursts-All]]&lt;$C$3,"LB","HB"))</f>
        <v/>
      </c>
      <c r="E241" s="50" t="str">
        <f t="shared" si="3"/>
        <v/>
      </c>
      <c r="F241"/>
      <c r="G241"/>
      <c r="H241"/>
      <c r="I241"/>
      <c r="J241"/>
      <c r="K241"/>
      <c r="L241"/>
      <c r="M241"/>
      <c r="N241"/>
      <c r="O241"/>
    </row>
    <row r="242" spans="3:15" x14ac:dyDescent="0.3">
      <c r="C242" s="49" t="str">
        <f>IF(ISBLANK(BurstClassHr18[[#This Row],[Spk/sec-Average]]),"",IF(BurstClassHr18[[#This Row],[Spk/sec-Average]]&lt;$B$3,"LF","HF"))</f>
        <v/>
      </c>
      <c r="D242" s="49" t="str">
        <f>IF(ISBLANK(BurstClassHr18[[#This Row],[%Spikes in Bursts-All]]),"",IF(BurstClassHr18[[#This Row],[%Spikes in Bursts-All]]&lt;$C$3,"LB","HB"))</f>
        <v/>
      </c>
      <c r="E242" s="50" t="str">
        <f t="shared" si="3"/>
        <v/>
      </c>
      <c r="F242"/>
      <c r="G242"/>
      <c r="H242"/>
      <c r="I242"/>
      <c r="J242"/>
      <c r="K242"/>
      <c r="L242"/>
      <c r="M242"/>
      <c r="N242"/>
      <c r="O242"/>
    </row>
    <row r="243" spans="3:15" x14ac:dyDescent="0.3">
      <c r="C243" s="49" t="str">
        <f>IF(ISBLANK(BurstClassHr18[[#This Row],[Spk/sec-Average]]),"",IF(BurstClassHr18[[#This Row],[Spk/sec-Average]]&lt;$B$3,"LF","HF"))</f>
        <v/>
      </c>
      <c r="D243" s="49" t="str">
        <f>IF(ISBLANK(BurstClassHr18[[#This Row],[%Spikes in Bursts-All]]),"",IF(BurstClassHr18[[#This Row],[%Spikes in Bursts-All]]&lt;$C$3,"LB","HB"))</f>
        <v/>
      </c>
      <c r="E243" s="50" t="str">
        <f t="shared" si="3"/>
        <v/>
      </c>
      <c r="F243"/>
      <c r="G243"/>
      <c r="H243"/>
      <c r="I243"/>
      <c r="J243"/>
      <c r="K243"/>
      <c r="L243"/>
      <c r="M243"/>
      <c r="N243"/>
      <c r="O243"/>
    </row>
    <row r="244" spans="3:15" x14ac:dyDescent="0.3">
      <c r="C244" s="49" t="str">
        <f>IF(ISBLANK(BurstClassHr18[[#This Row],[Spk/sec-Average]]),"",IF(BurstClassHr18[[#This Row],[Spk/sec-Average]]&lt;$B$3,"LF","HF"))</f>
        <v/>
      </c>
      <c r="D244" s="49" t="str">
        <f>IF(ISBLANK(BurstClassHr18[[#This Row],[%Spikes in Bursts-All]]),"",IF(BurstClassHr18[[#This Row],[%Spikes in Bursts-All]]&lt;$C$3,"LB","HB"))</f>
        <v/>
      </c>
      <c r="E244" s="50" t="str">
        <f t="shared" si="3"/>
        <v/>
      </c>
      <c r="F244"/>
      <c r="G244"/>
      <c r="H244"/>
      <c r="I244"/>
      <c r="J244"/>
      <c r="K244"/>
      <c r="L244"/>
      <c r="M244"/>
      <c r="N244"/>
      <c r="O244"/>
    </row>
    <row r="245" spans="3:15" x14ac:dyDescent="0.3">
      <c r="C245" s="49" t="str">
        <f>IF(ISBLANK(BurstClassHr18[[#This Row],[Spk/sec-Average]]),"",IF(BurstClassHr18[[#This Row],[Spk/sec-Average]]&lt;$B$3,"LF","HF"))</f>
        <v/>
      </c>
      <c r="D245" s="49" t="str">
        <f>IF(ISBLANK(BurstClassHr18[[#This Row],[%Spikes in Bursts-All]]),"",IF(BurstClassHr18[[#This Row],[%Spikes in Bursts-All]]&lt;$C$3,"LB","HB"))</f>
        <v/>
      </c>
      <c r="E245" s="50" t="str">
        <f t="shared" si="3"/>
        <v/>
      </c>
      <c r="F245"/>
      <c r="G245"/>
      <c r="H245"/>
      <c r="I245"/>
      <c r="J245"/>
      <c r="K245"/>
      <c r="L245"/>
      <c r="M245"/>
      <c r="N245"/>
      <c r="O245"/>
    </row>
    <row r="246" spans="3:15" x14ac:dyDescent="0.3">
      <c r="C246" s="49" t="str">
        <f>IF(ISBLANK(BurstClassHr18[[#This Row],[Spk/sec-Average]]),"",IF(BurstClassHr18[[#This Row],[Spk/sec-Average]]&lt;$B$3,"LF","HF"))</f>
        <v/>
      </c>
      <c r="D246" s="49" t="str">
        <f>IF(ISBLANK(BurstClassHr18[[#This Row],[%Spikes in Bursts-All]]),"",IF(BurstClassHr18[[#This Row],[%Spikes in Bursts-All]]&lt;$C$3,"LB","HB"))</f>
        <v/>
      </c>
      <c r="E246" s="50" t="str">
        <f t="shared" si="3"/>
        <v/>
      </c>
      <c r="F246"/>
      <c r="G246"/>
      <c r="H246"/>
      <c r="I246"/>
      <c r="J246"/>
      <c r="K246"/>
      <c r="L246"/>
      <c r="M246"/>
      <c r="N246"/>
      <c r="O246"/>
    </row>
    <row r="247" spans="3:15" x14ac:dyDescent="0.3">
      <c r="C247" s="49" t="str">
        <f>IF(ISBLANK(BurstClassHr18[[#This Row],[Spk/sec-Average]]),"",IF(BurstClassHr18[[#This Row],[Spk/sec-Average]]&lt;$B$3,"LF","HF"))</f>
        <v/>
      </c>
      <c r="D247" s="49" t="str">
        <f>IF(ISBLANK(BurstClassHr18[[#This Row],[%Spikes in Bursts-All]]),"",IF(BurstClassHr18[[#This Row],[%Spikes in Bursts-All]]&lt;$C$3,"LB","HB"))</f>
        <v/>
      </c>
      <c r="E247" s="50" t="str">
        <f t="shared" si="3"/>
        <v/>
      </c>
      <c r="F247"/>
      <c r="G247"/>
      <c r="H247"/>
      <c r="I247"/>
      <c r="J247"/>
      <c r="K247"/>
      <c r="L247"/>
      <c r="M247"/>
      <c r="N247"/>
      <c r="O247"/>
    </row>
    <row r="248" spans="3:15" x14ac:dyDescent="0.3">
      <c r="C248" s="49" t="str">
        <f>IF(ISBLANK(BurstClassHr18[[#This Row],[Spk/sec-Average]]),"",IF(BurstClassHr18[[#This Row],[Spk/sec-Average]]&lt;$B$3,"LF","HF"))</f>
        <v/>
      </c>
      <c r="D248" s="49" t="str">
        <f>IF(ISBLANK(BurstClassHr18[[#This Row],[%Spikes in Bursts-All]]),"",IF(BurstClassHr18[[#This Row],[%Spikes in Bursts-All]]&lt;$C$3,"LB","HB"))</f>
        <v/>
      </c>
      <c r="E248" s="50" t="str">
        <f t="shared" si="3"/>
        <v/>
      </c>
      <c r="F248"/>
      <c r="G248"/>
      <c r="H248"/>
      <c r="I248"/>
      <c r="J248"/>
      <c r="K248"/>
      <c r="L248"/>
      <c r="M248"/>
      <c r="N248"/>
      <c r="O248"/>
    </row>
    <row r="249" spans="3:15" x14ac:dyDescent="0.3">
      <c r="C249" s="49" t="str">
        <f>IF(ISBLANK(BurstClassHr18[[#This Row],[Spk/sec-Average]]),"",IF(BurstClassHr18[[#This Row],[Spk/sec-Average]]&lt;$B$3,"LF","HF"))</f>
        <v/>
      </c>
      <c r="D249" s="49" t="str">
        <f>IF(ISBLANK(BurstClassHr18[[#This Row],[%Spikes in Bursts-All]]),"",IF(BurstClassHr18[[#This Row],[%Spikes in Bursts-All]]&lt;$C$3,"LB","HB"))</f>
        <v/>
      </c>
      <c r="E249" s="50" t="str">
        <f t="shared" si="3"/>
        <v/>
      </c>
      <c r="F249"/>
      <c r="G249"/>
      <c r="H249"/>
      <c r="I249"/>
      <c r="J249"/>
      <c r="K249"/>
      <c r="L249"/>
      <c r="M249"/>
      <c r="N249"/>
      <c r="O249"/>
    </row>
    <row r="250" spans="3:15" x14ac:dyDescent="0.3">
      <c r="C250" s="49" t="str">
        <f>IF(ISBLANK(BurstClassHr18[[#This Row],[Spk/sec-Average]]),"",IF(BurstClassHr18[[#This Row],[Spk/sec-Average]]&lt;$B$3,"LF","HF"))</f>
        <v/>
      </c>
      <c r="D250" s="49" t="str">
        <f>IF(ISBLANK(BurstClassHr18[[#This Row],[%Spikes in Bursts-All]]),"",IF(BurstClassHr18[[#This Row],[%Spikes in Bursts-All]]&lt;$C$3,"LB","HB"))</f>
        <v/>
      </c>
      <c r="E250" s="50" t="str">
        <f t="shared" si="3"/>
        <v/>
      </c>
      <c r="F250"/>
      <c r="G250"/>
      <c r="H250"/>
      <c r="I250"/>
      <c r="J250"/>
      <c r="K250"/>
      <c r="L250"/>
      <c r="M250"/>
      <c r="N250"/>
      <c r="O250"/>
    </row>
    <row r="251" spans="3:15" x14ac:dyDescent="0.3">
      <c r="C251" s="49" t="str">
        <f>IF(ISBLANK(BurstClassHr18[[#This Row],[Spk/sec-Average]]),"",IF(BurstClassHr18[[#This Row],[Spk/sec-Average]]&lt;$B$3,"LF","HF"))</f>
        <v/>
      </c>
      <c r="D251" s="49" t="str">
        <f>IF(ISBLANK(BurstClassHr18[[#This Row],[%Spikes in Bursts-All]]),"",IF(BurstClassHr18[[#This Row],[%Spikes in Bursts-All]]&lt;$C$3,"LB","HB"))</f>
        <v/>
      </c>
      <c r="E251" s="50" t="str">
        <f t="shared" si="3"/>
        <v/>
      </c>
      <c r="F251"/>
      <c r="G251"/>
      <c r="H251"/>
      <c r="I251"/>
      <c r="J251"/>
      <c r="K251"/>
      <c r="L251"/>
      <c r="M251"/>
      <c r="N251"/>
      <c r="O251"/>
    </row>
    <row r="252" spans="3:15" x14ac:dyDescent="0.3">
      <c r="C252" s="49" t="str">
        <f>IF(ISBLANK(BurstClassHr18[[#This Row],[Spk/sec-Average]]),"",IF(BurstClassHr18[[#This Row],[Spk/sec-Average]]&lt;$B$3,"LF","HF"))</f>
        <v/>
      </c>
      <c r="D252" s="49" t="str">
        <f>IF(ISBLANK(BurstClassHr18[[#This Row],[%Spikes in Bursts-All]]),"",IF(BurstClassHr18[[#This Row],[%Spikes in Bursts-All]]&lt;$C$3,"LB","HB"))</f>
        <v/>
      </c>
      <c r="E252" s="50" t="str">
        <f t="shared" si="3"/>
        <v/>
      </c>
      <c r="F252"/>
      <c r="G252"/>
      <c r="H252"/>
      <c r="I252"/>
      <c r="J252"/>
      <c r="K252"/>
      <c r="L252"/>
      <c r="M252"/>
      <c r="N252"/>
      <c r="O252"/>
    </row>
    <row r="253" spans="3:15" x14ac:dyDescent="0.3">
      <c r="C253" s="49" t="str">
        <f>IF(ISBLANK(BurstClassHr18[[#This Row],[Spk/sec-Average]]),"",IF(BurstClassHr18[[#This Row],[Spk/sec-Average]]&lt;$B$3,"LF","HF"))</f>
        <v/>
      </c>
      <c r="D253" s="49" t="str">
        <f>IF(ISBLANK(BurstClassHr18[[#This Row],[%Spikes in Bursts-All]]),"",IF(BurstClassHr18[[#This Row],[%Spikes in Bursts-All]]&lt;$C$3,"LB","HB"))</f>
        <v/>
      </c>
      <c r="E253" s="50" t="str">
        <f t="shared" si="3"/>
        <v/>
      </c>
      <c r="F253"/>
      <c r="G253"/>
      <c r="H253"/>
      <c r="I253"/>
      <c r="J253"/>
      <c r="K253"/>
      <c r="L253"/>
      <c r="M253"/>
      <c r="N253"/>
      <c r="O253"/>
    </row>
    <row r="254" spans="3:15" x14ac:dyDescent="0.3">
      <c r="C254" s="49" t="str">
        <f>IF(ISBLANK(BurstClassHr18[[#This Row],[Spk/sec-Average]]),"",IF(BurstClassHr18[[#This Row],[Spk/sec-Average]]&lt;$B$3,"LF","HF"))</f>
        <v/>
      </c>
      <c r="D254" s="49" t="str">
        <f>IF(ISBLANK(BurstClassHr18[[#This Row],[%Spikes in Bursts-All]]),"",IF(BurstClassHr18[[#This Row],[%Spikes in Bursts-All]]&lt;$C$3,"LB","HB"))</f>
        <v/>
      </c>
      <c r="E254" s="50" t="str">
        <f t="shared" si="3"/>
        <v/>
      </c>
      <c r="F254"/>
      <c r="G254"/>
      <c r="H254"/>
      <c r="I254"/>
      <c r="J254"/>
      <c r="K254"/>
      <c r="L254"/>
      <c r="M254"/>
      <c r="N254"/>
      <c r="O254"/>
    </row>
    <row r="255" spans="3:15" x14ac:dyDescent="0.3">
      <c r="C255" s="49" t="str">
        <f>IF(ISBLANK(BurstClassHr18[[#This Row],[Spk/sec-Average]]),"",IF(BurstClassHr18[[#This Row],[Spk/sec-Average]]&lt;$B$3,"LF","HF"))</f>
        <v/>
      </c>
      <c r="D255" s="49" t="str">
        <f>IF(ISBLANK(BurstClassHr18[[#This Row],[%Spikes in Bursts-All]]),"",IF(BurstClassHr18[[#This Row],[%Spikes in Bursts-All]]&lt;$C$3,"LB","HB"))</f>
        <v/>
      </c>
      <c r="E255" s="50" t="str">
        <f t="shared" si="3"/>
        <v/>
      </c>
      <c r="F255"/>
      <c r="G255"/>
      <c r="H255"/>
      <c r="I255"/>
      <c r="J255"/>
      <c r="K255"/>
      <c r="L255"/>
      <c r="M255"/>
      <c r="N255"/>
      <c r="O255"/>
    </row>
    <row r="256" spans="3:15" x14ac:dyDescent="0.3">
      <c r="C256" s="49" t="str">
        <f>IF(ISBLANK(BurstClassHr18[[#This Row],[Spk/sec-Average]]),"",IF(BurstClassHr18[[#This Row],[Spk/sec-Average]]&lt;$B$3,"LF","HF"))</f>
        <v/>
      </c>
      <c r="D256" s="49" t="str">
        <f>IF(ISBLANK(BurstClassHr18[[#This Row],[%Spikes in Bursts-All]]),"",IF(BurstClassHr18[[#This Row],[%Spikes in Bursts-All]]&lt;$C$3,"LB","HB"))</f>
        <v/>
      </c>
      <c r="E256" s="50" t="str">
        <f t="shared" si="3"/>
        <v/>
      </c>
      <c r="F256"/>
      <c r="G256"/>
      <c r="H256"/>
      <c r="I256"/>
      <c r="J256"/>
      <c r="K256"/>
      <c r="L256"/>
      <c r="M256"/>
      <c r="N256"/>
      <c r="O256"/>
    </row>
    <row r="257" spans="3:15" x14ac:dyDescent="0.3">
      <c r="C257" s="49" t="str">
        <f>IF(ISBLANK(BurstClassHr18[[#This Row],[Spk/sec-Average]]),"",IF(BurstClassHr18[[#This Row],[Spk/sec-Average]]&lt;$B$3,"LF","HF"))</f>
        <v/>
      </c>
      <c r="D257" s="49" t="str">
        <f>IF(ISBLANK(BurstClassHr18[[#This Row],[%Spikes in Bursts-All]]),"",IF(BurstClassHr18[[#This Row],[%Spikes in Bursts-All]]&lt;$C$3,"LB","HB"))</f>
        <v/>
      </c>
      <c r="E257" s="50" t="str">
        <f t="shared" si="3"/>
        <v/>
      </c>
      <c r="F257"/>
      <c r="G257"/>
      <c r="H257"/>
      <c r="I257"/>
      <c r="J257"/>
      <c r="K257"/>
      <c r="L257"/>
      <c r="M257"/>
      <c r="N257"/>
      <c r="O257"/>
    </row>
    <row r="258" spans="3:15" x14ac:dyDescent="0.3">
      <c r="C258" s="49" t="str">
        <f>IF(ISBLANK(BurstClassHr18[[#This Row],[Spk/sec-Average]]),"",IF(BurstClassHr18[[#This Row],[Spk/sec-Average]]&lt;$B$3,"LF","HF"))</f>
        <v/>
      </c>
      <c r="D258" s="49" t="str">
        <f>IF(ISBLANK(BurstClassHr18[[#This Row],[%Spikes in Bursts-All]]),"",IF(BurstClassHr18[[#This Row],[%Spikes in Bursts-All]]&lt;$C$3,"LB","HB"))</f>
        <v/>
      </c>
      <c r="E258" s="50" t="str">
        <f t="shared" si="3"/>
        <v/>
      </c>
      <c r="F258"/>
      <c r="G258"/>
      <c r="H258"/>
      <c r="I258"/>
      <c r="J258"/>
      <c r="K258"/>
      <c r="L258"/>
      <c r="M258"/>
      <c r="N258"/>
      <c r="O258"/>
    </row>
    <row r="259" spans="3:15" x14ac:dyDescent="0.3">
      <c r="C259" s="49" t="str">
        <f>IF(ISBLANK(BurstClassHr18[[#This Row],[Spk/sec-Average]]),"",IF(BurstClassHr18[[#This Row],[Spk/sec-Average]]&lt;$B$3,"LF","HF"))</f>
        <v/>
      </c>
      <c r="D259" s="49" t="str">
        <f>IF(ISBLANK(BurstClassHr18[[#This Row],[%Spikes in Bursts-All]]),"",IF(BurstClassHr18[[#This Row],[%Spikes in Bursts-All]]&lt;$C$3,"LB","HB"))</f>
        <v/>
      </c>
      <c r="E259" s="50" t="str">
        <f t="shared" si="3"/>
        <v/>
      </c>
      <c r="F259"/>
      <c r="G259"/>
      <c r="H259"/>
      <c r="I259"/>
      <c r="J259"/>
      <c r="K259"/>
      <c r="L259"/>
      <c r="M259"/>
      <c r="N259"/>
      <c r="O259"/>
    </row>
    <row r="260" spans="3:15" x14ac:dyDescent="0.3">
      <c r="C260" s="49" t="str">
        <f>IF(ISBLANK(BurstClassHr18[[#This Row],[Spk/sec-Average]]),"",IF(BurstClassHr18[[#This Row],[Spk/sec-Average]]&lt;$B$3,"LF","HF"))</f>
        <v/>
      </c>
      <c r="D260" s="49" t="str">
        <f>IF(ISBLANK(BurstClassHr18[[#This Row],[%Spikes in Bursts-All]]),"",IF(BurstClassHr18[[#This Row],[%Spikes in Bursts-All]]&lt;$C$3,"LB","HB"))</f>
        <v/>
      </c>
      <c r="E260" s="50" t="str">
        <f t="shared" si="3"/>
        <v/>
      </c>
      <c r="F260"/>
      <c r="G260"/>
      <c r="H260"/>
      <c r="I260"/>
      <c r="J260"/>
      <c r="K260"/>
      <c r="L260"/>
      <c r="M260"/>
      <c r="N260"/>
      <c r="O260"/>
    </row>
    <row r="261" spans="3:15" x14ac:dyDescent="0.3">
      <c r="C261" s="49" t="str">
        <f>IF(ISBLANK(BurstClassHr18[[#This Row],[Spk/sec-Average]]),"",IF(BurstClassHr18[[#This Row],[Spk/sec-Average]]&lt;$B$3,"LF","HF"))</f>
        <v/>
      </c>
      <c r="D261" s="49" t="str">
        <f>IF(ISBLANK(BurstClassHr18[[#This Row],[%Spikes in Bursts-All]]),"",IF(BurstClassHr18[[#This Row],[%Spikes in Bursts-All]]&lt;$C$3,"LB","HB"))</f>
        <v/>
      </c>
      <c r="E261" s="50" t="str">
        <f t="shared" si="3"/>
        <v/>
      </c>
      <c r="F261"/>
      <c r="G261"/>
      <c r="H261"/>
      <c r="I261"/>
      <c r="J261"/>
      <c r="K261"/>
      <c r="L261"/>
      <c r="M261"/>
      <c r="N261"/>
      <c r="O261"/>
    </row>
    <row r="262" spans="3:15" x14ac:dyDescent="0.3">
      <c r="C262" s="49" t="str">
        <f>IF(ISBLANK(BurstClassHr18[[#This Row],[Spk/sec-Average]]),"",IF(BurstClassHr18[[#This Row],[Spk/sec-Average]]&lt;$B$3,"LF","HF"))</f>
        <v/>
      </c>
      <c r="D262" s="49" t="str">
        <f>IF(ISBLANK(BurstClassHr18[[#This Row],[%Spikes in Bursts-All]]),"",IF(BurstClassHr18[[#This Row],[%Spikes in Bursts-All]]&lt;$C$3,"LB","HB"))</f>
        <v/>
      </c>
      <c r="E262" s="50" t="str">
        <f t="shared" si="3"/>
        <v/>
      </c>
      <c r="F262"/>
      <c r="G262"/>
      <c r="H262"/>
      <c r="I262"/>
      <c r="J262"/>
      <c r="K262"/>
      <c r="L262"/>
      <c r="M262"/>
      <c r="N262"/>
      <c r="O262"/>
    </row>
    <row r="263" spans="3:15" x14ac:dyDescent="0.3">
      <c r="C263" s="49" t="str">
        <f>IF(ISBLANK(BurstClassHr18[[#This Row],[Spk/sec-Average]]),"",IF(BurstClassHr18[[#This Row],[Spk/sec-Average]]&lt;$B$3,"LF","HF"))</f>
        <v/>
      </c>
      <c r="D263" s="49" t="str">
        <f>IF(ISBLANK(BurstClassHr18[[#This Row],[%Spikes in Bursts-All]]),"",IF(BurstClassHr18[[#This Row],[%Spikes in Bursts-All]]&lt;$C$3,"LB","HB"))</f>
        <v/>
      </c>
      <c r="E263" s="50" t="str">
        <f t="shared" si="3"/>
        <v/>
      </c>
      <c r="F263"/>
      <c r="G263"/>
      <c r="H263"/>
      <c r="I263"/>
      <c r="J263"/>
      <c r="K263"/>
      <c r="L263"/>
      <c r="M263"/>
      <c r="N263"/>
      <c r="O263"/>
    </row>
    <row r="264" spans="3:15" x14ac:dyDescent="0.3">
      <c r="C264" s="49" t="str">
        <f>IF(ISBLANK(BurstClassHr18[[#This Row],[Spk/sec-Average]]),"",IF(BurstClassHr18[[#This Row],[Spk/sec-Average]]&lt;$B$3,"LF","HF"))</f>
        <v/>
      </c>
      <c r="D264" s="49" t="str">
        <f>IF(ISBLANK(BurstClassHr18[[#This Row],[%Spikes in Bursts-All]]),"",IF(BurstClassHr18[[#This Row],[%Spikes in Bursts-All]]&lt;$C$3,"LB","HB"))</f>
        <v/>
      </c>
      <c r="E264" s="50" t="str">
        <f t="shared" si="3"/>
        <v/>
      </c>
      <c r="F264"/>
      <c r="G264"/>
      <c r="H264"/>
      <c r="I264"/>
      <c r="J264"/>
      <c r="K264"/>
      <c r="L264"/>
      <c r="M264"/>
      <c r="N264"/>
      <c r="O264"/>
    </row>
    <row r="265" spans="3:15" x14ac:dyDescent="0.3">
      <c r="C265" s="49" t="str">
        <f>IF(ISBLANK(BurstClassHr18[[#This Row],[Spk/sec-Average]]),"",IF(BurstClassHr18[[#This Row],[Spk/sec-Average]]&lt;$B$3,"LF","HF"))</f>
        <v/>
      </c>
      <c r="D265" s="49" t="str">
        <f>IF(ISBLANK(BurstClassHr18[[#This Row],[%Spikes in Bursts-All]]),"",IF(BurstClassHr18[[#This Row],[%Spikes in Bursts-All]]&lt;$C$3,"LB","HB"))</f>
        <v/>
      </c>
      <c r="E265" s="50" t="str">
        <f t="shared" si="3"/>
        <v/>
      </c>
      <c r="F265"/>
      <c r="G265"/>
      <c r="H265"/>
      <c r="I265"/>
      <c r="J265"/>
      <c r="K265"/>
      <c r="L265"/>
      <c r="M265"/>
      <c r="N265"/>
      <c r="O265"/>
    </row>
    <row r="266" spans="3:15" x14ac:dyDescent="0.3">
      <c r="C266" s="49" t="str">
        <f>IF(ISBLANK(BurstClassHr18[[#This Row],[Spk/sec-Average]]),"",IF(BurstClassHr18[[#This Row],[Spk/sec-Average]]&lt;$B$3,"LF","HF"))</f>
        <v/>
      </c>
      <c r="D266" s="49" t="str">
        <f>IF(ISBLANK(BurstClassHr18[[#This Row],[%Spikes in Bursts-All]]),"",IF(BurstClassHr18[[#This Row],[%Spikes in Bursts-All]]&lt;$C$3,"LB","HB"))</f>
        <v/>
      </c>
      <c r="E266" s="50" t="str">
        <f t="shared" si="3"/>
        <v/>
      </c>
      <c r="F266"/>
      <c r="G266"/>
      <c r="H266"/>
      <c r="I266"/>
      <c r="J266"/>
      <c r="K266"/>
      <c r="L266"/>
      <c r="M266"/>
      <c r="N266"/>
      <c r="O266"/>
    </row>
    <row r="267" spans="3:15" x14ac:dyDescent="0.3">
      <c r="C267" s="49" t="str">
        <f>IF(ISBLANK(BurstClassHr18[[#This Row],[Spk/sec-Average]]),"",IF(BurstClassHr18[[#This Row],[Spk/sec-Average]]&lt;$B$3,"LF","HF"))</f>
        <v/>
      </c>
      <c r="D267" s="49" t="str">
        <f>IF(ISBLANK(BurstClassHr18[[#This Row],[%Spikes in Bursts-All]]),"",IF(BurstClassHr18[[#This Row],[%Spikes in Bursts-All]]&lt;$C$3,"LB","HB"))</f>
        <v/>
      </c>
      <c r="E267" s="50" t="str">
        <f t="shared" si="3"/>
        <v/>
      </c>
      <c r="F267"/>
      <c r="G267"/>
      <c r="H267"/>
      <c r="I267"/>
      <c r="J267"/>
      <c r="K267"/>
      <c r="L267"/>
      <c r="M267"/>
      <c r="N267"/>
      <c r="O267"/>
    </row>
    <row r="268" spans="3:15" x14ac:dyDescent="0.3">
      <c r="C268" s="49" t="str">
        <f>IF(ISBLANK(BurstClassHr18[[#This Row],[Spk/sec-Average]]),"",IF(BurstClassHr18[[#This Row],[Spk/sec-Average]]&lt;$B$3,"LF","HF"))</f>
        <v/>
      </c>
      <c r="D268" s="49" t="str">
        <f>IF(ISBLANK(BurstClassHr18[[#This Row],[%Spikes in Bursts-All]]),"",IF(BurstClassHr18[[#This Row],[%Spikes in Bursts-All]]&lt;$C$3,"LB","HB"))</f>
        <v/>
      </c>
      <c r="E268" s="50" t="str">
        <f t="shared" si="3"/>
        <v/>
      </c>
      <c r="F268"/>
      <c r="G268"/>
      <c r="H268"/>
      <c r="I268"/>
      <c r="J268"/>
      <c r="K268"/>
      <c r="L268"/>
      <c r="M268"/>
      <c r="N268"/>
      <c r="O268"/>
    </row>
    <row r="269" spans="3:15" x14ac:dyDescent="0.3">
      <c r="C269" s="49" t="str">
        <f>IF(ISBLANK(BurstClassHr18[[#This Row],[Spk/sec-Average]]),"",IF(BurstClassHr18[[#This Row],[Spk/sec-Average]]&lt;$B$3,"LF","HF"))</f>
        <v/>
      </c>
      <c r="D269" s="49" t="str">
        <f>IF(ISBLANK(BurstClassHr18[[#This Row],[%Spikes in Bursts-All]]),"",IF(BurstClassHr18[[#This Row],[%Spikes in Bursts-All]]&lt;$C$3,"LB","HB"))</f>
        <v/>
      </c>
      <c r="E269" s="50" t="str">
        <f t="shared" si="3"/>
        <v/>
      </c>
      <c r="F269"/>
      <c r="G269"/>
      <c r="H269"/>
      <c r="I269"/>
      <c r="J269"/>
      <c r="K269"/>
      <c r="L269"/>
      <c r="M269"/>
      <c r="N269"/>
      <c r="O269"/>
    </row>
    <row r="270" spans="3:15" x14ac:dyDescent="0.3">
      <c r="C270" s="49" t="str">
        <f>IF(ISBLANK(BurstClassHr18[[#This Row],[Spk/sec-Average]]),"",IF(BurstClassHr18[[#This Row],[Spk/sec-Average]]&lt;$B$3,"LF","HF"))</f>
        <v/>
      </c>
      <c r="D270" s="49" t="str">
        <f>IF(ISBLANK(BurstClassHr18[[#This Row],[%Spikes in Bursts-All]]),"",IF(BurstClassHr18[[#This Row],[%Spikes in Bursts-All]]&lt;$C$3,"LB","HB"))</f>
        <v/>
      </c>
      <c r="E270" s="50" t="str">
        <f t="shared" si="3"/>
        <v/>
      </c>
      <c r="F270"/>
      <c r="G270"/>
      <c r="H270"/>
      <c r="I270"/>
      <c r="J270"/>
      <c r="K270"/>
      <c r="L270"/>
      <c r="M270"/>
      <c r="N270"/>
      <c r="O270"/>
    </row>
    <row r="271" spans="3:15" x14ac:dyDescent="0.3">
      <c r="C271" s="49" t="str">
        <f>IF(ISBLANK(BurstClassHr18[[#This Row],[Spk/sec-Average]]),"",IF(BurstClassHr18[[#This Row],[Spk/sec-Average]]&lt;$B$3,"LF","HF"))</f>
        <v/>
      </c>
      <c r="D271" s="49" t="str">
        <f>IF(ISBLANK(BurstClassHr18[[#This Row],[%Spikes in Bursts-All]]),"",IF(BurstClassHr18[[#This Row],[%Spikes in Bursts-All]]&lt;$C$3,"LB","HB"))</f>
        <v/>
      </c>
      <c r="E271" s="50" t="str">
        <f t="shared" si="3"/>
        <v/>
      </c>
      <c r="F271"/>
      <c r="G271"/>
      <c r="H271"/>
      <c r="I271"/>
      <c r="J271"/>
      <c r="K271"/>
      <c r="L271"/>
      <c r="M271"/>
      <c r="N271"/>
      <c r="O271"/>
    </row>
    <row r="272" spans="3:15" x14ac:dyDescent="0.3">
      <c r="C272" s="49" t="str">
        <f>IF(ISBLANK(BurstClassHr18[[#This Row],[Spk/sec-Average]]),"",IF(BurstClassHr18[[#This Row],[Spk/sec-Average]]&lt;$B$3,"LF","HF"))</f>
        <v/>
      </c>
      <c r="D272" s="49" t="str">
        <f>IF(ISBLANK(BurstClassHr18[[#This Row],[%Spikes in Bursts-All]]),"",IF(BurstClassHr18[[#This Row],[%Spikes in Bursts-All]]&lt;$C$3,"LB","HB"))</f>
        <v/>
      </c>
      <c r="E272" s="50" t="str">
        <f t="shared" si="3"/>
        <v/>
      </c>
      <c r="F272"/>
      <c r="G272"/>
      <c r="H272"/>
      <c r="I272"/>
      <c r="J272"/>
      <c r="K272"/>
      <c r="L272"/>
      <c r="M272"/>
      <c r="N272"/>
      <c r="O272"/>
    </row>
    <row r="273" spans="3:15" x14ac:dyDescent="0.3">
      <c r="C273" s="49" t="str">
        <f>IF(ISBLANK(BurstClassHr18[[#This Row],[Spk/sec-Average]]),"",IF(BurstClassHr18[[#This Row],[Spk/sec-Average]]&lt;$B$3,"LF","HF"))</f>
        <v/>
      </c>
      <c r="D273" s="49" t="str">
        <f>IF(ISBLANK(BurstClassHr18[[#This Row],[%Spikes in Bursts-All]]),"",IF(BurstClassHr18[[#This Row],[%Spikes in Bursts-All]]&lt;$C$3,"LB","HB"))</f>
        <v/>
      </c>
      <c r="E273" s="50" t="str">
        <f t="shared" si="3"/>
        <v/>
      </c>
      <c r="F273"/>
      <c r="G273"/>
      <c r="H273"/>
      <c r="I273"/>
      <c r="J273"/>
      <c r="K273"/>
      <c r="L273"/>
      <c r="M273"/>
      <c r="N273"/>
      <c r="O273"/>
    </row>
    <row r="274" spans="3:15" x14ac:dyDescent="0.3">
      <c r="C274" s="49" t="str">
        <f>IF(ISBLANK(BurstClassHr18[[#This Row],[Spk/sec-Average]]),"",IF(BurstClassHr18[[#This Row],[Spk/sec-Average]]&lt;$B$3,"LF","HF"))</f>
        <v/>
      </c>
      <c r="D274" s="49" t="str">
        <f>IF(ISBLANK(BurstClassHr18[[#This Row],[%Spikes in Bursts-All]]),"",IF(BurstClassHr18[[#This Row],[%Spikes in Bursts-All]]&lt;$C$3,"LB","HB"))</f>
        <v/>
      </c>
      <c r="E274" s="50" t="str">
        <f t="shared" si="3"/>
        <v/>
      </c>
      <c r="F274"/>
      <c r="G274"/>
      <c r="H274"/>
      <c r="I274"/>
      <c r="J274"/>
      <c r="K274"/>
      <c r="L274"/>
      <c r="M274"/>
      <c r="N274"/>
      <c r="O274"/>
    </row>
    <row r="275" spans="3:15" x14ac:dyDescent="0.3">
      <c r="C275" s="49" t="str">
        <f>IF(ISBLANK(BurstClassHr18[[#This Row],[Spk/sec-Average]]),"",IF(BurstClassHr18[[#This Row],[Spk/sec-Average]]&lt;$B$3,"LF","HF"))</f>
        <v/>
      </c>
      <c r="D275" s="49" t="str">
        <f>IF(ISBLANK(BurstClassHr18[[#This Row],[%Spikes in Bursts-All]]),"",IF(BurstClassHr18[[#This Row],[%Spikes in Bursts-All]]&lt;$C$3,"LB","HB"))</f>
        <v/>
      </c>
      <c r="E275" s="50" t="str">
        <f t="shared" si="3"/>
        <v/>
      </c>
      <c r="F275"/>
      <c r="G275"/>
      <c r="H275"/>
      <c r="I275"/>
      <c r="J275"/>
      <c r="K275"/>
      <c r="L275"/>
      <c r="M275"/>
      <c r="N275"/>
      <c r="O275"/>
    </row>
    <row r="276" spans="3:15" x14ac:dyDescent="0.3">
      <c r="C276" s="49" t="str">
        <f>IF(ISBLANK(BurstClassHr18[[#This Row],[Spk/sec-Average]]),"",IF(BurstClassHr18[[#This Row],[Spk/sec-Average]]&lt;$B$3,"LF","HF"))</f>
        <v/>
      </c>
      <c r="D276" s="49" t="str">
        <f>IF(ISBLANK(BurstClassHr18[[#This Row],[%Spikes in Bursts-All]]),"",IF(BurstClassHr18[[#This Row],[%Spikes in Bursts-All]]&lt;$C$3,"LB","HB"))</f>
        <v/>
      </c>
      <c r="E276" s="50" t="str">
        <f t="shared" si="3"/>
        <v/>
      </c>
      <c r="F276"/>
      <c r="G276"/>
      <c r="H276"/>
      <c r="I276"/>
      <c r="J276"/>
      <c r="K276"/>
      <c r="L276"/>
      <c r="M276"/>
      <c r="N276"/>
      <c r="O276"/>
    </row>
    <row r="277" spans="3:15" x14ac:dyDescent="0.3">
      <c r="C277" s="49" t="str">
        <f>IF(ISBLANK(BurstClassHr18[[#This Row],[Spk/sec-Average]]),"",IF(BurstClassHr18[[#This Row],[Spk/sec-Average]]&lt;$B$3,"LF","HF"))</f>
        <v/>
      </c>
      <c r="D277" s="49" t="str">
        <f>IF(ISBLANK(BurstClassHr18[[#This Row],[%Spikes in Bursts-All]]),"",IF(BurstClassHr18[[#This Row],[%Spikes in Bursts-All]]&lt;$C$3,"LB","HB"))</f>
        <v/>
      </c>
      <c r="E277" s="50" t="str">
        <f t="shared" si="3"/>
        <v/>
      </c>
      <c r="F277"/>
      <c r="G277"/>
      <c r="H277"/>
      <c r="I277"/>
      <c r="J277"/>
      <c r="K277"/>
      <c r="L277"/>
      <c r="M277"/>
      <c r="N277"/>
      <c r="O277"/>
    </row>
    <row r="278" spans="3:15" x14ac:dyDescent="0.3">
      <c r="C278" s="49" t="str">
        <f>IF(ISBLANK(BurstClassHr18[[#This Row],[Spk/sec-Average]]),"",IF(BurstClassHr18[[#This Row],[Spk/sec-Average]]&lt;$B$3,"LF","HF"))</f>
        <v/>
      </c>
      <c r="D278" s="49" t="str">
        <f>IF(ISBLANK(BurstClassHr18[[#This Row],[%Spikes in Bursts-All]]),"",IF(BurstClassHr18[[#This Row],[%Spikes in Bursts-All]]&lt;$C$3,"LB","HB"))</f>
        <v/>
      </c>
      <c r="E278" s="50" t="str">
        <f t="shared" si="3"/>
        <v/>
      </c>
      <c r="F278"/>
      <c r="G278"/>
      <c r="H278"/>
      <c r="I278"/>
      <c r="J278"/>
      <c r="K278"/>
      <c r="L278"/>
      <c r="M278"/>
      <c r="N278"/>
      <c r="O278"/>
    </row>
    <row r="279" spans="3:15" x14ac:dyDescent="0.3">
      <c r="C279" s="49" t="str">
        <f>IF(ISBLANK(BurstClassHr18[[#This Row],[Spk/sec-Average]]),"",IF(BurstClassHr18[[#This Row],[Spk/sec-Average]]&lt;$B$3,"LF","HF"))</f>
        <v/>
      </c>
      <c r="D279" s="49" t="str">
        <f>IF(ISBLANK(BurstClassHr18[[#This Row],[%Spikes in Bursts-All]]),"",IF(BurstClassHr18[[#This Row],[%Spikes in Bursts-All]]&lt;$C$3,"LB","HB"))</f>
        <v/>
      </c>
      <c r="E279" s="50" t="str">
        <f t="shared" si="3"/>
        <v/>
      </c>
      <c r="F279"/>
      <c r="G279"/>
      <c r="H279"/>
      <c r="I279"/>
      <c r="J279"/>
      <c r="K279"/>
      <c r="L279"/>
      <c r="M279"/>
      <c r="N279"/>
      <c r="O279"/>
    </row>
    <row r="280" spans="3:15" x14ac:dyDescent="0.3">
      <c r="C280" s="49" t="str">
        <f>IF(ISBLANK(BurstClassHr18[[#This Row],[Spk/sec-Average]]),"",IF(BurstClassHr18[[#This Row],[Spk/sec-Average]]&lt;$B$3,"LF","HF"))</f>
        <v/>
      </c>
      <c r="D280" s="49" t="str">
        <f>IF(ISBLANK(BurstClassHr18[[#This Row],[%Spikes in Bursts-All]]),"",IF(BurstClassHr18[[#This Row],[%Spikes in Bursts-All]]&lt;$C$3,"LB","HB"))</f>
        <v/>
      </c>
      <c r="E280" s="50" t="str">
        <f t="shared" si="3"/>
        <v/>
      </c>
      <c r="F280"/>
      <c r="G280"/>
      <c r="H280"/>
      <c r="I280"/>
      <c r="J280"/>
      <c r="K280"/>
      <c r="L280"/>
      <c r="M280"/>
      <c r="N280"/>
      <c r="O280"/>
    </row>
    <row r="281" spans="3:15" x14ac:dyDescent="0.3">
      <c r="C281" s="49" t="str">
        <f>IF(ISBLANK(BurstClassHr18[[#This Row],[Spk/sec-Average]]),"",IF(BurstClassHr18[[#This Row],[Spk/sec-Average]]&lt;$B$3,"LF","HF"))</f>
        <v/>
      </c>
      <c r="D281" s="49" t="str">
        <f>IF(ISBLANK(BurstClassHr18[[#This Row],[%Spikes in Bursts-All]]),"",IF(BurstClassHr18[[#This Row],[%Spikes in Bursts-All]]&lt;$C$3,"LB","HB"))</f>
        <v/>
      </c>
      <c r="E281" s="50" t="str">
        <f t="shared" si="3"/>
        <v/>
      </c>
      <c r="F281"/>
      <c r="G281"/>
      <c r="H281"/>
      <c r="I281"/>
      <c r="J281"/>
      <c r="K281"/>
      <c r="L281"/>
      <c r="M281"/>
      <c r="N281"/>
      <c r="O281"/>
    </row>
    <row r="282" spans="3:15" x14ac:dyDescent="0.3">
      <c r="C282" s="49" t="str">
        <f>IF(ISBLANK(BurstClassHr18[[#This Row],[Spk/sec-Average]]),"",IF(BurstClassHr18[[#This Row],[Spk/sec-Average]]&lt;$B$3,"LF","HF"))</f>
        <v/>
      </c>
      <c r="D282" s="49" t="str">
        <f>IF(ISBLANK(BurstClassHr18[[#This Row],[%Spikes in Bursts-All]]),"",IF(BurstClassHr18[[#This Row],[%Spikes in Bursts-All]]&lt;$C$3,"LB","HB"))</f>
        <v/>
      </c>
      <c r="E282" s="50" t="str">
        <f t="shared" ref="E282:E345" si="4">CONCATENATE(C282,D282)</f>
        <v/>
      </c>
      <c r="F282"/>
      <c r="G282"/>
      <c r="H282"/>
      <c r="I282"/>
      <c r="J282"/>
      <c r="K282"/>
      <c r="L282"/>
      <c r="M282"/>
      <c r="N282"/>
      <c r="O282"/>
    </row>
    <row r="283" spans="3:15" x14ac:dyDescent="0.3">
      <c r="C283" s="49" t="str">
        <f>IF(ISBLANK(BurstClassHr18[[#This Row],[Spk/sec-Average]]),"",IF(BurstClassHr18[[#This Row],[Spk/sec-Average]]&lt;$B$3,"LF","HF"))</f>
        <v/>
      </c>
      <c r="D283" s="49" t="str">
        <f>IF(ISBLANK(BurstClassHr18[[#This Row],[%Spikes in Bursts-All]]),"",IF(BurstClassHr18[[#This Row],[%Spikes in Bursts-All]]&lt;$C$3,"LB","HB"))</f>
        <v/>
      </c>
      <c r="E283" s="50" t="str">
        <f t="shared" si="4"/>
        <v/>
      </c>
      <c r="F283"/>
      <c r="G283"/>
      <c r="H283"/>
      <c r="I283"/>
      <c r="J283"/>
      <c r="K283"/>
      <c r="L283"/>
      <c r="M283"/>
      <c r="N283"/>
      <c r="O283"/>
    </row>
    <row r="284" spans="3:15" x14ac:dyDescent="0.3">
      <c r="C284" s="49" t="str">
        <f>IF(ISBLANK(BurstClassHr18[[#This Row],[Spk/sec-Average]]),"",IF(BurstClassHr18[[#This Row],[Spk/sec-Average]]&lt;$B$3,"LF","HF"))</f>
        <v/>
      </c>
      <c r="D284" s="49" t="str">
        <f>IF(ISBLANK(BurstClassHr18[[#This Row],[%Spikes in Bursts-All]]),"",IF(BurstClassHr18[[#This Row],[%Spikes in Bursts-All]]&lt;$C$3,"LB","HB"))</f>
        <v/>
      </c>
      <c r="E284" s="50" t="str">
        <f t="shared" si="4"/>
        <v/>
      </c>
      <c r="F284"/>
      <c r="G284"/>
      <c r="H284"/>
      <c r="I284"/>
      <c r="J284"/>
      <c r="K284"/>
      <c r="L284"/>
      <c r="M284"/>
      <c r="N284"/>
      <c r="O284"/>
    </row>
    <row r="285" spans="3:15" x14ac:dyDescent="0.3">
      <c r="C285" s="49" t="str">
        <f>IF(ISBLANK(BurstClassHr18[[#This Row],[Spk/sec-Average]]),"",IF(BurstClassHr18[[#This Row],[Spk/sec-Average]]&lt;$B$3,"LF","HF"))</f>
        <v/>
      </c>
      <c r="D285" s="49" t="str">
        <f>IF(ISBLANK(BurstClassHr18[[#This Row],[%Spikes in Bursts-All]]),"",IF(BurstClassHr18[[#This Row],[%Spikes in Bursts-All]]&lt;$C$3,"LB","HB"))</f>
        <v/>
      </c>
      <c r="E285" s="50" t="str">
        <f t="shared" si="4"/>
        <v/>
      </c>
      <c r="F285"/>
      <c r="G285"/>
      <c r="H285"/>
      <c r="I285"/>
      <c r="J285"/>
      <c r="K285"/>
      <c r="L285"/>
      <c r="M285"/>
      <c r="N285"/>
      <c r="O285"/>
    </row>
    <row r="286" spans="3:15" x14ac:dyDescent="0.3">
      <c r="C286" s="49" t="str">
        <f>IF(ISBLANK(BurstClassHr18[[#This Row],[Spk/sec-Average]]),"",IF(BurstClassHr18[[#This Row],[Spk/sec-Average]]&lt;$B$3,"LF","HF"))</f>
        <v/>
      </c>
      <c r="D286" s="49" t="str">
        <f>IF(ISBLANK(BurstClassHr18[[#This Row],[%Spikes in Bursts-All]]),"",IF(BurstClassHr18[[#This Row],[%Spikes in Bursts-All]]&lt;$C$3,"LB","HB"))</f>
        <v/>
      </c>
      <c r="E286" s="50" t="str">
        <f t="shared" si="4"/>
        <v/>
      </c>
      <c r="F286"/>
      <c r="G286"/>
      <c r="H286"/>
      <c r="I286"/>
      <c r="J286"/>
      <c r="K286"/>
      <c r="L286"/>
      <c r="M286"/>
      <c r="N286"/>
      <c r="O286"/>
    </row>
    <row r="287" spans="3:15" x14ac:dyDescent="0.3">
      <c r="C287" s="49" t="str">
        <f>IF(ISBLANK(BurstClassHr18[[#This Row],[Spk/sec-Average]]),"",IF(BurstClassHr18[[#This Row],[Spk/sec-Average]]&lt;$B$3,"LF","HF"))</f>
        <v/>
      </c>
      <c r="D287" s="49" t="str">
        <f>IF(ISBLANK(BurstClassHr18[[#This Row],[%Spikes in Bursts-All]]),"",IF(BurstClassHr18[[#This Row],[%Spikes in Bursts-All]]&lt;$C$3,"LB","HB"))</f>
        <v/>
      </c>
      <c r="E287" s="50" t="str">
        <f t="shared" si="4"/>
        <v/>
      </c>
      <c r="F287"/>
      <c r="G287"/>
      <c r="H287"/>
      <c r="I287"/>
      <c r="J287"/>
      <c r="K287"/>
      <c r="L287"/>
      <c r="M287"/>
      <c r="N287"/>
      <c r="O287"/>
    </row>
    <row r="288" spans="3:15" x14ac:dyDescent="0.3">
      <c r="C288" s="49" t="str">
        <f>IF(ISBLANK(BurstClassHr18[[#This Row],[Spk/sec-Average]]),"",IF(BurstClassHr18[[#This Row],[Spk/sec-Average]]&lt;$B$3,"LF","HF"))</f>
        <v/>
      </c>
      <c r="D288" s="49" t="str">
        <f>IF(ISBLANK(BurstClassHr18[[#This Row],[%Spikes in Bursts-All]]),"",IF(BurstClassHr18[[#This Row],[%Spikes in Bursts-All]]&lt;$C$3,"LB","HB"))</f>
        <v/>
      </c>
      <c r="E288" s="50" t="str">
        <f t="shared" si="4"/>
        <v/>
      </c>
      <c r="F288"/>
      <c r="G288"/>
      <c r="H288"/>
      <c r="I288"/>
      <c r="J288"/>
      <c r="K288"/>
      <c r="L288"/>
      <c r="M288"/>
      <c r="N288"/>
      <c r="O288"/>
    </row>
    <row r="289" spans="3:15" x14ac:dyDescent="0.3">
      <c r="C289" s="49" t="str">
        <f>IF(ISBLANK(BurstClassHr18[[#This Row],[Spk/sec-Average]]),"",IF(BurstClassHr18[[#This Row],[Spk/sec-Average]]&lt;$B$3,"LF","HF"))</f>
        <v/>
      </c>
      <c r="D289" s="49" t="str">
        <f>IF(ISBLANK(BurstClassHr18[[#This Row],[%Spikes in Bursts-All]]),"",IF(BurstClassHr18[[#This Row],[%Spikes in Bursts-All]]&lt;$C$3,"LB","HB"))</f>
        <v/>
      </c>
      <c r="E289" s="50" t="str">
        <f t="shared" si="4"/>
        <v/>
      </c>
      <c r="F289"/>
      <c r="G289"/>
      <c r="H289"/>
      <c r="I289"/>
      <c r="J289"/>
      <c r="K289"/>
      <c r="L289"/>
      <c r="M289"/>
      <c r="N289"/>
      <c r="O289"/>
    </row>
    <row r="290" spans="3:15" x14ac:dyDescent="0.3">
      <c r="C290" s="49" t="str">
        <f>IF(ISBLANK(BurstClassHr18[[#This Row],[Spk/sec-Average]]),"",IF(BurstClassHr18[[#This Row],[Spk/sec-Average]]&lt;$B$3,"LF","HF"))</f>
        <v/>
      </c>
      <c r="D290" s="49" t="str">
        <f>IF(ISBLANK(BurstClassHr18[[#This Row],[%Spikes in Bursts-All]]),"",IF(BurstClassHr18[[#This Row],[%Spikes in Bursts-All]]&lt;$C$3,"LB","HB"))</f>
        <v/>
      </c>
      <c r="E290" s="50" t="str">
        <f t="shared" si="4"/>
        <v/>
      </c>
      <c r="F290"/>
      <c r="G290"/>
      <c r="H290"/>
      <c r="I290"/>
      <c r="J290"/>
      <c r="K290"/>
      <c r="L290"/>
      <c r="M290"/>
      <c r="N290"/>
      <c r="O290"/>
    </row>
    <row r="291" spans="3:15" x14ac:dyDescent="0.3">
      <c r="C291" s="49" t="str">
        <f>IF(ISBLANK(BurstClassHr18[[#This Row],[Spk/sec-Average]]),"",IF(BurstClassHr18[[#This Row],[Spk/sec-Average]]&lt;$B$3,"LF","HF"))</f>
        <v/>
      </c>
      <c r="D291" s="49" t="str">
        <f>IF(ISBLANK(BurstClassHr18[[#This Row],[%Spikes in Bursts-All]]),"",IF(BurstClassHr18[[#This Row],[%Spikes in Bursts-All]]&lt;$C$3,"LB","HB"))</f>
        <v/>
      </c>
      <c r="E291" s="50" t="str">
        <f t="shared" si="4"/>
        <v/>
      </c>
      <c r="F291"/>
      <c r="G291"/>
      <c r="H291"/>
      <c r="I291"/>
      <c r="J291"/>
      <c r="K291"/>
      <c r="L291"/>
      <c r="M291"/>
      <c r="N291"/>
      <c r="O291"/>
    </row>
    <row r="292" spans="3:15" x14ac:dyDescent="0.3">
      <c r="C292" s="49" t="str">
        <f>IF(ISBLANK(BurstClassHr18[[#This Row],[Spk/sec-Average]]),"",IF(BurstClassHr18[[#This Row],[Spk/sec-Average]]&lt;$B$3,"LF","HF"))</f>
        <v/>
      </c>
      <c r="D292" s="49" t="str">
        <f>IF(ISBLANK(BurstClassHr18[[#This Row],[%Spikes in Bursts-All]]),"",IF(BurstClassHr18[[#This Row],[%Spikes in Bursts-All]]&lt;$C$3,"LB","HB"))</f>
        <v/>
      </c>
      <c r="E292" s="50" t="str">
        <f t="shared" si="4"/>
        <v/>
      </c>
      <c r="F292"/>
      <c r="G292"/>
      <c r="H292"/>
      <c r="I292"/>
      <c r="J292"/>
      <c r="K292"/>
      <c r="L292"/>
      <c r="M292"/>
      <c r="N292"/>
      <c r="O292"/>
    </row>
    <row r="293" spans="3:15" x14ac:dyDescent="0.3">
      <c r="C293" s="49" t="str">
        <f>IF(ISBLANK(BurstClassHr18[[#This Row],[Spk/sec-Average]]),"",IF(BurstClassHr18[[#This Row],[Spk/sec-Average]]&lt;$B$3,"LF","HF"))</f>
        <v/>
      </c>
      <c r="D293" s="49" t="str">
        <f>IF(ISBLANK(BurstClassHr18[[#This Row],[%Spikes in Bursts-All]]),"",IF(BurstClassHr18[[#This Row],[%Spikes in Bursts-All]]&lt;$C$3,"LB","HB"))</f>
        <v/>
      </c>
      <c r="E293" s="50" t="str">
        <f t="shared" si="4"/>
        <v/>
      </c>
      <c r="F293"/>
      <c r="G293"/>
      <c r="H293"/>
      <c r="I293"/>
      <c r="J293"/>
      <c r="K293"/>
      <c r="L293"/>
      <c r="M293"/>
      <c r="N293"/>
      <c r="O293"/>
    </row>
    <row r="294" spans="3:15" x14ac:dyDescent="0.3">
      <c r="C294" s="49" t="str">
        <f>IF(ISBLANK(BurstClassHr18[[#This Row],[Spk/sec-Average]]),"",IF(BurstClassHr18[[#This Row],[Spk/sec-Average]]&lt;$B$3,"LF","HF"))</f>
        <v/>
      </c>
      <c r="D294" s="49" t="str">
        <f>IF(ISBLANK(BurstClassHr18[[#This Row],[%Spikes in Bursts-All]]),"",IF(BurstClassHr18[[#This Row],[%Spikes in Bursts-All]]&lt;$C$3,"LB","HB"))</f>
        <v/>
      </c>
      <c r="E294" s="50" t="str">
        <f t="shared" si="4"/>
        <v/>
      </c>
      <c r="F294"/>
      <c r="G294"/>
      <c r="H294"/>
      <c r="I294"/>
      <c r="J294"/>
      <c r="K294"/>
      <c r="L294"/>
      <c r="M294"/>
      <c r="N294"/>
      <c r="O294"/>
    </row>
    <row r="295" spans="3:15" x14ac:dyDescent="0.3">
      <c r="C295" s="49" t="str">
        <f>IF(ISBLANK(BurstClassHr18[[#This Row],[Spk/sec-Average]]),"",IF(BurstClassHr18[[#This Row],[Spk/sec-Average]]&lt;$B$3,"LF","HF"))</f>
        <v/>
      </c>
      <c r="D295" s="49" t="str">
        <f>IF(ISBLANK(BurstClassHr18[[#This Row],[%Spikes in Bursts-All]]),"",IF(BurstClassHr18[[#This Row],[%Spikes in Bursts-All]]&lt;$C$3,"LB","HB"))</f>
        <v/>
      </c>
      <c r="E295" s="50" t="str">
        <f t="shared" si="4"/>
        <v/>
      </c>
      <c r="F295"/>
      <c r="G295"/>
      <c r="H295"/>
      <c r="I295"/>
      <c r="J295"/>
      <c r="K295"/>
      <c r="L295"/>
      <c r="M295"/>
      <c r="N295"/>
      <c r="O295"/>
    </row>
    <row r="296" spans="3:15" x14ac:dyDescent="0.3">
      <c r="C296" s="49" t="str">
        <f>IF(ISBLANK(BurstClassHr18[[#This Row],[Spk/sec-Average]]),"",IF(BurstClassHr18[[#This Row],[Spk/sec-Average]]&lt;$B$3,"LF","HF"))</f>
        <v/>
      </c>
      <c r="D296" s="49" t="str">
        <f>IF(ISBLANK(BurstClassHr18[[#This Row],[%Spikes in Bursts-All]]),"",IF(BurstClassHr18[[#This Row],[%Spikes in Bursts-All]]&lt;$C$3,"LB","HB"))</f>
        <v/>
      </c>
      <c r="E296" s="50" t="str">
        <f t="shared" si="4"/>
        <v/>
      </c>
      <c r="F296"/>
      <c r="G296"/>
      <c r="H296"/>
      <c r="I296"/>
      <c r="J296"/>
      <c r="K296"/>
      <c r="L296"/>
      <c r="M296"/>
      <c r="N296"/>
      <c r="O296"/>
    </row>
    <row r="297" spans="3:15" x14ac:dyDescent="0.3">
      <c r="C297" s="49" t="str">
        <f>IF(ISBLANK(BurstClassHr18[[#This Row],[Spk/sec-Average]]),"",IF(BurstClassHr18[[#This Row],[Spk/sec-Average]]&lt;$B$3,"LF","HF"))</f>
        <v/>
      </c>
      <c r="D297" s="49" t="str">
        <f>IF(ISBLANK(BurstClassHr18[[#This Row],[%Spikes in Bursts-All]]),"",IF(BurstClassHr18[[#This Row],[%Spikes in Bursts-All]]&lt;$C$3,"LB","HB"))</f>
        <v/>
      </c>
      <c r="E297" s="50" t="str">
        <f t="shared" si="4"/>
        <v/>
      </c>
      <c r="F297"/>
      <c r="G297"/>
      <c r="H297"/>
      <c r="I297"/>
      <c r="J297"/>
      <c r="K297"/>
      <c r="L297"/>
      <c r="M297"/>
      <c r="N297"/>
      <c r="O297"/>
    </row>
    <row r="298" spans="3:15" x14ac:dyDescent="0.3">
      <c r="C298" s="49" t="str">
        <f>IF(ISBLANK(BurstClassHr18[[#This Row],[Spk/sec-Average]]),"",IF(BurstClassHr18[[#This Row],[Spk/sec-Average]]&lt;$B$3,"LF","HF"))</f>
        <v/>
      </c>
      <c r="D298" s="49" t="str">
        <f>IF(ISBLANK(BurstClassHr18[[#This Row],[%Spikes in Bursts-All]]),"",IF(BurstClassHr18[[#This Row],[%Spikes in Bursts-All]]&lt;$C$3,"LB","HB"))</f>
        <v/>
      </c>
      <c r="E298" s="50" t="str">
        <f t="shared" si="4"/>
        <v/>
      </c>
      <c r="F298"/>
      <c r="G298"/>
      <c r="H298"/>
      <c r="I298"/>
      <c r="J298"/>
      <c r="K298"/>
      <c r="L298"/>
      <c r="M298"/>
      <c r="N298"/>
      <c r="O298"/>
    </row>
    <row r="299" spans="3:15" x14ac:dyDescent="0.3">
      <c r="C299" s="49" t="str">
        <f>IF(ISBLANK(BurstClassHr18[[#This Row],[Spk/sec-Average]]),"",IF(BurstClassHr18[[#This Row],[Spk/sec-Average]]&lt;$B$3,"LF","HF"))</f>
        <v/>
      </c>
      <c r="D299" s="49" t="str">
        <f>IF(ISBLANK(BurstClassHr18[[#This Row],[%Spikes in Bursts-All]]),"",IF(BurstClassHr18[[#This Row],[%Spikes in Bursts-All]]&lt;$C$3,"LB","HB"))</f>
        <v/>
      </c>
      <c r="E299" s="50" t="str">
        <f t="shared" si="4"/>
        <v/>
      </c>
      <c r="F299"/>
      <c r="G299"/>
      <c r="H299"/>
      <c r="I299"/>
      <c r="J299"/>
      <c r="K299"/>
      <c r="L299"/>
      <c r="M299"/>
      <c r="N299"/>
      <c r="O299"/>
    </row>
    <row r="300" spans="3:15" x14ac:dyDescent="0.3">
      <c r="C300" s="49" t="str">
        <f>IF(ISBLANK(BurstClassHr18[[#This Row],[Spk/sec-Average]]),"",IF(BurstClassHr18[[#This Row],[Spk/sec-Average]]&lt;$B$3,"LF","HF"))</f>
        <v/>
      </c>
      <c r="D300" s="49" t="str">
        <f>IF(ISBLANK(BurstClassHr18[[#This Row],[%Spikes in Bursts-All]]),"",IF(BurstClassHr18[[#This Row],[%Spikes in Bursts-All]]&lt;$C$3,"LB","HB"))</f>
        <v/>
      </c>
      <c r="E300" s="50" t="str">
        <f t="shared" si="4"/>
        <v/>
      </c>
      <c r="F300"/>
      <c r="G300"/>
      <c r="H300"/>
      <c r="I300"/>
      <c r="J300"/>
      <c r="K300"/>
      <c r="L300"/>
      <c r="M300"/>
      <c r="N300"/>
      <c r="O300"/>
    </row>
    <row r="301" spans="3:15" x14ac:dyDescent="0.3">
      <c r="C301" s="49" t="str">
        <f>IF(ISBLANK(BurstClassHr18[[#This Row],[Spk/sec-Average]]),"",IF(BurstClassHr18[[#This Row],[Spk/sec-Average]]&lt;$B$3,"LF","HF"))</f>
        <v/>
      </c>
      <c r="D301" s="49" t="str">
        <f>IF(ISBLANK(BurstClassHr18[[#This Row],[%Spikes in Bursts-All]]),"",IF(BurstClassHr18[[#This Row],[%Spikes in Bursts-All]]&lt;$C$3,"LB","HB"))</f>
        <v/>
      </c>
      <c r="E301" s="50" t="str">
        <f t="shared" si="4"/>
        <v/>
      </c>
      <c r="F301"/>
      <c r="G301"/>
      <c r="H301"/>
      <c r="I301"/>
      <c r="J301"/>
      <c r="K301"/>
      <c r="L301"/>
      <c r="M301"/>
      <c r="N301"/>
      <c r="O301"/>
    </row>
    <row r="302" spans="3:15" x14ac:dyDescent="0.3">
      <c r="C302" s="49" t="str">
        <f>IF(ISBLANK(BurstClassHr18[[#This Row],[Spk/sec-Average]]),"",IF(BurstClassHr18[[#This Row],[Spk/sec-Average]]&lt;$B$3,"LF","HF"))</f>
        <v/>
      </c>
      <c r="D302" s="49" t="str">
        <f>IF(ISBLANK(BurstClassHr18[[#This Row],[%Spikes in Bursts-All]]),"",IF(BurstClassHr18[[#This Row],[%Spikes in Bursts-All]]&lt;$C$3,"LB","HB"))</f>
        <v/>
      </c>
      <c r="E302" s="50" t="str">
        <f t="shared" si="4"/>
        <v/>
      </c>
      <c r="F302"/>
      <c r="G302"/>
      <c r="H302"/>
      <c r="I302"/>
      <c r="J302"/>
      <c r="K302"/>
      <c r="L302"/>
      <c r="M302"/>
      <c r="N302"/>
      <c r="O302"/>
    </row>
    <row r="303" spans="3:15" x14ac:dyDescent="0.3">
      <c r="C303" s="49" t="str">
        <f>IF(ISBLANK(BurstClassHr18[[#This Row],[Spk/sec-Average]]),"",IF(BurstClassHr18[[#This Row],[Spk/sec-Average]]&lt;$B$3,"LF","HF"))</f>
        <v/>
      </c>
      <c r="D303" s="49" t="str">
        <f>IF(ISBLANK(BurstClassHr18[[#This Row],[%Spikes in Bursts-All]]),"",IF(BurstClassHr18[[#This Row],[%Spikes in Bursts-All]]&lt;$C$3,"LB","HB"))</f>
        <v/>
      </c>
      <c r="E303" s="50" t="str">
        <f t="shared" si="4"/>
        <v/>
      </c>
      <c r="F303"/>
      <c r="G303"/>
      <c r="H303"/>
      <c r="I303"/>
      <c r="J303"/>
      <c r="K303"/>
      <c r="L303"/>
      <c r="M303"/>
      <c r="N303"/>
      <c r="O303"/>
    </row>
    <row r="304" spans="3:15" x14ac:dyDescent="0.3">
      <c r="C304" s="49" t="str">
        <f>IF(ISBLANK(BurstClassHr18[[#This Row],[Spk/sec-Average]]),"",IF(BurstClassHr18[[#This Row],[Spk/sec-Average]]&lt;$B$3,"LF","HF"))</f>
        <v/>
      </c>
      <c r="D304" s="49" t="str">
        <f>IF(ISBLANK(BurstClassHr18[[#This Row],[%Spikes in Bursts-All]]),"",IF(BurstClassHr18[[#This Row],[%Spikes in Bursts-All]]&lt;$C$3,"LB","HB"))</f>
        <v/>
      </c>
      <c r="E304" s="50" t="str">
        <f t="shared" si="4"/>
        <v/>
      </c>
      <c r="F304"/>
      <c r="G304"/>
      <c r="H304"/>
      <c r="I304"/>
      <c r="J304"/>
      <c r="K304"/>
      <c r="L304"/>
      <c r="M304"/>
      <c r="N304"/>
      <c r="O304"/>
    </row>
    <row r="305" spans="3:15" x14ac:dyDescent="0.3">
      <c r="C305" s="49" t="str">
        <f>IF(ISBLANK(BurstClassHr18[[#This Row],[Spk/sec-Average]]),"",IF(BurstClassHr18[[#This Row],[Spk/sec-Average]]&lt;$B$3,"LF","HF"))</f>
        <v/>
      </c>
      <c r="D305" s="49" t="str">
        <f>IF(ISBLANK(BurstClassHr18[[#This Row],[%Spikes in Bursts-All]]),"",IF(BurstClassHr18[[#This Row],[%Spikes in Bursts-All]]&lt;$C$3,"LB","HB"))</f>
        <v/>
      </c>
      <c r="E305" s="50" t="str">
        <f t="shared" si="4"/>
        <v/>
      </c>
      <c r="F305"/>
      <c r="G305"/>
      <c r="H305"/>
      <c r="I305"/>
      <c r="J305"/>
      <c r="K305"/>
      <c r="L305"/>
      <c r="M305"/>
      <c r="N305"/>
      <c r="O305"/>
    </row>
    <row r="306" spans="3:15" x14ac:dyDescent="0.3">
      <c r="C306" s="49" t="str">
        <f>IF(ISBLANK(BurstClassHr18[[#This Row],[Spk/sec-Average]]),"",IF(BurstClassHr18[[#This Row],[Spk/sec-Average]]&lt;$B$3,"LF","HF"))</f>
        <v/>
      </c>
      <c r="D306" s="49" t="str">
        <f>IF(ISBLANK(BurstClassHr18[[#This Row],[%Spikes in Bursts-All]]),"",IF(BurstClassHr18[[#This Row],[%Spikes in Bursts-All]]&lt;$C$3,"LB","HB"))</f>
        <v/>
      </c>
      <c r="E306" s="50" t="str">
        <f t="shared" si="4"/>
        <v/>
      </c>
      <c r="F306"/>
      <c r="G306"/>
      <c r="H306"/>
      <c r="I306"/>
      <c r="J306"/>
      <c r="K306"/>
      <c r="L306"/>
      <c r="M306"/>
      <c r="N306"/>
      <c r="O306"/>
    </row>
    <row r="307" spans="3:15" x14ac:dyDescent="0.3">
      <c r="C307" s="49" t="str">
        <f>IF(ISBLANK(BurstClassHr18[[#This Row],[Spk/sec-Average]]),"",IF(BurstClassHr18[[#This Row],[Spk/sec-Average]]&lt;$B$3,"LF","HF"))</f>
        <v/>
      </c>
      <c r="D307" s="49" t="str">
        <f>IF(ISBLANK(BurstClassHr18[[#This Row],[%Spikes in Bursts-All]]),"",IF(BurstClassHr18[[#This Row],[%Spikes in Bursts-All]]&lt;$C$3,"LB","HB"))</f>
        <v/>
      </c>
      <c r="E307" s="50" t="str">
        <f t="shared" si="4"/>
        <v/>
      </c>
      <c r="F307"/>
      <c r="G307"/>
      <c r="H307"/>
      <c r="I307"/>
      <c r="J307"/>
      <c r="K307"/>
      <c r="L307"/>
      <c r="M307"/>
      <c r="N307"/>
      <c r="O307"/>
    </row>
    <row r="308" spans="3:15" x14ac:dyDescent="0.3">
      <c r="C308" s="49" t="str">
        <f>IF(ISBLANK(BurstClassHr18[[#This Row],[Spk/sec-Average]]),"",IF(BurstClassHr18[[#This Row],[Spk/sec-Average]]&lt;$B$3,"LF","HF"))</f>
        <v/>
      </c>
      <c r="D308" s="49" t="str">
        <f>IF(ISBLANK(BurstClassHr18[[#This Row],[%Spikes in Bursts-All]]),"",IF(BurstClassHr18[[#This Row],[%Spikes in Bursts-All]]&lt;$C$3,"LB","HB"))</f>
        <v/>
      </c>
      <c r="E308" s="50" t="str">
        <f t="shared" si="4"/>
        <v/>
      </c>
      <c r="F308"/>
      <c r="G308"/>
      <c r="H308"/>
      <c r="I308"/>
      <c r="J308"/>
      <c r="K308"/>
      <c r="L308"/>
      <c r="M308"/>
      <c r="N308"/>
      <c r="O308"/>
    </row>
    <row r="309" spans="3:15" x14ac:dyDescent="0.3">
      <c r="C309" s="49" t="str">
        <f>IF(ISBLANK(BurstClassHr18[[#This Row],[Spk/sec-Average]]),"",IF(BurstClassHr18[[#This Row],[Spk/sec-Average]]&lt;$B$3,"LF","HF"))</f>
        <v/>
      </c>
      <c r="D309" s="49" t="str">
        <f>IF(ISBLANK(BurstClassHr18[[#This Row],[%Spikes in Bursts-All]]),"",IF(BurstClassHr18[[#This Row],[%Spikes in Bursts-All]]&lt;$C$3,"LB","HB"))</f>
        <v/>
      </c>
      <c r="E309" s="50" t="str">
        <f t="shared" si="4"/>
        <v/>
      </c>
      <c r="F309"/>
      <c r="G309"/>
      <c r="H309"/>
      <c r="I309"/>
      <c r="J309"/>
      <c r="K309"/>
      <c r="L309"/>
      <c r="M309"/>
      <c r="N309"/>
      <c r="O309"/>
    </row>
    <row r="310" spans="3:15" x14ac:dyDescent="0.3">
      <c r="C310" s="49" t="str">
        <f>IF(ISBLANK(BurstClassHr18[[#This Row],[Spk/sec-Average]]),"",IF(BurstClassHr18[[#This Row],[Spk/sec-Average]]&lt;$B$3,"LF","HF"))</f>
        <v/>
      </c>
      <c r="D310" s="49" t="str">
        <f>IF(ISBLANK(BurstClassHr18[[#This Row],[%Spikes in Bursts-All]]),"",IF(BurstClassHr18[[#This Row],[%Spikes in Bursts-All]]&lt;$C$3,"LB","HB"))</f>
        <v/>
      </c>
      <c r="E310" s="50" t="str">
        <f t="shared" si="4"/>
        <v/>
      </c>
      <c r="F310"/>
      <c r="G310"/>
      <c r="H310"/>
      <c r="I310"/>
      <c r="J310"/>
      <c r="K310"/>
      <c r="L310"/>
      <c r="M310"/>
      <c r="N310"/>
      <c r="O310"/>
    </row>
    <row r="311" spans="3:15" x14ac:dyDescent="0.3">
      <c r="C311" s="49" t="str">
        <f>IF(ISBLANK(BurstClassHr18[[#This Row],[Spk/sec-Average]]),"",IF(BurstClassHr18[[#This Row],[Spk/sec-Average]]&lt;$B$3,"LF","HF"))</f>
        <v/>
      </c>
      <c r="D311" s="49" t="str">
        <f>IF(ISBLANK(BurstClassHr18[[#This Row],[%Spikes in Bursts-All]]),"",IF(BurstClassHr18[[#This Row],[%Spikes in Bursts-All]]&lt;$C$3,"LB","HB"))</f>
        <v/>
      </c>
      <c r="E311" s="50" t="str">
        <f t="shared" si="4"/>
        <v/>
      </c>
      <c r="F311"/>
      <c r="G311"/>
      <c r="H311"/>
      <c r="I311"/>
      <c r="J311"/>
      <c r="K311"/>
      <c r="L311"/>
      <c r="M311"/>
      <c r="N311"/>
      <c r="O311"/>
    </row>
    <row r="312" spans="3:15" x14ac:dyDescent="0.3">
      <c r="C312" s="49" t="str">
        <f>IF(ISBLANK(BurstClassHr18[[#This Row],[Spk/sec-Average]]),"",IF(BurstClassHr18[[#This Row],[Spk/sec-Average]]&lt;$B$3,"LF","HF"))</f>
        <v/>
      </c>
      <c r="D312" s="49" t="str">
        <f>IF(ISBLANK(BurstClassHr18[[#This Row],[%Spikes in Bursts-All]]),"",IF(BurstClassHr18[[#This Row],[%Spikes in Bursts-All]]&lt;$C$3,"LB","HB"))</f>
        <v/>
      </c>
      <c r="E312" s="50" t="str">
        <f t="shared" si="4"/>
        <v/>
      </c>
      <c r="F312"/>
      <c r="G312"/>
      <c r="H312"/>
      <c r="I312"/>
      <c r="J312"/>
      <c r="K312"/>
      <c r="L312"/>
      <c r="M312"/>
      <c r="N312"/>
      <c r="O312"/>
    </row>
    <row r="313" spans="3:15" x14ac:dyDescent="0.3">
      <c r="C313" s="49" t="str">
        <f>IF(ISBLANK(BurstClassHr18[[#This Row],[Spk/sec-Average]]),"",IF(BurstClassHr18[[#This Row],[Spk/sec-Average]]&lt;$B$3,"LF","HF"))</f>
        <v/>
      </c>
      <c r="D313" s="49" t="str">
        <f>IF(ISBLANK(BurstClassHr18[[#This Row],[%Spikes in Bursts-All]]),"",IF(BurstClassHr18[[#This Row],[%Spikes in Bursts-All]]&lt;$C$3,"LB","HB"))</f>
        <v/>
      </c>
      <c r="E313" s="50" t="str">
        <f t="shared" si="4"/>
        <v/>
      </c>
      <c r="F313"/>
      <c r="G313"/>
      <c r="H313"/>
      <c r="I313"/>
      <c r="J313"/>
      <c r="K313"/>
      <c r="L313"/>
      <c r="M313"/>
      <c r="N313"/>
      <c r="O313"/>
    </row>
    <row r="314" spans="3:15" x14ac:dyDescent="0.3">
      <c r="C314" s="49" t="str">
        <f>IF(ISBLANK(BurstClassHr18[[#This Row],[Spk/sec-Average]]),"",IF(BurstClassHr18[[#This Row],[Spk/sec-Average]]&lt;$B$3,"LF","HF"))</f>
        <v/>
      </c>
      <c r="D314" s="49" t="str">
        <f>IF(ISBLANK(BurstClassHr18[[#This Row],[%Spikes in Bursts-All]]),"",IF(BurstClassHr18[[#This Row],[%Spikes in Bursts-All]]&lt;$C$3,"LB","HB"))</f>
        <v/>
      </c>
      <c r="E314" s="50" t="str">
        <f t="shared" si="4"/>
        <v/>
      </c>
      <c r="F314"/>
      <c r="G314"/>
      <c r="H314"/>
      <c r="I314"/>
      <c r="J314"/>
      <c r="K314"/>
      <c r="L314"/>
      <c r="M314"/>
      <c r="N314"/>
      <c r="O314"/>
    </row>
    <row r="315" spans="3:15" x14ac:dyDescent="0.3">
      <c r="C315" s="49" t="str">
        <f>IF(ISBLANK(BurstClassHr18[[#This Row],[Spk/sec-Average]]),"",IF(BurstClassHr18[[#This Row],[Spk/sec-Average]]&lt;$B$3,"LF","HF"))</f>
        <v/>
      </c>
      <c r="D315" s="49" t="str">
        <f>IF(ISBLANK(BurstClassHr18[[#This Row],[%Spikes in Bursts-All]]),"",IF(BurstClassHr18[[#This Row],[%Spikes in Bursts-All]]&lt;$C$3,"LB","HB"))</f>
        <v/>
      </c>
      <c r="E315" s="50" t="str">
        <f t="shared" si="4"/>
        <v/>
      </c>
      <c r="F315"/>
      <c r="G315"/>
      <c r="H315"/>
      <c r="I315"/>
      <c r="J315"/>
      <c r="K315"/>
      <c r="L315"/>
      <c r="M315"/>
      <c r="N315"/>
      <c r="O315"/>
    </row>
    <row r="316" spans="3:15" x14ac:dyDescent="0.3">
      <c r="C316" s="49" t="str">
        <f>IF(ISBLANK(BurstClassHr18[[#This Row],[Spk/sec-Average]]),"",IF(BurstClassHr18[[#This Row],[Spk/sec-Average]]&lt;$B$3,"LF","HF"))</f>
        <v/>
      </c>
      <c r="D316" s="49" t="str">
        <f>IF(ISBLANK(BurstClassHr18[[#This Row],[%Spikes in Bursts-All]]),"",IF(BurstClassHr18[[#This Row],[%Spikes in Bursts-All]]&lt;$C$3,"LB","HB"))</f>
        <v/>
      </c>
      <c r="E316" s="50" t="str">
        <f t="shared" si="4"/>
        <v/>
      </c>
      <c r="F316"/>
      <c r="G316"/>
      <c r="H316"/>
      <c r="I316"/>
      <c r="J316"/>
      <c r="K316"/>
      <c r="L316"/>
      <c r="M316"/>
      <c r="N316"/>
      <c r="O316"/>
    </row>
    <row r="317" spans="3:15" x14ac:dyDescent="0.3">
      <c r="C317" s="49" t="str">
        <f>IF(ISBLANK(BurstClassHr18[[#This Row],[Spk/sec-Average]]),"",IF(BurstClassHr18[[#This Row],[Spk/sec-Average]]&lt;$B$3,"LF","HF"))</f>
        <v/>
      </c>
      <c r="D317" s="49" t="str">
        <f>IF(ISBLANK(BurstClassHr18[[#This Row],[%Spikes in Bursts-All]]),"",IF(BurstClassHr18[[#This Row],[%Spikes in Bursts-All]]&lt;$C$3,"LB","HB"))</f>
        <v/>
      </c>
      <c r="E317" s="50" t="str">
        <f t="shared" si="4"/>
        <v/>
      </c>
      <c r="F317"/>
      <c r="G317"/>
      <c r="H317"/>
      <c r="I317"/>
      <c r="J317"/>
      <c r="K317"/>
      <c r="L317"/>
      <c r="M317"/>
      <c r="N317"/>
      <c r="O317"/>
    </row>
    <row r="318" spans="3:15" x14ac:dyDescent="0.3">
      <c r="C318" s="49" t="str">
        <f>IF(ISBLANK(BurstClassHr18[[#This Row],[Spk/sec-Average]]),"",IF(BurstClassHr18[[#This Row],[Spk/sec-Average]]&lt;$B$3,"LF","HF"))</f>
        <v/>
      </c>
      <c r="D318" s="49" t="str">
        <f>IF(ISBLANK(BurstClassHr18[[#This Row],[%Spikes in Bursts-All]]),"",IF(BurstClassHr18[[#This Row],[%Spikes in Bursts-All]]&lt;$C$3,"LB","HB"))</f>
        <v/>
      </c>
      <c r="E318" s="50" t="str">
        <f t="shared" si="4"/>
        <v/>
      </c>
      <c r="F318"/>
      <c r="G318"/>
      <c r="H318"/>
      <c r="I318"/>
      <c r="J318"/>
      <c r="K318"/>
      <c r="L318"/>
      <c r="M318"/>
      <c r="N318"/>
      <c r="O318"/>
    </row>
    <row r="319" spans="3:15" x14ac:dyDescent="0.3">
      <c r="C319" s="49" t="str">
        <f>IF(ISBLANK(BurstClassHr18[[#This Row],[Spk/sec-Average]]),"",IF(BurstClassHr18[[#This Row],[Spk/sec-Average]]&lt;$B$3,"LF","HF"))</f>
        <v/>
      </c>
      <c r="D319" s="49" t="str">
        <f>IF(ISBLANK(BurstClassHr18[[#This Row],[%Spikes in Bursts-All]]),"",IF(BurstClassHr18[[#This Row],[%Spikes in Bursts-All]]&lt;$C$3,"LB","HB"))</f>
        <v/>
      </c>
      <c r="E319" s="50" t="str">
        <f t="shared" si="4"/>
        <v/>
      </c>
      <c r="F319"/>
      <c r="G319"/>
      <c r="H319"/>
      <c r="I319"/>
      <c r="J319"/>
      <c r="K319"/>
      <c r="L319"/>
      <c r="M319"/>
      <c r="N319"/>
      <c r="O319"/>
    </row>
    <row r="320" spans="3:15" x14ac:dyDescent="0.3">
      <c r="C320" s="49" t="str">
        <f>IF(ISBLANK(BurstClassHr18[[#This Row],[Spk/sec-Average]]),"",IF(BurstClassHr18[[#This Row],[Spk/sec-Average]]&lt;$B$3,"LF","HF"))</f>
        <v/>
      </c>
      <c r="D320" s="49" t="str">
        <f>IF(ISBLANK(BurstClassHr18[[#This Row],[%Spikes in Bursts-All]]),"",IF(BurstClassHr18[[#This Row],[%Spikes in Bursts-All]]&lt;$C$3,"LB","HB"))</f>
        <v/>
      </c>
      <c r="E320" s="50" t="str">
        <f t="shared" si="4"/>
        <v/>
      </c>
      <c r="F320"/>
      <c r="G320"/>
      <c r="H320"/>
      <c r="I320"/>
      <c r="J320"/>
      <c r="K320"/>
      <c r="L320"/>
      <c r="M320"/>
      <c r="N320"/>
      <c r="O320"/>
    </row>
    <row r="321" spans="3:15" x14ac:dyDescent="0.3">
      <c r="C321" s="49" t="str">
        <f>IF(ISBLANK(BurstClassHr18[[#This Row],[Spk/sec-Average]]),"",IF(BurstClassHr18[[#This Row],[Spk/sec-Average]]&lt;$B$3,"LF","HF"))</f>
        <v/>
      </c>
      <c r="D321" s="49" t="str">
        <f>IF(ISBLANK(BurstClassHr18[[#This Row],[%Spikes in Bursts-All]]),"",IF(BurstClassHr18[[#This Row],[%Spikes in Bursts-All]]&lt;$C$3,"LB","HB"))</f>
        <v/>
      </c>
      <c r="E321" s="50" t="str">
        <f t="shared" si="4"/>
        <v/>
      </c>
      <c r="F321"/>
      <c r="G321"/>
      <c r="H321"/>
      <c r="I321"/>
      <c r="J321"/>
      <c r="K321"/>
      <c r="L321"/>
      <c r="M321"/>
      <c r="N321"/>
      <c r="O321"/>
    </row>
    <row r="322" spans="3:15" x14ac:dyDescent="0.3">
      <c r="C322" s="49" t="str">
        <f>IF(ISBLANK(BurstClassHr18[[#This Row],[Spk/sec-Average]]),"",IF(BurstClassHr18[[#This Row],[Spk/sec-Average]]&lt;$B$3,"LF","HF"))</f>
        <v/>
      </c>
      <c r="D322" s="49" t="str">
        <f>IF(ISBLANK(BurstClassHr18[[#This Row],[%Spikes in Bursts-All]]),"",IF(BurstClassHr18[[#This Row],[%Spikes in Bursts-All]]&lt;$C$3,"LB","HB"))</f>
        <v/>
      </c>
      <c r="E322" s="50" t="str">
        <f t="shared" si="4"/>
        <v/>
      </c>
      <c r="F322"/>
      <c r="G322"/>
      <c r="H322"/>
      <c r="I322"/>
      <c r="J322"/>
      <c r="K322"/>
      <c r="L322"/>
      <c r="M322"/>
      <c r="N322"/>
      <c r="O322"/>
    </row>
    <row r="323" spans="3:15" x14ac:dyDescent="0.3">
      <c r="C323" s="49" t="str">
        <f>IF(ISBLANK(BurstClassHr18[[#This Row],[Spk/sec-Average]]),"",IF(BurstClassHr18[[#This Row],[Spk/sec-Average]]&lt;$B$3,"LF","HF"))</f>
        <v/>
      </c>
      <c r="D323" s="49" t="str">
        <f>IF(ISBLANK(BurstClassHr18[[#This Row],[%Spikes in Bursts-All]]),"",IF(BurstClassHr18[[#This Row],[%Spikes in Bursts-All]]&lt;$C$3,"LB","HB"))</f>
        <v/>
      </c>
      <c r="E323" s="50" t="str">
        <f t="shared" si="4"/>
        <v/>
      </c>
      <c r="F323"/>
      <c r="G323"/>
      <c r="H323"/>
      <c r="I323"/>
      <c r="J323"/>
      <c r="K323"/>
      <c r="L323"/>
      <c r="M323"/>
      <c r="N323"/>
      <c r="O323"/>
    </row>
    <row r="324" spans="3:15" x14ac:dyDescent="0.3">
      <c r="C324" s="49" t="str">
        <f>IF(ISBLANK(BurstClassHr18[[#This Row],[Spk/sec-Average]]),"",IF(BurstClassHr18[[#This Row],[Spk/sec-Average]]&lt;$B$3,"LF","HF"))</f>
        <v/>
      </c>
      <c r="D324" s="49" t="str">
        <f>IF(ISBLANK(BurstClassHr18[[#This Row],[%Spikes in Bursts-All]]),"",IF(BurstClassHr18[[#This Row],[%Spikes in Bursts-All]]&lt;$C$3,"LB","HB"))</f>
        <v/>
      </c>
      <c r="E324" s="50" t="str">
        <f t="shared" si="4"/>
        <v/>
      </c>
      <c r="F324"/>
      <c r="G324"/>
      <c r="H324"/>
      <c r="I324"/>
      <c r="J324"/>
      <c r="K324"/>
      <c r="L324"/>
      <c r="M324"/>
      <c r="N324"/>
      <c r="O324"/>
    </row>
    <row r="325" spans="3:15" x14ac:dyDescent="0.3">
      <c r="C325" s="49" t="str">
        <f>IF(ISBLANK(BurstClassHr18[[#This Row],[Spk/sec-Average]]),"",IF(BurstClassHr18[[#This Row],[Spk/sec-Average]]&lt;$B$3,"LF","HF"))</f>
        <v/>
      </c>
      <c r="D325" s="49" t="str">
        <f>IF(ISBLANK(BurstClassHr18[[#This Row],[%Spikes in Bursts-All]]),"",IF(BurstClassHr18[[#This Row],[%Spikes in Bursts-All]]&lt;$C$3,"LB","HB"))</f>
        <v/>
      </c>
      <c r="E325" s="50" t="str">
        <f t="shared" si="4"/>
        <v/>
      </c>
      <c r="F325"/>
      <c r="G325"/>
      <c r="H325"/>
      <c r="I325"/>
      <c r="J325"/>
      <c r="K325"/>
      <c r="L325"/>
      <c r="M325"/>
      <c r="N325"/>
      <c r="O325"/>
    </row>
    <row r="326" spans="3:15" x14ac:dyDescent="0.3">
      <c r="C326" s="49" t="str">
        <f>IF(ISBLANK(BurstClassHr18[[#This Row],[Spk/sec-Average]]),"",IF(BurstClassHr18[[#This Row],[Spk/sec-Average]]&lt;$B$3,"LF","HF"))</f>
        <v/>
      </c>
      <c r="D326" s="49" t="str">
        <f>IF(ISBLANK(BurstClassHr18[[#This Row],[%Spikes in Bursts-All]]),"",IF(BurstClassHr18[[#This Row],[%Spikes in Bursts-All]]&lt;$C$3,"LB","HB"))</f>
        <v/>
      </c>
      <c r="E326" s="50" t="str">
        <f t="shared" si="4"/>
        <v/>
      </c>
      <c r="F326"/>
      <c r="G326"/>
      <c r="H326"/>
      <c r="I326"/>
      <c r="J326"/>
      <c r="K326"/>
      <c r="L326"/>
      <c r="M326"/>
      <c r="N326"/>
      <c r="O326"/>
    </row>
    <row r="327" spans="3:15" x14ac:dyDescent="0.3">
      <c r="C327" s="49" t="str">
        <f>IF(ISBLANK(BurstClassHr18[[#This Row],[Spk/sec-Average]]),"",IF(BurstClassHr18[[#This Row],[Spk/sec-Average]]&lt;$B$3,"LF","HF"))</f>
        <v/>
      </c>
      <c r="D327" s="49" t="str">
        <f>IF(ISBLANK(BurstClassHr18[[#This Row],[%Spikes in Bursts-All]]),"",IF(BurstClassHr18[[#This Row],[%Spikes in Bursts-All]]&lt;$C$3,"LB","HB"))</f>
        <v/>
      </c>
      <c r="E327" s="50" t="str">
        <f t="shared" si="4"/>
        <v/>
      </c>
      <c r="F327"/>
      <c r="G327"/>
      <c r="H327"/>
      <c r="I327"/>
      <c r="J327"/>
      <c r="K327"/>
      <c r="L327"/>
      <c r="M327"/>
      <c r="N327"/>
      <c r="O327"/>
    </row>
    <row r="328" spans="3:15" x14ac:dyDescent="0.3">
      <c r="C328" s="49" t="str">
        <f>IF(ISBLANK(BurstClassHr18[[#This Row],[Spk/sec-Average]]),"",IF(BurstClassHr18[[#This Row],[Spk/sec-Average]]&lt;$B$3,"LF","HF"))</f>
        <v/>
      </c>
      <c r="D328" s="49" t="str">
        <f>IF(ISBLANK(BurstClassHr18[[#This Row],[%Spikes in Bursts-All]]),"",IF(BurstClassHr18[[#This Row],[%Spikes in Bursts-All]]&lt;$C$3,"LB","HB"))</f>
        <v/>
      </c>
      <c r="E328" s="50" t="str">
        <f t="shared" si="4"/>
        <v/>
      </c>
      <c r="F328"/>
      <c r="G328"/>
      <c r="H328"/>
      <c r="I328"/>
      <c r="J328"/>
      <c r="K328"/>
      <c r="L328"/>
      <c r="M328"/>
      <c r="N328"/>
      <c r="O328"/>
    </row>
    <row r="329" spans="3:15" x14ac:dyDescent="0.3">
      <c r="C329" s="49" t="str">
        <f>IF(ISBLANK(BurstClassHr18[[#This Row],[Spk/sec-Average]]),"",IF(BurstClassHr18[[#This Row],[Spk/sec-Average]]&lt;$B$3,"LF","HF"))</f>
        <v/>
      </c>
      <c r="D329" s="49" t="str">
        <f>IF(ISBLANK(BurstClassHr18[[#This Row],[%Spikes in Bursts-All]]),"",IF(BurstClassHr18[[#This Row],[%Spikes in Bursts-All]]&lt;$C$3,"LB","HB"))</f>
        <v/>
      </c>
      <c r="E329" s="50" t="str">
        <f t="shared" si="4"/>
        <v/>
      </c>
      <c r="F329"/>
      <c r="G329"/>
      <c r="H329"/>
      <c r="I329"/>
      <c r="J329"/>
      <c r="K329"/>
      <c r="L329"/>
      <c r="M329"/>
      <c r="N329"/>
      <c r="O329"/>
    </row>
    <row r="330" spans="3:15" x14ac:dyDescent="0.3">
      <c r="C330" s="49" t="str">
        <f>IF(ISBLANK(BurstClassHr18[[#This Row],[Spk/sec-Average]]),"",IF(BurstClassHr18[[#This Row],[Spk/sec-Average]]&lt;$B$3,"LF","HF"))</f>
        <v/>
      </c>
      <c r="D330" s="49" t="str">
        <f>IF(ISBLANK(BurstClassHr18[[#This Row],[%Spikes in Bursts-All]]),"",IF(BurstClassHr18[[#This Row],[%Spikes in Bursts-All]]&lt;$C$3,"LB","HB"))</f>
        <v/>
      </c>
      <c r="E330" s="50" t="str">
        <f t="shared" si="4"/>
        <v/>
      </c>
      <c r="F330"/>
      <c r="G330"/>
      <c r="H330"/>
      <c r="I330"/>
      <c r="J330"/>
      <c r="K330"/>
      <c r="L330"/>
      <c r="M330"/>
      <c r="N330"/>
      <c r="O330"/>
    </row>
    <row r="331" spans="3:15" x14ac:dyDescent="0.3">
      <c r="C331" s="49" t="str">
        <f>IF(ISBLANK(BurstClassHr18[[#This Row],[Spk/sec-Average]]),"",IF(BurstClassHr18[[#This Row],[Spk/sec-Average]]&lt;$B$3,"LF","HF"))</f>
        <v/>
      </c>
      <c r="D331" s="49" t="str">
        <f>IF(ISBLANK(BurstClassHr18[[#This Row],[%Spikes in Bursts-All]]),"",IF(BurstClassHr18[[#This Row],[%Spikes in Bursts-All]]&lt;$C$3,"LB","HB"))</f>
        <v/>
      </c>
      <c r="E331" s="50" t="str">
        <f t="shared" si="4"/>
        <v/>
      </c>
      <c r="F331"/>
      <c r="G331"/>
      <c r="H331"/>
      <c r="I331"/>
      <c r="J331"/>
      <c r="K331"/>
      <c r="L331"/>
      <c r="M331"/>
      <c r="N331"/>
      <c r="O331"/>
    </row>
    <row r="332" spans="3:15" x14ac:dyDescent="0.3">
      <c r="C332" s="49" t="str">
        <f>IF(ISBLANK(BurstClassHr18[[#This Row],[Spk/sec-Average]]),"",IF(BurstClassHr18[[#This Row],[Spk/sec-Average]]&lt;$B$3,"LF","HF"))</f>
        <v/>
      </c>
      <c r="D332" s="49" t="str">
        <f>IF(ISBLANK(BurstClassHr18[[#This Row],[%Spikes in Bursts-All]]),"",IF(BurstClassHr18[[#This Row],[%Spikes in Bursts-All]]&lt;$C$3,"LB","HB"))</f>
        <v/>
      </c>
      <c r="E332" s="50" t="str">
        <f t="shared" si="4"/>
        <v/>
      </c>
      <c r="F332" s="56"/>
      <c r="G332" s="56"/>
      <c r="H332"/>
      <c r="I332"/>
      <c r="J332"/>
      <c r="K332"/>
      <c r="L332"/>
      <c r="M332"/>
      <c r="N332"/>
      <c r="O332"/>
    </row>
    <row r="333" spans="3:15" x14ac:dyDescent="0.3">
      <c r="C333" s="49" t="str">
        <f>IF(ISBLANK(BurstClassHr18[[#This Row],[Spk/sec-Average]]),"",IF(BurstClassHr18[[#This Row],[Spk/sec-Average]]&lt;$B$3,"LF","HF"))</f>
        <v/>
      </c>
      <c r="D333" s="49" t="str">
        <f>IF(ISBLANK(BurstClassHr18[[#This Row],[%Spikes in Bursts-All]]),"",IF(BurstClassHr18[[#This Row],[%Spikes in Bursts-All]]&lt;$C$3,"LB","HB"))</f>
        <v/>
      </c>
      <c r="E333" s="50" t="str">
        <f t="shared" si="4"/>
        <v/>
      </c>
      <c r="F333" s="56"/>
      <c r="G333" s="56"/>
      <c r="H333"/>
      <c r="I333"/>
      <c r="J333"/>
      <c r="K333"/>
      <c r="L333"/>
      <c r="M333"/>
      <c r="N333"/>
      <c r="O333"/>
    </row>
    <row r="334" spans="3:15" x14ac:dyDescent="0.3">
      <c r="C334" s="49" t="str">
        <f>IF(ISBLANK(BurstClassHr18[[#This Row],[Spk/sec-Average]]),"",IF(BurstClassHr18[[#This Row],[Spk/sec-Average]]&lt;$B$3,"LF","HF"))</f>
        <v/>
      </c>
      <c r="D334" s="49" t="str">
        <f>IF(ISBLANK(BurstClassHr18[[#This Row],[%Spikes in Bursts-All]]),"",IF(BurstClassHr18[[#This Row],[%Spikes in Bursts-All]]&lt;$C$3,"LB","HB"))</f>
        <v/>
      </c>
      <c r="E334" s="50" t="str">
        <f t="shared" si="4"/>
        <v/>
      </c>
      <c r="F334" s="56"/>
      <c r="G334" s="56"/>
      <c r="H334"/>
      <c r="I334"/>
      <c r="J334"/>
      <c r="K334"/>
      <c r="L334"/>
      <c r="M334"/>
      <c r="N334"/>
      <c r="O334"/>
    </row>
    <row r="335" spans="3:15" x14ac:dyDescent="0.3">
      <c r="C335" s="49" t="str">
        <f>IF(ISBLANK(BurstClassHr18[[#This Row],[Spk/sec-Average]]),"",IF(BurstClassHr18[[#This Row],[Spk/sec-Average]]&lt;$B$3,"LF","HF"))</f>
        <v/>
      </c>
      <c r="D335" s="49" t="str">
        <f>IF(ISBLANK(BurstClassHr18[[#This Row],[%Spikes in Bursts-All]]),"",IF(BurstClassHr18[[#This Row],[%Spikes in Bursts-All]]&lt;$C$3,"LB","HB"))</f>
        <v/>
      </c>
      <c r="E335" s="50" t="str">
        <f t="shared" si="4"/>
        <v/>
      </c>
      <c r="F335" s="56"/>
      <c r="G335" s="56"/>
      <c r="H335"/>
      <c r="I335"/>
      <c r="J335"/>
      <c r="K335"/>
      <c r="L335"/>
      <c r="M335"/>
      <c r="N335"/>
      <c r="O335"/>
    </row>
    <row r="336" spans="3:15" x14ac:dyDescent="0.3">
      <c r="C336" s="49" t="str">
        <f>IF(ISBLANK(BurstClassHr18[[#This Row],[Spk/sec-Average]]),"",IF(BurstClassHr18[[#This Row],[Spk/sec-Average]]&lt;$B$3,"LF","HF"))</f>
        <v/>
      </c>
      <c r="D336" s="49" t="str">
        <f>IF(ISBLANK(BurstClassHr18[[#This Row],[%Spikes in Bursts-All]]),"",IF(BurstClassHr18[[#This Row],[%Spikes in Bursts-All]]&lt;$C$3,"LB","HB"))</f>
        <v/>
      </c>
      <c r="E336" s="50" t="str">
        <f t="shared" si="4"/>
        <v/>
      </c>
      <c r="F336" s="56"/>
      <c r="G336" s="56"/>
      <c r="H336"/>
      <c r="I336"/>
      <c r="J336"/>
      <c r="K336"/>
      <c r="L336"/>
      <c r="M336"/>
      <c r="N336"/>
      <c r="O336"/>
    </row>
    <row r="337" spans="3:15" x14ac:dyDescent="0.3">
      <c r="C337" s="49" t="str">
        <f>IF(ISBLANK(BurstClassHr18[[#This Row],[Spk/sec-Average]]),"",IF(BurstClassHr18[[#This Row],[Spk/sec-Average]]&lt;$B$3,"LF","HF"))</f>
        <v/>
      </c>
      <c r="D337" s="49" t="str">
        <f>IF(ISBLANK(BurstClassHr18[[#This Row],[%Spikes in Bursts-All]]),"",IF(BurstClassHr18[[#This Row],[%Spikes in Bursts-All]]&lt;$C$3,"LB","HB"))</f>
        <v/>
      </c>
      <c r="E337" s="50" t="str">
        <f t="shared" si="4"/>
        <v/>
      </c>
      <c r="F337" s="56"/>
      <c r="G337" s="56"/>
      <c r="H337"/>
      <c r="I337"/>
      <c r="J337"/>
      <c r="K337"/>
      <c r="L337"/>
      <c r="M337"/>
      <c r="N337"/>
      <c r="O337"/>
    </row>
    <row r="338" spans="3:15" x14ac:dyDescent="0.3">
      <c r="C338" s="49" t="str">
        <f>IF(ISBLANK(BurstClassHr18[[#This Row],[Spk/sec-Average]]),"",IF(BurstClassHr18[[#This Row],[Spk/sec-Average]]&lt;$B$3,"LF","HF"))</f>
        <v/>
      </c>
      <c r="D338" s="49" t="str">
        <f>IF(ISBLANK(BurstClassHr18[[#This Row],[%Spikes in Bursts-All]]),"",IF(BurstClassHr18[[#This Row],[%Spikes in Bursts-All]]&lt;$C$3,"LB","HB"))</f>
        <v/>
      </c>
      <c r="E338" s="50" t="str">
        <f t="shared" si="4"/>
        <v/>
      </c>
      <c r="F338" s="56"/>
      <c r="G338" s="56"/>
      <c r="H338"/>
      <c r="I338"/>
      <c r="J338"/>
      <c r="K338"/>
      <c r="L338"/>
      <c r="M338"/>
      <c r="N338"/>
      <c r="O338"/>
    </row>
    <row r="339" spans="3:15" x14ac:dyDescent="0.3">
      <c r="C339" s="49" t="str">
        <f>IF(ISBLANK(BurstClassHr18[[#This Row],[Spk/sec-Average]]),"",IF(BurstClassHr18[[#This Row],[Spk/sec-Average]]&lt;$B$3,"LF","HF"))</f>
        <v/>
      </c>
      <c r="D339" s="49" t="str">
        <f>IF(ISBLANK(BurstClassHr18[[#This Row],[%Spikes in Bursts-All]]),"",IF(BurstClassHr18[[#This Row],[%Spikes in Bursts-All]]&lt;$C$3,"LB","HB"))</f>
        <v/>
      </c>
      <c r="E339" s="50" t="str">
        <f t="shared" si="4"/>
        <v/>
      </c>
      <c r="F339" s="56"/>
      <c r="G339" s="56"/>
      <c r="H339"/>
      <c r="I339"/>
      <c r="J339"/>
      <c r="K339"/>
      <c r="L339"/>
      <c r="M339"/>
      <c r="N339"/>
      <c r="O339"/>
    </row>
    <row r="340" spans="3:15" x14ac:dyDescent="0.3">
      <c r="C340" s="49" t="str">
        <f>IF(ISBLANK(BurstClassHr18[[#This Row],[Spk/sec-Average]]),"",IF(BurstClassHr18[[#This Row],[Spk/sec-Average]]&lt;$B$3,"LF","HF"))</f>
        <v/>
      </c>
      <c r="D340" s="49" t="str">
        <f>IF(ISBLANK(BurstClassHr18[[#This Row],[%Spikes in Bursts-All]]),"",IF(BurstClassHr18[[#This Row],[%Spikes in Bursts-All]]&lt;$C$3,"LB","HB"))</f>
        <v/>
      </c>
      <c r="E340" s="50" t="str">
        <f t="shared" si="4"/>
        <v/>
      </c>
      <c r="F340" s="56"/>
      <c r="G340" s="56"/>
      <c r="H340"/>
      <c r="I340"/>
      <c r="J340"/>
      <c r="K340"/>
      <c r="L340"/>
      <c r="M340"/>
      <c r="N340"/>
      <c r="O340"/>
    </row>
    <row r="341" spans="3:15" x14ac:dyDescent="0.3">
      <c r="C341" s="49" t="str">
        <f>IF(ISBLANK(BurstClassHr18[[#This Row],[Spk/sec-Average]]),"",IF(BurstClassHr18[[#This Row],[Spk/sec-Average]]&lt;$B$3,"LF","HF"))</f>
        <v/>
      </c>
      <c r="D341" s="49" t="str">
        <f>IF(ISBLANK(BurstClassHr18[[#This Row],[%Spikes in Bursts-All]]),"",IF(BurstClassHr18[[#This Row],[%Spikes in Bursts-All]]&lt;$C$3,"LB","HB"))</f>
        <v/>
      </c>
      <c r="E341" s="50" t="str">
        <f t="shared" si="4"/>
        <v/>
      </c>
      <c r="F341" s="56"/>
      <c r="G341" s="56"/>
      <c r="H341"/>
      <c r="I341"/>
      <c r="J341"/>
      <c r="K341"/>
      <c r="L341"/>
      <c r="M341"/>
      <c r="N341"/>
      <c r="O341"/>
    </row>
    <row r="342" spans="3:15" x14ac:dyDescent="0.3">
      <c r="C342" s="49" t="str">
        <f>IF(ISBLANK(BurstClassHr18[[#This Row],[Spk/sec-Average]]),"",IF(BurstClassHr18[[#This Row],[Spk/sec-Average]]&lt;$B$3,"LF","HF"))</f>
        <v/>
      </c>
      <c r="D342" s="49" t="str">
        <f>IF(ISBLANK(BurstClassHr18[[#This Row],[%Spikes in Bursts-All]]),"",IF(BurstClassHr18[[#This Row],[%Spikes in Bursts-All]]&lt;$C$3,"LB","HB"))</f>
        <v/>
      </c>
      <c r="E342" s="50" t="str">
        <f t="shared" si="4"/>
        <v/>
      </c>
      <c r="F342" s="56"/>
      <c r="G342" s="56"/>
      <c r="H342"/>
      <c r="I342"/>
      <c r="J342"/>
      <c r="K342"/>
      <c r="L342"/>
      <c r="M342"/>
      <c r="N342"/>
      <c r="O342"/>
    </row>
    <row r="343" spans="3:15" x14ac:dyDescent="0.3">
      <c r="C343" s="49" t="str">
        <f>IF(ISBLANK(BurstClassHr18[[#This Row],[Spk/sec-Average]]),"",IF(BurstClassHr18[[#This Row],[Spk/sec-Average]]&lt;$B$3,"LF","HF"))</f>
        <v/>
      </c>
      <c r="D343" s="49" t="str">
        <f>IF(ISBLANK(BurstClassHr18[[#This Row],[%Spikes in Bursts-All]]),"",IF(BurstClassHr18[[#This Row],[%Spikes in Bursts-All]]&lt;$C$3,"LB","HB"))</f>
        <v/>
      </c>
      <c r="E343" s="50" t="str">
        <f t="shared" si="4"/>
        <v/>
      </c>
      <c r="F343" s="56"/>
      <c r="G343" s="56"/>
      <c r="H343"/>
      <c r="I343"/>
      <c r="J343"/>
      <c r="K343"/>
      <c r="L343"/>
      <c r="M343"/>
      <c r="N343"/>
      <c r="O343"/>
    </row>
    <row r="344" spans="3:15" x14ac:dyDescent="0.3">
      <c r="C344" s="49" t="str">
        <f>IF(ISBLANK(BurstClassHr18[[#This Row],[Spk/sec-Average]]),"",IF(BurstClassHr18[[#This Row],[Spk/sec-Average]]&lt;$B$3,"LF","HF"))</f>
        <v/>
      </c>
      <c r="D344" s="49" t="str">
        <f>IF(ISBLANK(BurstClassHr18[[#This Row],[%Spikes in Bursts-All]]),"",IF(BurstClassHr18[[#This Row],[%Spikes in Bursts-All]]&lt;$C$3,"LB","HB"))</f>
        <v/>
      </c>
      <c r="E344" s="50" t="str">
        <f t="shared" si="4"/>
        <v/>
      </c>
      <c r="F344" s="56"/>
      <c r="G344" s="56"/>
      <c r="H344"/>
      <c r="I344"/>
      <c r="J344"/>
      <c r="K344"/>
      <c r="L344"/>
      <c r="M344"/>
      <c r="N344"/>
      <c r="O344"/>
    </row>
    <row r="345" spans="3:15" x14ac:dyDescent="0.3">
      <c r="C345" s="49" t="str">
        <f>IF(ISBLANK(BurstClassHr18[[#This Row],[Spk/sec-Average]]),"",IF(BurstClassHr18[[#This Row],[Spk/sec-Average]]&lt;$B$3,"LF","HF"))</f>
        <v/>
      </c>
      <c r="D345" s="49" t="str">
        <f>IF(ISBLANK(BurstClassHr18[[#This Row],[%Spikes in Bursts-All]]),"",IF(BurstClassHr18[[#This Row],[%Spikes in Bursts-All]]&lt;$C$3,"LB","HB"))</f>
        <v/>
      </c>
      <c r="E345" s="50" t="str">
        <f t="shared" si="4"/>
        <v/>
      </c>
      <c r="F345" s="56"/>
      <c r="G345" s="56"/>
      <c r="H345"/>
      <c r="I345"/>
      <c r="J345"/>
      <c r="K345"/>
      <c r="L345"/>
      <c r="M345"/>
      <c r="N345"/>
      <c r="O345"/>
    </row>
    <row r="346" spans="3:15" x14ac:dyDescent="0.3">
      <c r="C346" s="49" t="str">
        <f>IF(ISBLANK(BurstClassHr18[[#This Row],[Spk/sec-Average]]),"",IF(BurstClassHr18[[#This Row],[Spk/sec-Average]]&lt;$B$3,"LF","HF"))</f>
        <v/>
      </c>
      <c r="D346" s="49" t="str">
        <f>IF(ISBLANK(BurstClassHr18[[#This Row],[%Spikes in Bursts-All]]),"",IF(BurstClassHr18[[#This Row],[%Spikes in Bursts-All]]&lt;$C$3,"LB","HB"))</f>
        <v/>
      </c>
      <c r="E346" s="50" t="str">
        <f t="shared" ref="E346:E406" si="5">CONCATENATE(C346,D346)</f>
        <v/>
      </c>
      <c r="F346" s="56"/>
      <c r="G346" s="56"/>
      <c r="H346"/>
      <c r="I346"/>
      <c r="J346"/>
      <c r="K346"/>
      <c r="L346"/>
      <c r="M346"/>
      <c r="N346"/>
      <c r="O346"/>
    </row>
    <row r="347" spans="3:15" x14ac:dyDescent="0.3">
      <c r="C347" s="49" t="str">
        <f>IF(ISBLANK(BurstClassHr18[[#This Row],[Spk/sec-Average]]),"",IF(BurstClassHr18[[#This Row],[Spk/sec-Average]]&lt;$B$3,"LF","HF"))</f>
        <v/>
      </c>
      <c r="D347" s="49" t="str">
        <f>IF(ISBLANK(BurstClassHr18[[#This Row],[%Spikes in Bursts-All]]),"",IF(BurstClassHr18[[#This Row],[%Spikes in Bursts-All]]&lt;$C$3,"LB","HB"))</f>
        <v/>
      </c>
      <c r="E347" s="50" t="str">
        <f t="shared" si="5"/>
        <v/>
      </c>
      <c r="F347" s="56"/>
      <c r="G347" s="56"/>
      <c r="H347"/>
      <c r="I347"/>
      <c r="J347"/>
      <c r="K347"/>
      <c r="L347"/>
      <c r="M347"/>
      <c r="N347"/>
      <c r="O347"/>
    </row>
    <row r="348" spans="3:15" x14ac:dyDescent="0.3">
      <c r="C348" s="49" t="str">
        <f>IF(ISBLANK(BurstClassHr18[[#This Row],[Spk/sec-Average]]),"",IF(BurstClassHr18[[#This Row],[Spk/sec-Average]]&lt;$B$3,"LF","HF"))</f>
        <v/>
      </c>
      <c r="D348" s="49" t="str">
        <f>IF(ISBLANK(BurstClassHr18[[#This Row],[%Spikes in Bursts-All]]),"",IF(BurstClassHr18[[#This Row],[%Spikes in Bursts-All]]&lt;$C$3,"LB","HB"))</f>
        <v/>
      </c>
      <c r="E348" s="50" t="str">
        <f t="shared" si="5"/>
        <v/>
      </c>
      <c r="F348" s="56"/>
      <c r="G348" s="56"/>
      <c r="H348"/>
      <c r="I348"/>
      <c r="J348"/>
      <c r="K348"/>
      <c r="L348"/>
      <c r="M348"/>
      <c r="N348"/>
      <c r="O348"/>
    </row>
    <row r="349" spans="3:15" x14ac:dyDescent="0.3">
      <c r="C349" s="49" t="str">
        <f>IF(ISBLANK(BurstClassHr18[[#This Row],[Spk/sec-Average]]),"",IF(BurstClassHr18[[#This Row],[Spk/sec-Average]]&lt;$B$3,"LF","HF"))</f>
        <v/>
      </c>
      <c r="D349" s="49" t="str">
        <f>IF(ISBLANK(BurstClassHr18[[#This Row],[%Spikes in Bursts-All]]),"",IF(BurstClassHr18[[#This Row],[%Spikes in Bursts-All]]&lt;$C$3,"LB","HB"))</f>
        <v/>
      </c>
      <c r="E349" s="50" t="str">
        <f t="shared" si="5"/>
        <v/>
      </c>
      <c r="F349" s="56"/>
      <c r="G349" s="56"/>
      <c r="H349"/>
      <c r="I349"/>
      <c r="J349"/>
      <c r="K349"/>
      <c r="L349"/>
      <c r="M349"/>
      <c r="N349"/>
      <c r="O349"/>
    </row>
    <row r="350" spans="3:15" x14ac:dyDescent="0.3">
      <c r="C350" s="49" t="str">
        <f>IF(ISBLANK(BurstClassHr18[[#This Row],[Spk/sec-Average]]),"",IF(BurstClassHr18[[#This Row],[Spk/sec-Average]]&lt;$B$3,"LF","HF"))</f>
        <v/>
      </c>
      <c r="D350" s="49" t="str">
        <f>IF(ISBLANK(BurstClassHr18[[#This Row],[%Spikes in Bursts-All]]),"",IF(BurstClassHr18[[#This Row],[%Spikes in Bursts-All]]&lt;$C$3,"LB","HB"))</f>
        <v/>
      </c>
      <c r="E350" s="50" t="str">
        <f t="shared" si="5"/>
        <v/>
      </c>
      <c r="F350" s="56"/>
      <c r="G350" s="56"/>
      <c r="H350"/>
      <c r="I350"/>
      <c r="J350"/>
      <c r="K350"/>
      <c r="L350"/>
      <c r="M350"/>
      <c r="N350"/>
      <c r="O350"/>
    </row>
    <row r="351" spans="3:15" x14ac:dyDescent="0.3">
      <c r="C351" s="49" t="str">
        <f>IF(ISBLANK(BurstClassHr18[[#This Row],[Spk/sec-Average]]),"",IF(BurstClassHr18[[#This Row],[Spk/sec-Average]]&lt;$B$3,"LF","HF"))</f>
        <v/>
      </c>
      <c r="D351" s="49" t="str">
        <f>IF(ISBLANK(BurstClassHr18[[#This Row],[%Spikes in Bursts-All]]),"",IF(BurstClassHr18[[#This Row],[%Spikes in Bursts-All]]&lt;$C$3,"LB","HB"))</f>
        <v/>
      </c>
      <c r="E351" s="50" t="str">
        <f t="shared" si="5"/>
        <v/>
      </c>
      <c r="F351" s="56"/>
      <c r="G351" s="56"/>
      <c r="H351"/>
      <c r="I351"/>
      <c r="J351"/>
      <c r="K351"/>
      <c r="L351"/>
      <c r="M351"/>
      <c r="N351"/>
      <c r="O351"/>
    </row>
    <row r="352" spans="3:15" x14ac:dyDescent="0.3">
      <c r="C352" s="49" t="str">
        <f>IF(ISBLANK(BurstClassHr18[[#This Row],[Spk/sec-Average]]),"",IF(BurstClassHr18[[#This Row],[Spk/sec-Average]]&lt;$B$3,"LF","HF"))</f>
        <v/>
      </c>
      <c r="D352" s="49" t="str">
        <f>IF(ISBLANK(BurstClassHr18[[#This Row],[%Spikes in Bursts-All]]),"",IF(BurstClassHr18[[#This Row],[%Spikes in Bursts-All]]&lt;$C$3,"LB","HB"))</f>
        <v/>
      </c>
      <c r="E352" s="50" t="str">
        <f t="shared" si="5"/>
        <v/>
      </c>
      <c r="F352" s="56"/>
      <c r="G352" s="56"/>
      <c r="H352"/>
      <c r="I352"/>
      <c r="J352"/>
      <c r="K352"/>
      <c r="L352"/>
      <c r="M352"/>
      <c r="N352"/>
      <c r="O352"/>
    </row>
    <row r="353" spans="3:15" x14ac:dyDescent="0.3">
      <c r="C353" s="49" t="str">
        <f>IF(ISBLANK(BurstClassHr18[[#This Row],[Spk/sec-Average]]),"",IF(BurstClassHr18[[#This Row],[Spk/sec-Average]]&lt;$B$3,"LF","HF"))</f>
        <v/>
      </c>
      <c r="D353" s="49" t="str">
        <f>IF(ISBLANK(BurstClassHr18[[#This Row],[%Spikes in Bursts-All]]),"",IF(BurstClassHr18[[#This Row],[%Spikes in Bursts-All]]&lt;$C$3,"LB","HB"))</f>
        <v/>
      </c>
      <c r="E353" s="50" t="str">
        <f t="shared" si="5"/>
        <v/>
      </c>
      <c r="F353" s="56"/>
      <c r="G353" s="56"/>
      <c r="H353"/>
      <c r="I353"/>
      <c r="J353"/>
      <c r="K353"/>
      <c r="L353"/>
      <c r="M353"/>
      <c r="N353"/>
      <c r="O353"/>
    </row>
    <row r="354" spans="3:15" x14ac:dyDescent="0.3">
      <c r="C354" s="49" t="str">
        <f>IF(ISBLANK(BurstClassHr18[[#This Row],[Spk/sec-Average]]),"",IF(BurstClassHr18[[#This Row],[Spk/sec-Average]]&lt;$B$3,"LF","HF"))</f>
        <v/>
      </c>
      <c r="D354" s="49" t="str">
        <f>IF(ISBLANK(BurstClassHr18[[#This Row],[%Spikes in Bursts-All]]),"",IF(BurstClassHr18[[#This Row],[%Spikes in Bursts-All]]&lt;$C$3,"LB","HB"))</f>
        <v/>
      </c>
      <c r="E354" s="50" t="str">
        <f t="shared" si="5"/>
        <v/>
      </c>
      <c r="F354" s="56"/>
      <c r="G354" s="56"/>
      <c r="H354"/>
      <c r="I354"/>
      <c r="J354"/>
      <c r="K354"/>
      <c r="L354"/>
      <c r="M354"/>
      <c r="N354"/>
      <c r="O354"/>
    </row>
    <row r="355" spans="3:15" x14ac:dyDescent="0.3">
      <c r="C355" s="49" t="str">
        <f>IF(ISBLANK(BurstClassHr18[[#This Row],[Spk/sec-Average]]),"",IF(BurstClassHr18[[#This Row],[Spk/sec-Average]]&lt;$B$3,"LF","HF"))</f>
        <v/>
      </c>
      <c r="D355" s="49" t="str">
        <f>IF(ISBLANK(BurstClassHr18[[#This Row],[%Spikes in Bursts-All]]),"",IF(BurstClassHr18[[#This Row],[%Spikes in Bursts-All]]&lt;$C$3,"LB","HB"))</f>
        <v/>
      </c>
      <c r="E355" s="50" t="str">
        <f t="shared" si="5"/>
        <v/>
      </c>
      <c r="F355" s="56"/>
      <c r="G355" s="56"/>
      <c r="H355"/>
      <c r="I355"/>
      <c r="J355"/>
      <c r="K355"/>
      <c r="L355"/>
      <c r="M355"/>
      <c r="N355"/>
      <c r="O355"/>
    </row>
    <row r="356" spans="3:15" x14ac:dyDescent="0.3">
      <c r="C356" s="49" t="str">
        <f>IF(ISBLANK(BurstClassHr18[[#This Row],[Spk/sec-Average]]),"",IF(BurstClassHr18[[#This Row],[Spk/sec-Average]]&lt;$B$3,"LF","HF"))</f>
        <v/>
      </c>
      <c r="D356" s="49" t="str">
        <f>IF(ISBLANK(BurstClassHr18[[#This Row],[%Spikes in Bursts-All]]),"",IF(BurstClassHr18[[#This Row],[%Spikes in Bursts-All]]&lt;$C$3,"LB","HB"))</f>
        <v/>
      </c>
      <c r="E356" s="50" t="str">
        <f t="shared" si="5"/>
        <v/>
      </c>
      <c r="F356" s="56"/>
      <c r="G356" s="56"/>
      <c r="H356"/>
      <c r="I356"/>
      <c r="J356"/>
      <c r="K356"/>
      <c r="L356"/>
      <c r="M356"/>
      <c r="N356"/>
      <c r="O356"/>
    </row>
    <row r="357" spans="3:15" x14ac:dyDescent="0.3">
      <c r="C357" s="49" t="str">
        <f>IF(ISBLANK(BurstClassHr18[[#This Row],[Spk/sec-Average]]),"",IF(BurstClassHr18[[#This Row],[Spk/sec-Average]]&lt;$B$3,"LF","HF"))</f>
        <v/>
      </c>
      <c r="D357" s="49" t="str">
        <f>IF(ISBLANK(BurstClassHr18[[#This Row],[%Spikes in Bursts-All]]),"",IF(BurstClassHr18[[#This Row],[%Spikes in Bursts-All]]&lt;$C$3,"LB","HB"))</f>
        <v/>
      </c>
      <c r="E357" s="50" t="str">
        <f t="shared" si="5"/>
        <v/>
      </c>
      <c r="F357" s="56"/>
      <c r="G357" s="56"/>
      <c r="H357"/>
      <c r="I357"/>
      <c r="J357"/>
      <c r="K357"/>
      <c r="L357"/>
      <c r="M357"/>
      <c r="N357"/>
      <c r="O357"/>
    </row>
    <row r="358" spans="3:15" x14ac:dyDescent="0.3">
      <c r="C358" s="49" t="str">
        <f>IF(ISBLANK(BurstClassHr18[[#This Row],[Spk/sec-Average]]),"",IF(BurstClassHr18[[#This Row],[Spk/sec-Average]]&lt;$B$3,"LF","HF"))</f>
        <v/>
      </c>
      <c r="D358" s="49" t="str">
        <f>IF(ISBLANK(BurstClassHr18[[#This Row],[%Spikes in Bursts-All]]),"",IF(BurstClassHr18[[#This Row],[%Spikes in Bursts-All]]&lt;$C$3,"LB","HB"))</f>
        <v/>
      </c>
      <c r="E358" s="50" t="str">
        <f t="shared" si="5"/>
        <v/>
      </c>
      <c r="F358" s="56"/>
      <c r="G358" s="56"/>
      <c r="H358"/>
      <c r="I358"/>
      <c r="J358"/>
      <c r="K358"/>
      <c r="L358"/>
      <c r="M358"/>
      <c r="N358"/>
      <c r="O358"/>
    </row>
    <row r="359" spans="3:15" x14ac:dyDescent="0.3">
      <c r="C359" s="49" t="str">
        <f>IF(ISBLANK(BurstClassHr18[[#This Row],[Spk/sec-Average]]),"",IF(BurstClassHr18[[#This Row],[Spk/sec-Average]]&lt;$B$3,"LF","HF"))</f>
        <v/>
      </c>
      <c r="D359" s="49" t="str">
        <f>IF(ISBLANK(BurstClassHr18[[#This Row],[%Spikes in Bursts-All]]),"",IF(BurstClassHr18[[#This Row],[%Spikes in Bursts-All]]&lt;$C$3,"LB","HB"))</f>
        <v/>
      </c>
      <c r="E359" s="50" t="str">
        <f t="shared" si="5"/>
        <v/>
      </c>
      <c r="F359" s="56"/>
      <c r="G359" s="56"/>
      <c r="H359"/>
      <c r="I359"/>
      <c r="J359"/>
      <c r="K359"/>
      <c r="L359"/>
      <c r="M359"/>
      <c r="N359"/>
      <c r="O359"/>
    </row>
    <row r="360" spans="3:15" x14ac:dyDescent="0.3">
      <c r="C360" s="49" t="str">
        <f>IF(ISBLANK(BurstClassHr18[[#This Row],[Spk/sec-Average]]),"",IF(BurstClassHr18[[#This Row],[Spk/sec-Average]]&lt;$B$3,"LF","HF"))</f>
        <v/>
      </c>
      <c r="D360" s="49" t="str">
        <f>IF(ISBLANK(BurstClassHr18[[#This Row],[%Spikes in Bursts-All]]),"",IF(BurstClassHr18[[#This Row],[%Spikes in Bursts-All]]&lt;$C$3,"LB","HB"))</f>
        <v/>
      </c>
      <c r="E360" s="50" t="str">
        <f t="shared" si="5"/>
        <v/>
      </c>
      <c r="F360" s="56"/>
      <c r="G360" s="56"/>
      <c r="H360"/>
      <c r="I360"/>
      <c r="J360"/>
      <c r="K360"/>
      <c r="L360"/>
      <c r="M360"/>
      <c r="N360"/>
      <c r="O360"/>
    </row>
    <row r="361" spans="3:15" x14ac:dyDescent="0.3">
      <c r="C361" s="49" t="str">
        <f>IF(ISBLANK(BurstClassHr18[[#This Row],[Spk/sec-Average]]),"",IF(BurstClassHr18[[#This Row],[Spk/sec-Average]]&lt;$B$3,"LF","HF"))</f>
        <v/>
      </c>
      <c r="D361" s="49" t="str">
        <f>IF(ISBLANK(BurstClassHr18[[#This Row],[%Spikes in Bursts-All]]),"",IF(BurstClassHr18[[#This Row],[%Spikes in Bursts-All]]&lt;$C$3,"LB","HB"))</f>
        <v/>
      </c>
      <c r="E361" s="50" t="str">
        <f t="shared" si="5"/>
        <v/>
      </c>
      <c r="F361" s="56"/>
      <c r="G361" s="56"/>
      <c r="H361"/>
      <c r="I361"/>
      <c r="J361"/>
      <c r="K361"/>
      <c r="L361"/>
      <c r="M361"/>
      <c r="N361"/>
      <c r="O361"/>
    </row>
    <row r="362" spans="3:15" x14ac:dyDescent="0.3">
      <c r="C362" s="49" t="str">
        <f>IF(ISBLANK(BurstClassHr18[[#This Row],[Spk/sec-Average]]),"",IF(BurstClassHr18[[#This Row],[Spk/sec-Average]]&lt;$B$3,"LF","HF"))</f>
        <v/>
      </c>
      <c r="D362" s="49" t="str">
        <f>IF(ISBLANK(BurstClassHr18[[#This Row],[%Spikes in Bursts-All]]),"",IF(BurstClassHr18[[#This Row],[%Spikes in Bursts-All]]&lt;$C$3,"LB","HB"))</f>
        <v/>
      </c>
      <c r="E362" s="50" t="str">
        <f t="shared" si="5"/>
        <v/>
      </c>
      <c r="F362" s="56"/>
      <c r="G362" s="56"/>
      <c r="H362"/>
      <c r="I362"/>
      <c r="J362"/>
      <c r="K362"/>
      <c r="L362"/>
      <c r="M362"/>
      <c r="N362"/>
      <c r="O362"/>
    </row>
    <row r="363" spans="3:15" x14ac:dyDescent="0.3">
      <c r="C363" s="49" t="str">
        <f>IF(ISBLANK(BurstClassHr18[[#This Row],[Spk/sec-Average]]),"",IF(BurstClassHr18[[#This Row],[Spk/sec-Average]]&lt;$B$3,"LF","HF"))</f>
        <v/>
      </c>
      <c r="D363" s="49" t="str">
        <f>IF(ISBLANK(BurstClassHr18[[#This Row],[%Spikes in Bursts-All]]),"",IF(BurstClassHr18[[#This Row],[%Spikes in Bursts-All]]&lt;$C$3,"LB","HB"))</f>
        <v/>
      </c>
      <c r="E363" s="50" t="str">
        <f t="shared" si="5"/>
        <v/>
      </c>
      <c r="F363" s="56"/>
      <c r="G363" s="56"/>
      <c r="H363"/>
      <c r="I363"/>
      <c r="J363"/>
      <c r="K363"/>
      <c r="L363"/>
      <c r="M363"/>
      <c r="N363"/>
      <c r="O363"/>
    </row>
    <row r="364" spans="3:15" x14ac:dyDescent="0.3">
      <c r="C364" s="49" t="str">
        <f>IF(ISBLANK(BurstClassHr18[[#This Row],[Spk/sec-Average]]),"",IF(BurstClassHr18[[#This Row],[Spk/sec-Average]]&lt;$B$3,"LF","HF"))</f>
        <v/>
      </c>
      <c r="D364" s="49" t="str">
        <f>IF(ISBLANK(BurstClassHr18[[#This Row],[%Spikes in Bursts-All]]),"",IF(BurstClassHr18[[#This Row],[%Spikes in Bursts-All]]&lt;$C$3,"LB","HB"))</f>
        <v/>
      </c>
      <c r="E364" s="50" t="str">
        <f t="shared" si="5"/>
        <v/>
      </c>
      <c r="F364" s="56"/>
      <c r="G364" s="56"/>
      <c r="H364"/>
      <c r="I364"/>
      <c r="J364"/>
      <c r="K364"/>
      <c r="L364"/>
      <c r="M364"/>
      <c r="N364"/>
      <c r="O364"/>
    </row>
    <row r="365" spans="3:15" x14ac:dyDescent="0.3">
      <c r="C365" s="49" t="str">
        <f>IF(ISBLANK(BurstClassHr18[[#This Row],[Spk/sec-Average]]),"",IF(BurstClassHr18[[#This Row],[Spk/sec-Average]]&lt;$B$3,"LF","HF"))</f>
        <v/>
      </c>
      <c r="D365" s="49" t="str">
        <f>IF(ISBLANK(BurstClassHr18[[#This Row],[%Spikes in Bursts-All]]),"",IF(BurstClassHr18[[#This Row],[%Spikes in Bursts-All]]&lt;$C$3,"LB","HB"))</f>
        <v/>
      </c>
      <c r="E365" s="50" t="str">
        <f t="shared" si="5"/>
        <v/>
      </c>
      <c r="F365" s="56"/>
      <c r="G365" s="56"/>
      <c r="H365"/>
      <c r="I365"/>
      <c r="J365"/>
      <c r="K365"/>
      <c r="L365"/>
      <c r="M365"/>
      <c r="N365"/>
      <c r="O365"/>
    </row>
    <row r="366" spans="3:15" x14ac:dyDescent="0.3">
      <c r="C366" s="49" t="str">
        <f>IF(ISBLANK(BurstClassHr18[[#This Row],[Spk/sec-Average]]),"",IF(BurstClassHr18[[#This Row],[Spk/sec-Average]]&lt;$B$3,"LF","HF"))</f>
        <v/>
      </c>
      <c r="D366" s="49" t="str">
        <f>IF(ISBLANK(BurstClassHr18[[#This Row],[%Spikes in Bursts-All]]),"",IF(BurstClassHr18[[#This Row],[%Spikes in Bursts-All]]&lt;$C$3,"LB","HB"))</f>
        <v/>
      </c>
      <c r="E366" s="50" t="str">
        <f t="shared" si="5"/>
        <v/>
      </c>
      <c r="F366" s="56"/>
      <c r="G366" s="56"/>
      <c r="H366"/>
      <c r="I366"/>
      <c r="J366"/>
      <c r="K366"/>
      <c r="L366"/>
      <c r="M366"/>
      <c r="N366"/>
      <c r="O366"/>
    </row>
    <row r="367" spans="3:15" x14ac:dyDescent="0.3">
      <c r="C367" s="49" t="str">
        <f>IF(ISBLANK(BurstClassHr18[[#This Row],[Spk/sec-Average]]),"",IF(BurstClassHr18[[#This Row],[Spk/sec-Average]]&lt;$B$3,"LF","HF"))</f>
        <v/>
      </c>
      <c r="D367" s="49" t="str">
        <f>IF(ISBLANK(BurstClassHr18[[#This Row],[%Spikes in Bursts-All]]),"",IF(BurstClassHr18[[#This Row],[%Spikes in Bursts-All]]&lt;$C$3,"LB","HB"))</f>
        <v/>
      </c>
      <c r="E367" s="50" t="str">
        <f t="shared" si="5"/>
        <v/>
      </c>
      <c r="F367" s="56"/>
      <c r="G367" s="56"/>
      <c r="H367"/>
      <c r="I367"/>
      <c r="J367"/>
      <c r="K367"/>
      <c r="L367"/>
      <c r="M367"/>
      <c r="N367"/>
      <c r="O367"/>
    </row>
    <row r="368" spans="3:15" x14ac:dyDescent="0.3">
      <c r="C368" s="49" t="str">
        <f>IF(ISBLANK(BurstClassHr18[[#This Row],[Spk/sec-Average]]),"",IF(BurstClassHr18[[#This Row],[Spk/sec-Average]]&lt;$B$3,"LF","HF"))</f>
        <v/>
      </c>
      <c r="D368" s="49" t="str">
        <f>IF(ISBLANK(BurstClassHr18[[#This Row],[%Spikes in Bursts-All]]),"",IF(BurstClassHr18[[#This Row],[%Spikes in Bursts-All]]&lt;$C$3,"LB","HB"))</f>
        <v/>
      </c>
      <c r="E368" s="50" t="str">
        <f t="shared" si="5"/>
        <v/>
      </c>
      <c r="F368" s="56"/>
      <c r="G368" s="56"/>
      <c r="H368"/>
      <c r="I368"/>
      <c r="J368"/>
      <c r="K368"/>
      <c r="L368"/>
      <c r="M368"/>
      <c r="N368"/>
      <c r="O368"/>
    </row>
    <row r="369" spans="3:15" x14ac:dyDescent="0.3">
      <c r="C369" s="49" t="str">
        <f>IF(ISBLANK(BurstClassHr18[[#This Row],[Spk/sec-Average]]),"",IF(BurstClassHr18[[#This Row],[Spk/sec-Average]]&lt;$B$3,"LF","HF"))</f>
        <v/>
      </c>
      <c r="D369" s="49" t="str">
        <f>IF(ISBLANK(BurstClassHr18[[#This Row],[%Spikes in Bursts-All]]),"",IF(BurstClassHr18[[#This Row],[%Spikes in Bursts-All]]&lt;$C$3,"LB","HB"))</f>
        <v/>
      </c>
      <c r="E369" s="50" t="str">
        <f t="shared" si="5"/>
        <v/>
      </c>
      <c r="F369" s="56"/>
      <c r="G369" s="56"/>
      <c r="H369"/>
      <c r="I369"/>
      <c r="J369"/>
      <c r="K369"/>
      <c r="L369"/>
      <c r="M369"/>
      <c r="N369"/>
      <c r="O369"/>
    </row>
    <row r="370" spans="3:15" x14ac:dyDescent="0.3">
      <c r="C370" s="49" t="str">
        <f>IF(ISBLANK(BurstClassHr18[[#This Row],[Spk/sec-Average]]),"",IF(BurstClassHr18[[#This Row],[Spk/sec-Average]]&lt;$B$3,"LF","HF"))</f>
        <v/>
      </c>
      <c r="D370" s="49" t="str">
        <f>IF(ISBLANK(BurstClassHr18[[#This Row],[%Spikes in Bursts-All]]),"",IF(BurstClassHr18[[#This Row],[%Spikes in Bursts-All]]&lt;$C$3,"LB","HB"))</f>
        <v/>
      </c>
      <c r="E370" s="50" t="str">
        <f t="shared" si="5"/>
        <v/>
      </c>
      <c r="F370" s="56"/>
      <c r="G370" s="56"/>
      <c r="H370"/>
      <c r="I370"/>
      <c r="J370"/>
      <c r="K370"/>
      <c r="L370"/>
      <c r="M370"/>
      <c r="N370"/>
      <c r="O370"/>
    </row>
    <row r="371" spans="3:15" x14ac:dyDescent="0.3">
      <c r="C371" s="49" t="str">
        <f>IF(ISBLANK(BurstClassHr18[[#This Row],[Spk/sec-Average]]),"",IF(BurstClassHr18[[#This Row],[Spk/sec-Average]]&lt;$B$3,"LF","HF"))</f>
        <v/>
      </c>
      <c r="D371" s="49" t="str">
        <f>IF(ISBLANK(BurstClassHr18[[#This Row],[%Spikes in Bursts-All]]),"",IF(BurstClassHr18[[#This Row],[%Spikes in Bursts-All]]&lt;$C$3,"LB","HB"))</f>
        <v/>
      </c>
      <c r="E371" s="50" t="str">
        <f t="shared" si="5"/>
        <v/>
      </c>
      <c r="F371" s="56"/>
      <c r="G371" s="56"/>
      <c r="H371"/>
      <c r="I371"/>
      <c r="J371"/>
      <c r="K371"/>
      <c r="L371"/>
      <c r="M371"/>
      <c r="N371"/>
      <c r="O371"/>
    </row>
    <row r="372" spans="3:15" x14ac:dyDescent="0.3">
      <c r="C372" s="49" t="str">
        <f>IF(ISBLANK(BurstClassHr18[[#This Row],[Spk/sec-Average]]),"",IF(BurstClassHr18[[#This Row],[Spk/sec-Average]]&lt;$B$3,"LF","HF"))</f>
        <v/>
      </c>
      <c r="D372" s="49" t="str">
        <f>IF(ISBLANK(BurstClassHr18[[#This Row],[%Spikes in Bursts-All]]),"",IF(BurstClassHr18[[#This Row],[%Spikes in Bursts-All]]&lt;$C$3,"LB","HB"))</f>
        <v/>
      </c>
      <c r="E372" s="50" t="str">
        <f t="shared" si="5"/>
        <v/>
      </c>
      <c r="F372" s="56"/>
      <c r="G372" s="56"/>
      <c r="H372"/>
      <c r="I372"/>
      <c r="J372"/>
      <c r="K372"/>
      <c r="L372"/>
      <c r="M372"/>
      <c r="N372"/>
      <c r="O372"/>
    </row>
    <row r="373" spans="3:15" x14ac:dyDescent="0.3">
      <c r="C373" s="49" t="str">
        <f>IF(ISBLANK(BurstClassHr18[[#This Row],[Spk/sec-Average]]),"",IF(BurstClassHr18[[#This Row],[Spk/sec-Average]]&lt;$B$3,"LF","HF"))</f>
        <v/>
      </c>
      <c r="D373" s="49" t="str">
        <f>IF(ISBLANK(BurstClassHr18[[#This Row],[%Spikes in Bursts-All]]),"",IF(BurstClassHr18[[#This Row],[%Spikes in Bursts-All]]&lt;$C$3,"LB","HB"))</f>
        <v/>
      </c>
      <c r="E373" s="50" t="str">
        <f t="shared" si="5"/>
        <v/>
      </c>
      <c r="F373" s="56"/>
      <c r="G373" s="56"/>
      <c r="H373"/>
      <c r="I373"/>
      <c r="J373"/>
      <c r="K373"/>
      <c r="L373"/>
      <c r="M373"/>
      <c r="N373"/>
      <c r="O373"/>
    </row>
    <row r="374" spans="3:15" x14ac:dyDescent="0.3">
      <c r="C374" s="49" t="str">
        <f>IF(ISBLANK(BurstClassHr18[[#This Row],[Spk/sec-Average]]),"",IF(BurstClassHr18[[#This Row],[Spk/sec-Average]]&lt;$B$3,"LF","HF"))</f>
        <v/>
      </c>
      <c r="D374" s="49" t="str">
        <f>IF(ISBLANK(BurstClassHr18[[#This Row],[%Spikes in Bursts-All]]),"",IF(BurstClassHr18[[#This Row],[%Spikes in Bursts-All]]&lt;$C$3,"LB","HB"))</f>
        <v/>
      </c>
      <c r="E374" s="50" t="str">
        <f t="shared" si="5"/>
        <v/>
      </c>
      <c r="F374" s="56"/>
      <c r="G374" s="56"/>
      <c r="H374"/>
      <c r="I374"/>
      <c r="J374"/>
      <c r="K374"/>
      <c r="L374"/>
      <c r="M374"/>
      <c r="N374"/>
      <c r="O374"/>
    </row>
    <row r="375" spans="3:15" x14ac:dyDescent="0.3">
      <c r="C375" s="49" t="str">
        <f>IF(ISBLANK(BurstClassHr18[[#This Row],[Spk/sec-Average]]),"",IF(BurstClassHr18[[#This Row],[Spk/sec-Average]]&lt;$B$3,"LF","HF"))</f>
        <v/>
      </c>
      <c r="D375" s="49" t="str">
        <f>IF(ISBLANK(BurstClassHr18[[#This Row],[%Spikes in Bursts-All]]),"",IF(BurstClassHr18[[#This Row],[%Spikes in Bursts-All]]&lt;$C$3,"LB","HB"))</f>
        <v/>
      </c>
      <c r="E375" s="50" t="str">
        <f t="shared" si="5"/>
        <v/>
      </c>
      <c r="F375" s="56"/>
      <c r="G375" s="56"/>
      <c r="H375"/>
      <c r="I375"/>
      <c r="J375"/>
      <c r="K375"/>
      <c r="L375"/>
      <c r="M375"/>
      <c r="N375"/>
      <c r="O375"/>
    </row>
    <row r="376" spans="3:15" x14ac:dyDescent="0.3">
      <c r="C376" s="49" t="str">
        <f>IF(ISBLANK(BurstClassHr18[[#This Row],[Spk/sec-Average]]),"",IF(BurstClassHr18[[#This Row],[Spk/sec-Average]]&lt;$B$3,"LF","HF"))</f>
        <v/>
      </c>
      <c r="D376" s="49" t="str">
        <f>IF(ISBLANK(BurstClassHr18[[#This Row],[%Spikes in Bursts-All]]),"",IF(BurstClassHr18[[#This Row],[%Spikes in Bursts-All]]&lt;$C$3,"LB","HB"))</f>
        <v/>
      </c>
      <c r="E376" s="50" t="str">
        <f t="shared" si="5"/>
        <v/>
      </c>
      <c r="F376" s="56"/>
      <c r="G376" s="56"/>
      <c r="H376"/>
      <c r="I376"/>
      <c r="J376"/>
      <c r="K376"/>
      <c r="L376"/>
      <c r="M376"/>
      <c r="N376"/>
      <c r="O376"/>
    </row>
    <row r="377" spans="3:15" x14ac:dyDescent="0.3">
      <c r="C377" s="49" t="str">
        <f>IF(ISBLANK(BurstClassHr18[[#This Row],[Spk/sec-Average]]),"",IF(BurstClassHr18[[#This Row],[Spk/sec-Average]]&lt;$B$3,"LF","HF"))</f>
        <v/>
      </c>
      <c r="D377" s="49" t="str">
        <f>IF(ISBLANK(BurstClassHr18[[#This Row],[%Spikes in Bursts-All]]),"",IF(BurstClassHr18[[#This Row],[%Spikes in Bursts-All]]&lt;$C$3,"LB","HB"))</f>
        <v/>
      </c>
      <c r="E377" s="50" t="str">
        <f t="shared" si="5"/>
        <v/>
      </c>
      <c r="F377" s="56"/>
      <c r="G377" s="56"/>
      <c r="H377"/>
      <c r="I377"/>
      <c r="J377"/>
      <c r="K377"/>
      <c r="L377"/>
      <c r="M377"/>
      <c r="N377"/>
      <c r="O377"/>
    </row>
    <row r="378" spans="3:15" x14ac:dyDescent="0.3">
      <c r="C378" s="49" t="str">
        <f>IF(ISBLANK(BurstClassHr18[[#This Row],[Spk/sec-Average]]),"",IF(BurstClassHr18[[#This Row],[Spk/sec-Average]]&lt;$B$3,"LF","HF"))</f>
        <v/>
      </c>
      <c r="D378" s="49" t="str">
        <f>IF(ISBLANK(BurstClassHr18[[#This Row],[%Spikes in Bursts-All]]),"",IF(BurstClassHr18[[#This Row],[%Spikes in Bursts-All]]&lt;$C$3,"LB","HB"))</f>
        <v/>
      </c>
      <c r="E378" s="50" t="str">
        <f t="shared" si="5"/>
        <v/>
      </c>
      <c r="F378" s="56"/>
      <c r="G378" s="56"/>
      <c r="H378"/>
      <c r="I378"/>
      <c r="J378"/>
      <c r="K378"/>
      <c r="L378"/>
      <c r="M378"/>
      <c r="N378"/>
      <c r="O378"/>
    </row>
    <row r="379" spans="3:15" x14ac:dyDescent="0.3">
      <c r="C379" s="49" t="str">
        <f>IF(ISBLANK(BurstClassHr18[[#This Row],[Spk/sec-Average]]),"",IF(BurstClassHr18[[#This Row],[Spk/sec-Average]]&lt;$B$3,"LF","HF"))</f>
        <v/>
      </c>
      <c r="D379" s="49" t="str">
        <f>IF(ISBLANK(BurstClassHr18[[#This Row],[%Spikes in Bursts-All]]),"",IF(BurstClassHr18[[#This Row],[%Spikes in Bursts-All]]&lt;$C$3,"LB","HB"))</f>
        <v/>
      </c>
      <c r="E379" s="50" t="str">
        <f t="shared" si="5"/>
        <v/>
      </c>
      <c r="F379" s="56"/>
      <c r="G379" s="56"/>
      <c r="H379"/>
      <c r="I379"/>
      <c r="J379"/>
      <c r="K379"/>
      <c r="L379"/>
      <c r="M379"/>
      <c r="N379"/>
      <c r="O379"/>
    </row>
    <row r="380" spans="3:15" x14ac:dyDescent="0.3">
      <c r="C380" s="49" t="str">
        <f>IF(ISBLANK(BurstClassHr18[[#This Row],[Spk/sec-Average]]),"",IF(BurstClassHr18[[#This Row],[Spk/sec-Average]]&lt;$B$3,"LF","HF"))</f>
        <v/>
      </c>
      <c r="D380" s="49" t="str">
        <f>IF(ISBLANK(BurstClassHr18[[#This Row],[%Spikes in Bursts-All]]),"",IF(BurstClassHr18[[#This Row],[%Spikes in Bursts-All]]&lt;$C$3,"LB","HB"))</f>
        <v/>
      </c>
      <c r="E380" s="50" t="str">
        <f t="shared" si="5"/>
        <v/>
      </c>
      <c r="F380" s="56"/>
      <c r="G380" s="56"/>
      <c r="H380"/>
      <c r="I380"/>
      <c r="J380"/>
      <c r="K380"/>
      <c r="L380"/>
      <c r="M380"/>
      <c r="N380"/>
      <c r="O380"/>
    </row>
    <row r="381" spans="3:15" x14ac:dyDescent="0.3">
      <c r="C381" s="49" t="str">
        <f>IF(ISBLANK(BurstClassHr18[[#This Row],[Spk/sec-Average]]),"",IF(BurstClassHr18[[#This Row],[Spk/sec-Average]]&lt;$B$3,"LF","HF"))</f>
        <v/>
      </c>
      <c r="D381" s="49" t="str">
        <f>IF(ISBLANK(BurstClassHr18[[#This Row],[%Spikes in Bursts-All]]),"",IF(BurstClassHr18[[#This Row],[%Spikes in Bursts-All]]&lt;$C$3,"LB","HB"))</f>
        <v/>
      </c>
      <c r="E381" s="50" t="str">
        <f t="shared" si="5"/>
        <v/>
      </c>
      <c r="F381" s="56"/>
      <c r="G381" s="56"/>
      <c r="H381"/>
      <c r="I381"/>
      <c r="J381"/>
      <c r="K381"/>
      <c r="L381"/>
      <c r="M381"/>
      <c r="N381"/>
      <c r="O381"/>
    </row>
    <row r="382" spans="3:15" x14ac:dyDescent="0.3">
      <c r="C382" s="49" t="str">
        <f>IF(ISBLANK(BurstClassHr18[[#This Row],[Spk/sec-Average]]),"",IF(BurstClassHr18[[#This Row],[Spk/sec-Average]]&lt;$B$3,"LF","HF"))</f>
        <v/>
      </c>
      <c r="D382" s="49" t="str">
        <f>IF(ISBLANK(BurstClassHr18[[#This Row],[%Spikes in Bursts-All]]),"",IF(BurstClassHr18[[#This Row],[%Spikes in Bursts-All]]&lt;$C$3,"LB","HB"))</f>
        <v/>
      </c>
      <c r="E382" s="50" t="str">
        <f t="shared" si="5"/>
        <v/>
      </c>
      <c r="F382" s="56"/>
      <c r="G382" s="56"/>
      <c r="H382"/>
      <c r="I382"/>
      <c r="J382"/>
      <c r="K382"/>
      <c r="L382"/>
      <c r="M382"/>
      <c r="N382"/>
      <c r="O382"/>
    </row>
    <row r="383" spans="3:15" x14ac:dyDescent="0.3">
      <c r="C383" s="49" t="str">
        <f>IF(ISBLANK(BurstClassHr18[[#This Row],[Spk/sec-Average]]),"",IF(BurstClassHr18[[#This Row],[Spk/sec-Average]]&lt;$B$3,"LF","HF"))</f>
        <v/>
      </c>
      <c r="D383" s="49" t="str">
        <f>IF(ISBLANK(BurstClassHr18[[#This Row],[%Spikes in Bursts-All]]),"",IF(BurstClassHr18[[#This Row],[%Spikes in Bursts-All]]&lt;$C$3,"LB","HB"))</f>
        <v/>
      </c>
      <c r="E383" s="50" t="str">
        <f t="shared" si="5"/>
        <v/>
      </c>
      <c r="F383" s="56"/>
      <c r="G383" s="56"/>
      <c r="H383"/>
      <c r="I383"/>
      <c r="J383"/>
      <c r="K383"/>
      <c r="L383"/>
      <c r="M383"/>
      <c r="N383"/>
      <c r="O383"/>
    </row>
    <row r="384" spans="3:15" x14ac:dyDescent="0.3">
      <c r="C384" s="49" t="str">
        <f>IF(ISBLANK(BurstClassHr18[[#This Row],[Spk/sec-Average]]),"",IF(BurstClassHr18[[#This Row],[Spk/sec-Average]]&lt;$B$3,"LF","HF"))</f>
        <v/>
      </c>
      <c r="D384" s="49" t="str">
        <f>IF(ISBLANK(BurstClassHr18[[#This Row],[%Spikes in Bursts-All]]),"",IF(BurstClassHr18[[#This Row],[%Spikes in Bursts-All]]&lt;$C$3,"LB","HB"))</f>
        <v/>
      </c>
      <c r="E384" s="50" t="str">
        <f t="shared" si="5"/>
        <v/>
      </c>
      <c r="F384" s="56"/>
      <c r="G384" s="56"/>
      <c r="H384"/>
      <c r="I384"/>
      <c r="J384"/>
      <c r="K384"/>
      <c r="L384"/>
      <c r="M384"/>
      <c r="N384"/>
      <c r="O384"/>
    </row>
    <row r="385" spans="3:15" x14ac:dyDescent="0.3">
      <c r="C385" s="49" t="str">
        <f>IF(ISBLANK(BurstClassHr18[[#This Row],[Spk/sec-Average]]),"",IF(BurstClassHr18[[#This Row],[Spk/sec-Average]]&lt;$B$3,"LF","HF"))</f>
        <v/>
      </c>
      <c r="D385" s="49" t="str">
        <f>IF(ISBLANK(BurstClassHr18[[#This Row],[%Spikes in Bursts-All]]),"",IF(BurstClassHr18[[#This Row],[%Spikes in Bursts-All]]&lt;$C$3,"LB","HB"))</f>
        <v/>
      </c>
      <c r="E385" s="50" t="str">
        <f t="shared" si="5"/>
        <v/>
      </c>
      <c r="F385" s="56"/>
      <c r="G385" s="56"/>
      <c r="H385"/>
      <c r="I385"/>
      <c r="J385"/>
      <c r="K385"/>
      <c r="L385"/>
      <c r="M385"/>
      <c r="N385"/>
      <c r="O385"/>
    </row>
    <row r="386" spans="3:15" x14ac:dyDescent="0.3">
      <c r="C386" s="49" t="str">
        <f>IF(ISBLANK(BurstClassHr18[[#This Row],[Spk/sec-Average]]),"",IF(BurstClassHr18[[#This Row],[Spk/sec-Average]]&lt;$B$3,"LF","HF"))</f>
        <v/>
      </c>
      <c r="D386" s="49" t="str">
        <f>IF(ISBLANK(BurstClassHr18[[#This Row],[%Spikes in Bursts-All]]),"",IF(BurstClassHr18[[#This Row],[%Spikes in Bursts-All]]&lt;$C$3,"LB","HB"))</f>
        <v/>
      </c>
      <c r="E386" s="50" t="str">
        <f t="shared" si="5"/>
        <v/>
      </c>
      <c r="F386" s="56"/>
      <c r="G386" s="56"/>
      <c r="H386"/>
      <c r="I386"/>
      <c r="J386"/>
      <c r="K386"/>
      <c r="L386"/>
      <c r="M386"/>
      <c r="N386"/>
      <c r="O386"/>
    </row>
    <row r="387" spans="3:15" x14ac:dyDescent="0.3">
      <c r="C387" s="49" t="str">
        <f>IF(ISBLANK(BurstClassHr18[[#This Row],[Spk/sec-Average]]),"",IF(BurstClassHr18[[#This Row],[Spk/sec-Average]]&lt;$B$3,"LF","HF"))</f>
        <v/>
      </c>
      <c r="D387" s="49" t="str">
        <f>IF(ISBLANK(BurstClassHr18[[#This Row],[%Spikes in Bursts-All]]),"",IF(BurstClassHr18[[#This Row],[%Spikes in Bursts-All]]&lt;$C$3,"LB","HB"))</f>
        <v/>
      </c>
      <c r="E387" s="50" t="str">
        <f t="shared" si="5"/>
        <v/>
      </c>
      <c r="F387" s="56"/>
      <c r="G387" s="56"/>
      <c r="H387"/>
      <c r="I387"/>
      <c r="J387"/>
      <c r="K387"/>
      <c r="L387"/>
      <c r="M387"/>
      <c r="N387"/>
      <c r="O387"/>
    </row>
    <row r="388" spans="3:15" x14ac:dyDescent="0.3">
      <c r="C388" s="49" t="str">
        <f>IF(ISBLANK(BurstClassHr18[[#This Row],[Spk/sec-Average]]),"",IF(BurstClassHr18[[#This Row],[Spk/sec-Average]]&lt;$B$3,"LF","HF"))</f>
        <v/>
      </c>
      <c r="D388" s="49" t="str">
        <f>IF(ISBLANK(BurstClassHr18[[#This Row],[%Spikes in Bursts-All]]),"",IF(BurstClassHr18[[#This Row],[%Spikes in Bursts-All]]&lt;$C$3,"LB","HB"))</f>
        <v/>
      </c>
      <c r="E388" s="50" t="str">
        <f t="shared" si="5"/>
        <v/>
      </c>
      <c r="F388" s="56"/>
      <c r="G388" s="56"/>
      <c r="H388"/>
      <c r="I388"/>
      <c r="J388"/>
      <c r="K388"/>
      <c r="L388"/>
      <c r="M388"/>
      <c r="N388"/>
      <c r="O388"/>
    </row>
    <row r="389" spans="3:15" x14ac:dyDescent="0.3">
      <c r="C389" s="49" t="str">
        <f>IF(ISBLANK(BurstClassHr18[[#This Row],[Spk/sec-Average]]),"",IF(BurstClassHr18[[#This Row],[Spk/sec-Average]]&lt;$B$3,"LF","HF"))</f>
        <v/>
      </c>
      <c r="D389" s="49" t="str">
        <f>IF(ISBLANK(BurstClassHr18[[#This Row],[%Spikes in Bursts-All]]),"",IF(BurstClassHr18[[#This Row],[%Spikes in Bursts-All]]&lt;$C$3,"LB","HB"))</f>
        <v/>
      </c>
      <c r="E389" s="50" t="str">
        <f t="shared" si="5"/>
        <v/>
      </c>
      <c r="F389" s="56"/>
      <c r="G389" s="56"/>
      <c r="H389"/>
      <c r="I389"/>
      <c r="J389"/>
      <c r="K389"/>
      <c r="L389"/>
      <c r="M389"/>
      <c r="N389"/>
      <c r="O389"/>
    </row>
    <row r="390" spans="3:15" x14ac:dyDescent="0.3">
      <c r="C390" s="49" t="str">
        <f>IF(ISBLANK(BurstClassHr18[[#This Row],[Spk/sec-Average]]),"",IF(BurstClassHr18[[#This Row],[Spk/sec-Average]]&lt;$B$3,"LF","HF"))</f>
        <v/>
      </c>
      <c r="D390" s="49" t="str">
        <f>IF(ISBLANK(BurstClassHr18[[#This Row],[%Spikes in Bursts-All]]),"",IF(BurstClassHr18[[#This Row],[%Spikes in Bursts-All]]&lt;$C$3,"LB","HB"))</f>
        <v/>
      </c>
      <c r="E390" s="50" t="str">
        <f t="shared" si="5"/>
        <v/>
      </c>
      <c r="F390" s="56"/>
      <c r="G390" s="56"/>
      <c r="H390"/>
      <c r="I390"/>
      <c r="J390"/>
      <c r="K390"/>
      <c r="L390"/>
      <c r="M390"/>
      <c r="N390"/>
      <c r="O390"/>
    </row>
    <row r="391" spans="3:15" x14ac:dyDescent="0.3">
      <c r="C391" s="49" t="str">
        <f>IF(ISBLANK(BurstClassHr18[[#This Row],[Spk/sec-Average]]),"",IF(BurstClassHr18[[#This Row],[Spk/sec-Average]]&lt;$B$3,"LF","HF"))</f>
        <v/>
      </c>
      <c r="D391" s="49" t="str">
        <f>IF(ISBLANK(BurstClassHr18[[#This Row],[%Spikes in Bursts-All]]),"",IF(BurstClassHr18[[#This Row],[%Spikes in Bursts-All]]&lt;$C$3,"LB","HB"))</f>
        <v/>
      </c>
      <c r="E391" s="50" t="str">
        <f t="shared" si="5"/>
        <v/>
      </c>
      <c r="F391" s="56"/>
      <c r="G391" s="56"/>
      <c r="H391"/>
      <c r="I391"/>
      <c r="J391"/>
      <c r="K391"/>
      <c r="L391"/>
      <c r="M391"/>
      <c r="N391"/>
      <c r="O391"/>
    </row>
    <row r="392" spans="3:15" x14ac:dyDescent="0.3">
      <c r="C392" s="49" t="str">
        <f>IF(ISBLANK(BurstClassHr18[[#This Row],[Spk/sec-Average]]),"",IF(BurstClassHr18[[#This Row],[Spk/sec-Average]]&lt;$B$3,"LF","HF"))</f>
        <v/>
      </c>
      <c r="D392" s="49" t="str">
        <f>IF(ISBLANK(BurstClassHr18[[#This Row],[%Spikes in Bursts-All]]),"",IF(BurstClassHr18[[#This Row],[%Spikes in Bursts-All]]&lt;$C$3,"LB","HB"))</f>
        <v/>
      </c>
      <c r="E392" s="50" t="str">
        <f t="shared" si="5"/>
        <v/>
      </c>
      <c r="F392" s="56"/>
      <c r="G392" s="56"/>
      <c r="H392"/>
      <c r="I392"/>
      <c r="J392"/>
      <c r="K392"/>
      <c r="L392"/>
      <c r="M392"/>
      <c r="N392"/>
      <c r="O392"/>
    </row>
    <row r="393" spans="3:15" x14ac:dyDescent="0.3">
      <c r="C393" s="49" t="str">
        <f>IF(ISBLANK(BurstClassHr18[[#This Row],[Spk/sec-Average]]),"",IF(BurstClassHr18[[#This Row],[Spk/sec-Average]]&lt;$B$3,"LF","HF"))</f>
        <v/>
      </c>
      <c r="D393" s="49" t="str">
        <f>IF(ISBLANK(BurstClassHr18[[#This Row],[%Spikes in Bursts-All]]),"",IF(BurstClassHr18[[#This Row],[%Spikes in Bursts-All]]&lt;$C$3,"LB","HB"))</f>
        <v/>
      </c>
      <c r="E393" s="50" t="str">
        <f t="shared" si="5"/>
        <v/>
      </c>
      <c r="F393" s="56"/>
      <c r="G393" s="56"/>
      <c r="H393"/>
      <c r="I393"/>
      <c r="J393"/>
      <c r="K393"/>
      <c r="L393"/>
      <c r="M393"/>
      <c r="N393"/>
      <c r="O393"/>
    </row>
    <row r="394" spans="3:15" x14ac:dyDescent="0.3">
      <c r="C394" s="49" t="str">
        <f>IF(ISBLANK(BurstClassHr18[[#This Row],[Spk/sec-Average]]),"",IF(BurstClassHr18[[#This Row],[Spk/sec-Average]]&lt;$B$3,"LF","HF"))</f>
        <v/>
      </c>
      <c r="D394" s="49" t="str">
        <f>IF(ISBLANK(BurstClassHr18[[#This Row],[%Spikes in Bursts-All]]),"",IF(BurstClassHr18[[#This Row],[%Spikes in Bursts-All]]&lt;$C$3,"LB","HB"))</f>
        <v/>
      </c>
      <c r="E394" s="50" t="str">
        <f t="shared" si="5"/>
        <v/>
      </c>
      <c r="F394" s="56"/>
      <c r="G394" s="56"/>
      <c r="H394"/>
      <c r="I394"/>
      <c r="J394"/>
      <c r="K394"/>
      <c r="L394"/>
      <c r="M394"/>
      <c r="N394"/>
      <c r="O394"/>
    </row>
    <row r="395" spans="3:15" x14ac:dyDescent="0.3">
      <c r="C395" s="49" t="str">
        <f>IF(ISBLANK(BurstClassHr18[[#This Row],[Spk/sec-Average]]),"",IF(BurstClassHr18[[#This Row],[Spk/sec-Average]]&lt;$B$3,"LF","HF"))</f>
        <v/>
      </c>
      <c r="D395" s="49" t="str">
        <f>IF(ISBLANK(BurstClassHr18[[#This Row],[%Spikes in Bursts-All]]),"",IF(BurstClassHr18[[#This Row],[%Spikes in Bursts-All]]&lt;$C$3,"LB","HB"))</f>
        <v/>
      </c>
      <c r="E395" s="50" t="str">
        <f t="shared" si="5"/>
        <v/>
      </c>
      <c r="F395" s="56"/>
      <c r="G395" s="56"/>
      <c r="H395"/>
      <c r="I395"/>
      <c r="J395"/>
      <c r="K395"/>
      <c r="L395"/>
      <c r="M395"/>
      <c r="N395"/>
      <c r="O395"/>
    </row>
    <row r="396" spans="3:15" x14ac:dyDescent="0.3">
      <c r="C396" s="49" t="str">
        <f>IF(ISBLANK(BurstClassHr18[[#This Row],[Spk/sec-Average]]),"",IF(BurstClassHr18[[#This Row],[Spk/sec-Average]]&lt;$B$3,"LF","HF"))</f>
        <v/>
      </c>
      <c r="D396" s="49" t="str">
        <f>IF(ISBLANK(BurstClassHr18[[#This Row],[%Spikes in Bursts-All]]),"",IF(BurstClassHr18[[#This Row],[%Spikes in Bursts-All]]&lt;$C$3,"LB","HB"))</f>
        <v/>
      </c>
      <c r="E396" s="50" t="str">
        <f t="shared" si="5"/>
        <v/>
      </c>
      <c r="F396" s="56"/>
      <c r="G396" s="56"/>
      <c r="H396"/>
      <c r="I396"/>
      <c r="J396"/>
      <c r="K396"/>
      <c r="L396"/>
      <c r="M396"/>
      <c r="N396"/>
      <c r="O396"/>
    </row>
    <row r="397" spans="3:15" x14ac:dyDescent="0.3">
      <c r="C397" s="49" t="str">
        <f>IF(ISBLANK(BurstClassHr18[[#This Row],[Spk/sec-Average]]),"",IF(BurstClassHr18[[#This Row],[Spk/sec-Average]]&lt;$B$3,"LF","HF"))</f>
        <v/>
      </c>
      <c r="D397" s="49" t="str">
        <f>IF(ISBLANK(BurstClassHr18[[#This Row],[%Spikes in Bursts-All]]),"",IF(BurstClassHr18[[#This Row],[%Spikes in Bursts-All]]&lt;$C$3,"LB","HB"))</f>
        <v/>
      </c>
      <c r="E397" s="50" t="str">
        <f t="shared" si="5"/>
        <v/>
      </c>
      <c r="F397" s="56"/>
      <c r="G397" s="56"/>
      <c r="H397"/>
      <c r="I397"/>
      <c r="J397"/>
      <c r="K397"/>
      <c r="L397"/>
      <c r="M397"/>
      <c r="N397"/>
      <c r="O397"/>
    </row>
    <row r="398" spans="3:15" x14ac:dyDescent="0.3">
      <c r="C398" s="49" t="str">
        <f>IF(ISBLANK(BurstClassHr18[[#This Row],[Spk/sec-Average]]),"",IF(BurstClassHr18[[#This Row],[Spk/sec-Average]]&lt;$B$3,"LF","HF"))</f>
        <v/>
      </c>
      <c r="D398" s="49" t="str">
        <f>IF(ISBLANK(BurstClassHr18[[#This Row],[%Spikes in Bursts-All]]),"",IF(BurstClassHr18[[#This Row],[%Spikes in Bursts-All]]&lt;$C$3,"LB","HB"))</f>
        <v/>
      </c>
      <c r="E398" s="50" t="str">
        <f t="shared" si="5"/>
        <v/>
      </c>
      <c r="F398" s="56"/>
      <c r="G398" s="56"/>
      <c r="H398"/>
      <c r="I398"/>
      <c r="J398"/>
      <c r="K398"/>
      <c r="L398"/>
      <c r="M398"/>
      <c r="N398"/>
      <c r="O398"/>
    </row>
    <row r="399" spans="3:15" x14ac:dyDescent="0.3">
      <c r="C399" s="49" t="str">
        <f>IF(ISBLANK(BurstClassHr18[[#This Row],[Spk/sec-Average]]),"",IF(BurstClassHr18[[#This Row],[Spk/sec-Average]]&lt;$B$3,"LF","HF"))</f>
        <v/>
      </c>
      <c r="D399" s="49" t="str">
        <f>IF(ISBLANK(BurstClassHr18[[#This Row],[%Spikes in Bursts-All]]),"",IF(BurstClassHr18[[#This Row],[%Spikes in Bursts-All]]&lt;$C$3,"LB","HB"))</f>
        <v/>
      </c>
      <c r="E399" s="50" t="str">
        <f t="shared" si="5"/>
        <v/>
      </c>
      <c r="F399" s="56"/>
      <c r="G399" s="56"/>
      <c r="H399"/>
      <c r="I399"/>
      <c r="J399"/>
      <c r="K399"/>
      <c r="L399"/>
      <c r="M399"/>
      <c r="N399"/>
      <c r="O399"/>
    </row>
    <row r="400" spans="3:15" x14ac:dyDescent="0.3">
      <c r="C400" s="49" t="str">
        <f>IF(ISBLANK(BurstClassHr18[[#This Row],[Spk/sec-Average]]),"",IF(BurstClassHr18[[#This Row],[Spk/sec-Average]]&lt;$B$3,"LF","HF"))</f>
        <v/>
      </c>
      <c r="D400" s="49" t="str">
        <f>IF(ISBLANK(BurstClassHr18[[#This Row],[%Spikes in Bursts-All]]),"",IF(BurstClassHr18[[#This Row],[%Spikes in Bursts-All]]&lt;$C$3,"LB","HB"))</f>
        <v/>
      </c>
      <c r="E400" s="50" t="str">
        <f t="shared" si="5"/>
        <v/>
      </c>
      <c r="F400" s="56"/>
      <c r="G400" s="56"/>
      <c r="H400"/>
      <c r="I400"/>
      <c r="J400"/>
      <c r="K400"/>
      <c r="L400"/>
      <c r="M400"/>
      <c r="N400"/>
      <c r="O400"/>
    </row>
    <row r="401" spans="3:15" x14ac:dyDescent="0.3">
      <c r="C401" s="49" t="str">
        <f>IF(ISBLANK(BurstClassHr18[[#This Row],[Spk/sec-Average]]),"",IF(BurstClassHr18[[#This Row],[Spk/sec-Average]]&lt;$B$3,"LF","HF"))</f>
        <v/>
      </c>
      <c r="D401" s="49" t="str">
        <f>IF(ISBLANK(BurstClassHr18[[#This Row],[%Spikes in Bursts-All]]),"",IF(BurstClassHr18[[#This Row],[%Spikes in Bursts-All]]&lt;$C$3,"LB","HB"))</f>
        <v/>
      </c>
      <c r="E401" s="50" t="str">
        <f t="shared" si="5"/>
        <v/>
      </c>
      <c r="F401" s="56"/>
      <c r="G401" s="56"/>
      <c r="H401"/>
      <c r="I401"/>
      <c r="J401"/>
      <c r="K401"/>
      <c r="L401"/>
      <c r="M401"/>
      <c r="N401"/>
      <c r="O401"/>
    </row>
    <row r="402" spans="3:15" x14ac:dyDescent="0.3">
      <c r="C402" s="49" t="str">
        <f>IF(ISBLANK(BurstClassHr18[[#This Row],[Spk/sec-Average]]),"",IF(BurstClassHr18[[#This Row],[Spk/sec-Average]]&lt;$B$3,"LF","HF"))</f>
        <v/>
      </c>
      <c r="D402" s="49" t="str">
        <f>IF(ISBLANK(BurstClassHr18[[#This Row],[%Spikes in Bursts-All]]),"",IF(BurstClassHr18[[#This Row],[%Spikes in Bursts-All]]&lt;$C$3,"LB","HB"))</f>
        <v/>
      </c>
      <c r="E402" s="50" t="str">
        <f t="shared" si="5"/>
        <v/>
      </c>
      <c r="F402" s="56"/>
      <c r="G402" s="56"/>
      <c r="H402"/>
      <c r="I402"/>
      <c r="J402"/>
      <c r="K402"/>
      <c r="L402"/>
      <c r="M402"/>
      <c r="N402"/>
      <c r="O402"/>
    </row>
    <row r="403" spans="3:15" x14ac:dyDescent="0.3">
      <c r="C403" s="49" t="str">
        <f>IF(ISBLANK(BurstClassHr18[[#This Row],[Spk/sec-Average]]),"",IF(BurstClassHr18[[#This Row],[Spk/sec-Average]]&lt;$B$3,"LF","HF"))</f>
        <v/>
      </c>
      <c r="D403" s="49" t="str">
        <f>IF(ISBLANK(BurstClassHr18[[#This Row],[%Spikes in Bursts-All]]),"",IF(BurstClassHr18[[#This Row],[%Spikes in Bursts-All]]&lt;$C$3,"LB","HB"))</f>
        <v/>
      </c>
      <c r="E403" s="50" t="str">
        <f t="shared" si="5"/>
        <v/>
      </c>
      <c r="F403" s="56"/>
      <c r="G403" s="56"/>
      <c r="H403"/>
      <c r="I403"/>
      <c r="J403"/>
      <c r="K403"/>
      <c r="L403"/>
      <c r="M403"/>
      <c r="N403"/>
      <c r="O403"/>
    </row>
    <row r="404" spans="3:15" x14ac:dyDescent="0.3">
      <c r="C404" s="49" t="str">
        <f>IF(ISBLANK(BurstClassHr18[[#This Row],[Spk/sec-Average]]),"",IF(BurstClassHr18[[#This Row],[Spk/sec-Average]]&lt;$B$3,"LF","HF"))</f>
        <v/>
      </c>
      <c r="D404" s="49" t="str">
        <f>IF(ISBLANK(BurstClassHr18[[#This Row],[%Spikes in Bursts-All]]),"",IF(BurstClassHr18[[#This Row],[%Spikes in Bursts-All]]&lt;$C$3,"LB","HB"))</f>
        <v/>
      </c>
      <c r="E404" s="50" t="str">
        <f t="shared" si="5"/>
        <v/>
      </c>
      <c r="F404" s="56"/>
      <c r="G404" s="56"/>
      <c r="H404"/>
      <c r="I404"/>
      <c r="J404"/>
      <c r="K404"/>
      <c r="L404"/>
      <c r="M404"/>
      <c r="N404"/>
      <c r="O404"/>
    </row>
    <row r="405" spans="3:15" x14ac:dyDescent="0.3">
      <c r="C405" s="49" t="str">
        <f>IF(ISBLANK(BurstClassHr18[[#This Row],[Spk/sec-Average]]),"",IF(BurstClassHr18[[#This Row],[Spk/sec-Average]]&lt;$B$3,"LF","HF"))</f>
        <v/>
      </c>
      <c r="D405" s="49" t="str">
        <f>IF(ISBLANK(BurstClassHr18[[#This Row],[%Spikes in Bursts-All]]),"",IF(BurstClassHr18[[#This Row],[%Spikes in Bursts-All]]&lt;$C$3,"LB","HB"))</f>
        <v/>
      </c>
      <c r="E405" s="50" t="str">
        <f t="shared" si="5"/>
        <v/>
      </c>
      <c r="F405" s="56"/>
      <c r="G405" s="56"/>
      <c r="H405"/>
      <c r="I405"/>
      <c r="J405"/>
      <c r="K405"/>
      <c r="L405"/>
      <c r="M405"/>
      <c r="N405"/>
      <c r="O405"/>
    </row>
    <row r="406" spans="3:15" x14ac:dyDescent="0.3">
      <c r="C406" s="49" t="str">
        <f>IF(ISBLANK(BurstClassHr18[[#This Row],[Spk/sec-Average]]),"",IF(BurstClassHr18[[#This Row],[Spk/sec-Average]]&lt;$B$3,"LF","HF"))</f>
        <v/>
      </c>
      <c r="D406" s="49" t="str">
        <f>IF(ISBLANK(BurstClassHr18[[#This Row],[%Spikes in Bursts-All]]),"",IF(BurstClassHr18[[#This Row],[%Spikes in Bursts-All]]&lt;$C$3,"LB","HB"))</f>
        <v/>
      </c>
      <c r="E406" s="50" t="str">
        <f t="shared" si="5"/>
        <v/>
      </c>
      <c r="F406" s="56"/>
      <c r="G406" s="56"/>
      <c r="H406"/>
      <c r="I406"/>
      <c r="J406"/>
      <c r="K406"/>
      <c r="L406"/>
      <c r="M406"/>
      <c r="N406"/>
      <c r="O406"/>
    </row>
  </sheetData>
  <sheetProtection formatCells="0" formatColumns="0" formatRows="0" insertColumns="0" insertRows="0" insertHyperlinks="0" deleteColumns="0" deleteRows="0" sort="0" autoFilter="0" pivotTables="0"/>
  <mergeCells count="2">
    <mergeCell ref="C24:E24"/>
    <mergeCell ref="F24:G24"/>
  </mergeCells>
  <pageMargins left="0.7" right="0.7" top="0.75" bottom="0.75" header="0.3" footer="0.3"/>
  <pageSetup orientation="portrait" horizontalDpi="0"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6"/>
  <sheetViews>
    <sheetView workbookViewId="0"/>
  </sheetViews>
  <sheetFormatPr defaultColWidth="9.109375" defaultRowHeight="14.4" x14ac:dyDescent="0.3"/>
  <cols>
    <col min="1" max="1" width="9.109375" style="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53.3320312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51" t="s">
        <v>23</v>
      </c>
      <c r="B7" s="51" t="s">
        <v>24</v>
      </c>
      <c r="C7" s="52" t="s">
        <v>25</v>
      </c>
      <c r="D7" s="52" t="s">
        <v>26</v>
      </c>
      <c r="E7" s="52" t="s">
        <v>6</v>
      </c>
      <c r="F7" s="53" t="s">
        <v>16</v>
      </c>
      <c r="G7" s="53" t="s">
        <v>17</v>
      </c>
      <c r="H7" s="53" t="s">
        <v>18</v>
      </c>
      <c r="I7" s="53" t="s">
        <v>19</v>
      </c>
      <c r="J7" s="54" t="s">
        <v>27</v>
      </c>
      <c r="K7" s="60" t="s">
        <v>28</v>
      </c>
      <c r="L7" s="60" t="s">
        <v>29</v>
      </c>
      <c r="M7" s="60" t="s">
        <v>30</v>
      </c>
      <c r="N7" s="60" t="s">
        <v>31</v>
      </c>
    </row>
    <row r="8" spans="1:14" x14ac:dyDescent="0.3">
      <c r="A8" s="26" t="s">
        <v>32</v>
      </c>
      <c r="B8" s="26">
        <v>1</v>
      </c>
      <c r="C8" s="27" t="s">
        <v>33</v>
      </c>
      <c r="D8" s="27" t="s">
        <v>11</v>
      </c>
      <c r="E8" s="27" t="s">
        <v>34</v>
      </c>
      <c r="F8" s="27"/>
      <c r="G8" s="27"/>
      <c r="H8" s="27"/>
      <c r="I8" s="27"/>
      <c r="J8" s="27"/>
    </row>
    <row r="9" spans="1:14" x14ac:dyDescent="0.3">
      <c r="A9" s="26" t="s">
        <v>32</v>
      </c>
      <c r="B9" s="26">
        <v>1</v>
      </c>
      <c r="C9" s="29" t="s">
        <v>33</v>
      </c>
      <c r="D9" s="29" t="s">
        <v>35</v>
      </c>
      <c r="E9" s="29" t="s">
        <v>34</v>
      </c>
      <c r="F9" s="30"/>
      <c r="G9" s="30"/>
      <c r="H9" s="30"/>
      <c r="I9" s="30"/>
      <c r="J9" s="29"/>
    </row>
    <row r="10" spans="1:14" x14ac:dyDescent="0.3">
      <c r="A10" s="26" t="s">
        <v>32</v>
      </c>
      <c r="B10" s="26">
        <v>1</v>
      </c>
      <c r="C10" s="27" t="s">
        <v>9</v>
      </c>
      <c r="D10" s="27" t="s">
        <v>11</v>
      </c>
      <c r="E10" s="27" t="s">
        <v>10</v>
      </c>
      <c r="F10" s="27"/>
      <c r="G10" s="27"/>
      <c r="H10" s="27"/>
      <c r="I10" s="27"/>
      <c r="J10" s="27"/>
    </row>
    <row r="11" spans="1:14" ht="14.4" customHeight="1" x14ac:dyDescent="0.3">
      <c r="A11" s="26" t="s">
        <v>32</v>
      </c>
      <c r="B11" s="26">
        <v>1</v>
      </c>
      <c r="C11" s="27" t="s">
        <v>9</v>
      </c>
      <c r="D11" s="27" t="s">
        <v>35</v>
      </c>
      <c r="E11" s="27" t="s">
        <v>10</v>
      </c>
      <c r="F11" s="27"/>
      <c r="G11" s="27"/>
      <c r="H11" s="27"/>
      <c r="I11" s="27"/>
      <c r="J11" s="27"/>
    </row>
    <row r="12" spans="1:14" x14ac:dyDescent="0.3">
      <c r="A12" s="26" t="s">
        <v>36</v>
      </c>
      <c r="B12" s="26">
        <v>1</v>
      </c>
      <c r="C12" s="29" t="s">
        <v>9</v>
      </c>
      <c r="D12" s="29" t="s">
        <v>11</v>
      </c>
      <c r="E12" s="29" t="s">
        <v>34</v>
      </c>
      <c r="F12" s="27"/>
      <c r="G12" s="27"/>
      <c r="H12" s="27"/>
      <c r="I12" s="27"/>
      <c r="J12" s="27"/>
    </row>
    <row r="13" spans="1:14" x14ac:dyDescent="0.3">
      <c r="A13" s="26" t="s">
        <v>36</v>
      </c>
      <c r="B13" s="26">
        <v>1</v>
      </c>
      <c r="C13" s="29" t="s">
        <v>9</v>
      </c>
      <c r="D13" s="29" t="s">
        <v>11</v>
      </c>
      <c r="E13" s="29" t="s">
        <v>10</v>
      </c>
      <c r="F13" s="27"/>
      <c r="G13" s="27"/>
      <c r="H13" s="27"/>
      <c r="I13" s="27"/>
      <c r="J13" s="27"/>
    </row>
    <row r="14" spans="1:14" x14ac:dyDescent="0.3">
      <c r="A14" s="26" t="s">
        <v>37</v>
      </c>
      <c r="B14" s="26">
        <v>1</v>
      </c>
      <c r="C14" s="29" t="s">
        <v>9</v>
      </c>
      <c r="D14" s="29" t="s">
        <v>11</v>
      </c>
      <c r="E14" s="29" t="s">
        <v>34</v>
      </c>
      <c r="F14" s="27"/>
      <c r="G14" s="27"/>
      <c r="H14" s="27"/>
      <c r="I14" s="27"/>
      <c r="J14" s="27"/>
    </row>
    <row r="15" spans="1:14" x14ac:dyDescent="0.3">
      <c r="A15" s="26" t="s">
        <v>37</v>
      </c>
      <c r="B15" s="26">
        <v>1</v>
      </c>
      <c r="C15" s="29" t="s">
        <v>9</v>
      </c>
      <c r="D15" s="29" t="s">
        <v>11</v>
      </c>
      <c r="E15" s="29" t="s">
        <v>10</v>
      </c>
      <c r="F15" s="27"/>
      <c r="G15" s="27"/>
      <c r="H15" s="27"/>
      <c r="I15" s="27"/>
      <c r="J15" s="27"/>
    </row>
    <row r="16" spans="1:14" x14ac:dyDescent="0.3">
      <c r="A16" s="26" t="s">
        <v>36</v>
      </c>
      <c r="B16" s="26">
        <v>1</v>
      </c>
      <c r="C16" s="29" t="s">
        <v>9</v>
      </c>
      <c r="D16" s="29" t="s">
        <v>35</v>
      </c>
      <c r="E16" s="29" t="s">
        <v>34</v>
      </c>
      <c r="F16" s="27"/>
      <c r="G16" s="27"/>
      <c r="H16" s="27"/>
      <c r="I16" s="27"/>
      <c r="J16" s="27"/>
    </row>
    <row r="17" spans="1:15" x14ac:dyDescent="0.3">
      <c r="A17" s="26" t="s">
        <v>36</v>
      </c>
      <c r="B17" s="26">
        <v>1</v>
      </c>
      <c r="C17" s="29" t="s">
        <v>9</v>
      </c>
      <c r="D17" s="29" t="s">
        <v>35</v>
      </c>
      <c r="E17" s="29" t="s">
        <v>10</v>
      </c>
      <c r="F17" s="27"/>
      <c r="G17" s="27"/>
      <c r="H17" s="27"/>
      <c r="I17" s="27"/>
      <c r="J17" s="27"/>
    </row>
    <row r="18" spans="1:15" x14ac:dyDescent="0.3">
      <c r="A18" s="26" t="s">
        <v>37</v>
      </c>
      <c r="B18" s="26">
        <v>1</v>
      </c>
      <c r="C18" s="29" t="s">
        <v>9</v>
      </c>
      <c r="D18" s="29" t="s">
        <v>35</v>
      </c>
      <c r="E18" s="29" t="s">
        <v>34</v>
      </c>
      <c r="F18" s="27"/>
      <c r="G18" s="27"/>
      <c r="H18" s="27"/>
      <c r="I18" s="27"/>
      <c r="J18" s="27"/>
    </row>
    <row r="19" spans="1:15" x14ac:dyDescent="0.3">
      <c r="A19" s="26" t="s">
        <v>37</v>
      </c>
      <c r="B19" s="26">
        <v>1</v>
      </c>
      <c r="C19" s="29" t="s">
        <v>9</v>
      </c>
      <c r="D19" s="29" t="s">
        <v>35</v>
      </c>
      <c r="E19" s="29" t="s">
        <v>10</v>
      </c>
      <c r="F19" s="27"/>
      <c r="G19" s="27"/>
      <c r="H19" s="27"/>
      <c r="I19" s="27"/>
      <c r="J19" s="27"/>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45" t="s">
        <v>38</v>
      </c>
      <c r="D24" s="145"/>
      <c r="E24" s="148"/>
      <c r="F24" s="149" t="s">
        <v>39</v>
      </c>
      <c r="G24" s="149"/>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IF(ISBLANK(BurstClassHr189[[#This Row],[Spk/sec-Average]]),"",IF(BurstClassHr189[[#This Row],[Spk/sec-Average]]&lt;$B$3,"LF","HF"))</f>
        <v/>
      </c>
      <c r="D26" s="47" t="str">
        <f>IF(ISBLANK(BurstClassHr189[[#This Row],[%Spikes in Bursts-All]]),"",IF(BurstClassHr189[[#This Row],[%Spikes in Bursts-All]]&lt;$C$3,"LB","HB"))</f>
        <v/>
      </c>
      <c r="E26" s="48" t="str">
        <f t="shared" ref="E26:E89" si="0">CONCATENATE(C26,D26)</f>
        <v/>
      </c>
      <c r="F26"/>
      <c r="G26"/>
      <c r="H26"/>
      <c r="I26"/>
      <c r="J26"/>
      <c r="K26"/>
      <c r="L26"/>
      <c r="M26"/>
      <c r="N26"/>
      <c r="O26"/>
    </row>
    <row r="27" spans="1:15" x14ac:dyDescent="0.3">
      <c r="C27" s="47" t="str">
        <f>IF(ISBLANK(BurstClassHr189[[#This Row],[Spk/sec-Average]]),"",IF(BurstClassHr189[[#This Row],[Spk/sec-Average]]&lt;$B$3,"LF","HF"))</f>
        <v/>
      </c>
      <c r="D27" s="47" t="str">
        <f>IF(ISBLANK(BurstClassHr189[[#This Row],[%Spikes in Bursts-All]]),"",IF(BurstClassHr189[[#This Row],[%Spikes in Bursts-All]]&lt;$C$3,"LB","HB"))</f>
        <v/>
      </c>
      <c r="E27" s="48" t="str">
        <f t="shared" si="0"/>
        <v/>
      </c>
      <c r="F27"/>
      <c r="G27"/>
      <c r="H27"/>
      <c r="I27"/>
      <c r="J27"/>
      <c r="K27"/>
      <c r="L27"/>
      <c r="M27"/>
      <c r="N27"/>
      <c r="O27"/>
    </row>
    <row r="28" spans="1:15" x14ac:dyDescent="0.3">
      <c r="C28" s="47" t="str">
        <f>IF(ISBLANK(BurstClassHr189[[#This Row],[Spk/sec-Average]]),"",IF(BurstClassHr189[[#This Row],[Spk/sec-Average]]&lt;$B$3,"LF","HF"))</f>
        <v/>
      </c>
      <c r="D28" s="47" t="str">
        <f>IF(ISBLANK(BurstClassHr189[[#This Row],[%Spikes in Bursts-All]]),"",IF(BurstClassHr189[[#This Row],[%Spikes in Bursts-All]]&lt;$C$3,"LB","HB"))</f>
        <v/>
      </c>
      <c r="E28" s="48" t="str">
        <f t="shared" si="0"/>
        <v/>
      </c>
      <c r="F28"/>
      <c r="G28"/>
      <c r="H28"/>
      <c r="I28"/>
      <c r="J28"/>
      <c r="K28"/>
      <c r="L28"/>
      <c r="M28"/>
      <c r="N28"/>
      <c r="O28"/>
    </row>
    <row r="29" spans="1:15" x14ac:dyDescent="0.3">
      <c r="C29" s="47" t="str">
        <f>IF(ISBLANK(BurstClassHr189[[#This Row],[Spk/sec-Average]]),"",IF(BurstClassHr189[[#This Row],[Spk/sec-Average]]&lt;$B$3,"LF","HF"))</f>
        <v/>
      </c>
      <c r="D29" s="47" t="str">
        <f>IF(ISBLANK(BurstClassHr189[[#This Row],[%Spikes in Bursts-All]]),"",IF(BurstClassHr189[[#This Row],[%Spikes in Bursts-All]]&lt;$C$3,"LB","HB"))</f>
        <v/>
      </c>
      <c r="E29" s="48" t="str">
        <f t="shared" si="0"/>
        <v/>
      </c>
      <c r="F29"/>
      <c r="G29"/>
      <c r="H29"/>
      <c r="I29"/>
      <c r="J29"/>
      <c r="K29"/>
      <c r="L29"/>
      <c r="M29"/>
      <c r="N29"/>
      <c r="O29"/>
    </row>
    <row r="30" spans="1:15" x14ac:dyDescent="0.3">
      <c r="C30" s="47" t="str">
        <f>IF(ISBLANK(BurstClassHr189[[#This Row],[Spk/sec-Average]]),"",IF(BurstClassHr189[[#This Row],[Spk/sec-Average]]&lt;$B$3,"LF","HF"))</f>
        <v/>
      </c>
      <c r="D30" s="47" t="str">
        <f>IF(ISBLANK(BurstClassHr189[[#This Row],[%Spikes in Bursts-All]]),"",IF(BurstClassHr189[[#This Row],[%Spikes in Bursts-All]]&lt;$C$3,"LB","HB"))</f>
        <v/>
      </c>
      <c r="E30" s="48" t="str">
        <f t="shared" si="0"/>
        <v/>
      </c>
      <c r="F30"/>
      <c r="G30"/>
      <c r="H30"/>
      <c r="I30"/>
      <c r="J30"/>
      <c r="K30"/>
      <c r="L30"/>
      <c r="M30"/>
      <c r="N30"/>
      <c r="O30"/>
    </row>
    <row r="31" spans="1:15" x14ac:dyDescent="0.3">
      <c r="C31" s="47" t="str">
        <f>IF(ISBLANK(BurstClassHr189[[#This Row],[Spk/sec-Average]]),"",IF(BurstClassHr189[[#This Row],[Spk/sec-Average]]&lt;$B$3,"LF","HF"))</f>
        <v/>
      </c>
      <c r="D31" s="47" t="str">
        <f>IF(ISBLANK(BurstClassHr189[[#This Row],[%Spikes in Bursts-All]]),"",IF(BurstClassHr189[[#This Row],[%Spikes in Bursts-All]]&lt;$C$3,"LB","HB"))</f>
        <v/>
      </c>
      <c r="E31" s="48" t="str">
        <f t="shared" si="0"/>
        <v/>
      </c>
      <c r="F31"/>
      <c r="G31"/>
      <c r="H31"/>
      <c r="I31"/>
      <c r="J31"/>
      <c r="K31"/>
      <c r="L31"/>
      <c r="M31"/>
      <c r="N31"/>
      <c r="O31"/>
    </row>
    <row r="32" spans="1:15" x14ac:dyDescent="0.3">
      <c r="C32" s="47" t="str">
        <f>IF(ISBLANK(BurstClassHr189[[#This Row],[Spk/sec-Average]]),"",IF(BurstClassHr189[[#This Row],[Spk/sec-Average]]&lt;$B$3,"LF","HF"))</f>
        <v/>
      </c>
      <c r="D32" s="47" t="str">
        <f>IF(ISBLANK(BurstClassHr189[[#This Row],[%Spikes in Bursts-All]]),"",IF(BurstClassHr189[[#This Row],[%Spikes in Bursts-All]]&lt;$C$3,"LB","HB"))</f>
        <v/>
      </c>
      <c r="E32" s="48" t="str">
        <f t="shared" si="0"/>
        <v/>
      </c>
      <c r="F32"/>
      <c r="G32"/>
      <c r="H32"/>
      <c r="I32"/>
      <c r="J32"/>
      <c r="K32"/>
      <c r="L32"/>
      <c r="M32"/>
      <c r="N32"/>
      <c r="O32"/>
    </row>
    <row r="33" spans="3:15" x14ac:dyDescent="0.3">
      <c r="C33" s="47" t="str">
        <f>IF(ISBLANK(BurstClassHr189[[#This Row],[Spk/sec-Average]]),"",IF(BurstClassHr189[[#This Row],[Spk/sec-Average]]&lt;$B$3,"LF","HF"))</f>
        <v/>
      </c>
      <c r="D33" s="47" t="str">
        <f>IF(ISBLANK(BurstClassHr189[[#This Row],[%Spikes in Bursts-All]]),"",IF(BurstClassHr189[[#This Row],[%Spikes in Bursts-All]]&lt;$C$3,"LB","HB"))</f>
        <v/>
      </c>
      <c r="E33" s="48" t="str">
        <f t="shared" si="0"/>
        <v/>
      </c>
      <c r="F33"/>
      <c r="G33"/>
      <c r="H33"/>
      <c r="I33"/>
      <c r="J33"/>
      <c r="K33"/>
      <c r="L33"/>
      <c r="M33"/>
      <c r="N33"/>
      <c r="O33"/>
    </row>
    <row r="34" spans="3:15" x14ac:dyDescent="0.3">
      <c r="C34" s="47" t="str">
        <f>IF(ISBLANK(BurstClassHr189[[#This Row],[Spk/sec-Average]]),"",IF(BurstClassHr189[[#This Row],[Spk/sec-Average]]&lt;$B$3,"LF","HF"))</f>
        <v/>
      </c>
      <c r="D34" s="47" t="str">
        <f>IF(ISBLANK(BurstClassHr189[[#This Row],[%Spikes in Bursts-All]]),"",IF(BurstClassHr189[[#This Row],[%Spikes in Bursts-All]]&lt;$C$3,"LB","HB"))</f>
        <v/>
      </c>
      <c r="E34" s="48" t="str">
        <f t="shared" si="0"/>
        <v/>
      </c>
      <c r="F34"/>
      <c r="G34"/>
      <c r="H34"/>
      <c r="I34"/>
      <c r="J34"/>
      <c r="K34"/>
      <c r="L34"/>
      <c r="M34"/>
      <c r="N34"/>
      <c r="O34"/>
    </row>
    <row r="35" spans="3:15" x14ac:dyDescent="0.3">
      <c r="C35" s="47" t="str">
        <f>IF(ISBLANK(BurstClassHr189[[#This Row],[Spk/sec-Average]]),"",IF(BurstClassHr189[[#This Row],[Spk/sec-Average]]&lt;$B$3,"LF","HF"))</f>
        <v/>
      </c>
      <c r="D35" s="47" t="str">
        <f>IF(ISBLANK(BurstClassHr189[[#This Row],[%Spikes in Bursts-All]]),"",IF(BurstClassHr189[[#This Row],[%Spikes in Bursts-All]]&lt;$C$3,"LB","HB"))</f>
        <v/>
      </c>
      <c r="E35" s="48" t="str">
        <f t="shared" si="0"/>
        <v/>
      </c>
      <c r="F35"/>
      <c r="G35"/>
      <c r="H35"/>
      <c r="I35"/>
      <c r="J35"/>
      <c r="K35"/>
      <c r="L35"/>
      <c r="M35"/>
      <c r="N35"/>
      <c r="O35"/>
    </row>
    <row r="36" spans="3:15" x14ac:dyDescent="0.3">
      <c r="C36" s="47" t="str">
        <f>IF(ISBLANK(BurstClassHr189[[#This Row],[Spk/sec-Average]]),"",IF(BurstClassHr189[[#This Row],[Spk/sec-Average]]&lt;$B$3,"LF","HF"))</f>
        <v/>
      </c>
      <c r="D36" s="47" t="str">
        <f>IF(ISBLANK(BurstClassHr189[[#This Row],[%Spikes in Bursts-All]]),"",IF(BurstClassHr189[[#This Row],[%Spikes in Bursts-All]]&lt;$C$3,"LB","HB"))</f>
        <v/>
      </c>
      <c r="E36" s="48" t="str">
        <f t="shared" si="0"/>
        <v/>
      </c>
      <c r="F36"/>
      <c r="G36"/>
      <c r="H36"/>
      <c r="I36"/>
      <c r="J36"/>
      <c r="K36"/>
      <c r="L36"/>
      <c r="M36"/>
      <c r="N36"/>
      <c r="O36"/>
    </row>
    <row r="37" spans="3:15" x14ac:dyDescent="0.3">
      <c r="C37" s="47" t="str">
        <f>IF(ISBLANK(BurstClassHr189[[#This Row],[Spk/sec-Average]]),"",IF(BurstClassHr189[[#This Row],[Spk/sec-Average]]&lt;$B$3,"LF","HF"))</f>
        <v/>
      </c>
      <c r="D37" s="47" t="str">
        <f>IF(ISBLANK(BurstClassHr189[[#This Row],[%Spikes in Bursts-All]]),"",IF(BurstClassHr189[[#This Row],[%Spikes in Bursts-All]]&lt;$C$3,"LB","HB"))</f>
        <v/>
      </c>
      <c r="E37" s="48" t="str">
        <f t="shared" si="0"/>
        <v/>
      </c>
      <c r="F37"/>
      <c r="G37"/>
      <c r="H37"/>
      <c r="I37"/>
      <c r="J37"/>
      <c r="K37"/>
      <c r="L37"/>
      <c r="M37"/>
      <c r="N37"/>
      <c r="O37"/>
    </row>
    <row r="38" spans="3:15" x14ac:dyDescent="0.3">
      <c r="C38" s="47" t="str">
        <f>IF(ISBLANK(BurstClassHr189[[#This Row],[Spk/sec-Average]]),"",IF(BurstClassHr189[[#This Row],[Spk/sec-Average]]&lt;$B$3,"LF","HF"))</f>
        <v/>
      </c>
      <c r="D38" s="47" t="str">
        <f>IF(ISBLANK(BurstClassHr189[[#This Row],[%Spikes in Bursts-All]]),"",IF(BurstClassHr189[[#This Row],[%Spikes in Bursts-All]]&lt;$C$3,"LB","HB"))</f>
        <v/>
      </c>
      <c r="E38" s="48" t="str">
        <f t="shared" si="0"/>
        <v/>
      </c>
      <c r="F38"/>
      <c r="G38"/>
      <c r="H38"/>
      <c r="I38"/>
      <c r="J38"/>
      <c r="K38"/>
      <c r="L38"/>
      <c r="M38"/>
      <c r="N38"/>
      <c r="O38"/>
    </row>
    <row r="39" spans="3:15" x14ac:dyDescent="0.3">
      <c r="C39" s="47" t="str">
        <f>IF(ISBLANK(BurstClassHr189[[#This Row],[Spk/sec-Average]]),"",IF(BurstClassHr189[[#This Row],[Spk/sec-Average]]&lt;$B$3,"LF","HF"))</f>
        <v/>
      </c>
      <c r="D39" s="47" t="str">
        <f>IF(ISBLANK(BurstClassHr189[[#This Row],[%Spikes in Bursts-All]]),"",IF(BurstClassHr189[[#This Row],[%Spikes in Bursts-All]]&lt;$C$3,"LB","HB"))</f>
        <v/>
      </c>
      <c r="E39" s="48" t="str">
        <f t="shared" si="0"/>
        <v/>
      </c>
      <c r="F39"/>
      <c r="G39"/>
      <c r="H39"/>
      <c r="I39"/>
      <c r="J39"/>
      <c r="K39"/>
      <c r="L39"/>
      <c r="M39"/>
      <c r="N39"/>
      <c r="O39"/>
    </row>
    <row r="40" spans="3:15" x14ac:dyDescent="0.3">
      <c r="C40" s="47" t="str">
        <f>IF(ISBLANK(BurstClassHr189[[#This Row],[Spk/sec-Average]]),"",IF(BurstClassHr189[[#This Row],[Spk/sec-Average]]&lt;$B$3,"LF","HF"))</f>
        <v/>
      </c>
      <c r="D40" s="47" t="str">
        <f>IF(ISBLANK(BurstClassHr189[[#This Row],[%Spikes in Bursts-All]]),"",IF(BurstClassHr189[[#This Row],[%Spikes in Bursts-All]]&lt;$C$3,"LB","HB"))</f>
        <v/>
      </c>
      <c r="E40" s="48" t="str">
        <f t="shared" si="0"/>
        <v/>
      </c>
      <c r="F40"/>
      <c r="G40"/>
      <c r="H40"/>
      <c r="I40"/>
      <c r="J40"/>
      <c r="K40"/>
      <c r="L40"/>
      <c r="M40"/>
      <c r="N40"/>
      <c r="O40"/>
    </row>
    <row r="41" spans="3:15" x14ac:dyDescent="0.3">
      <c r="C41" s="47" t="str">
        <f>IF(ISBLANK(BurstClassHr189[[#This Row],[Spk/sec-Average]]),"",IF(BurstClassHr189[[#This Row],[Spk/sec-Average]]&lt;$B$3,"LF","HF"))</f>
        <v/>
      </c>
      <c r="D41" s="47" t="str">
        <f>IF(ISBLANK(BurstClassHr189[[#This Row],[%Spikes in Bursts-All]]),"",IF(BurstClassHr189[[#This Row],[%Spikes in Bursts-All]]&lt;$C$3,"LB","HB"))</f>
        <v/>
      </c>
      <c r="E41" s="48" t="str">
        <f t="shared" si="0"/>
        <v/>
      </c>
      <c r="F41"/>
      <c r="G41"/>
      <c r="H41"/>
      <c r="I41"/>
      <c r="J41"/>
      <c r="K41"/>
      <c r="L41"/>
      <c r="M41"/>
      <c r="N41"/>
      <c r="O41"/>
    </row>
    <row r="42" spans="3:15" x14ac:dyDescent="0.3">
      <c r="C42" s="47" t="str">
        <f>IF(ISBLANK(BurstClassHr189[[#This Row],[Spk/sec-Average]]),"",IF(BurstClassHr189[[#This Row],[Spk/sec-Average]]&lt;$B$3,"LF","HF"))</f>
        <v/>
      </c>
      <c r="D42" s="47" t="str">
        <f>IF(ISBLANK(BurstClassHr189[[#This Row],[%Spikes in Bursts-All]]),"",IF(BurstClassHr189[[#This Row],[%Spikes in Bursts-All]]&lt;$C$3,"LB","HB"))</f>
        <v/>
      </c>
      <c r="E42" s="48" t="str">
        <f t="shared" si="0"/>
        <v/>
      </c>
      <c r="F42"/>
      <c r="G42"/>
      <c r="H42"/>
      <c r="I42"/>
      <c r="J42"/>
      <c r="K42"/>
      <c r="L42"/>
      <c r="M42"/>
      <c r="N42"/>
      <c r="O42"/>
    </row>
    <row r="43" spans="3:15" x14ac:dyDescent="0.3">
      <c r="C43" s="47" t="str">
        <f>IF(ISBLANK(BurstClassHr189[[#This Row],[Spk/sec-Average]]),"",IF(BurstClassHr189[[#This Row],[Spk/sec-Average]]&lt;$B$3,"LF","HF"))</f>
        <v/>
      </c>
      <c r="D43" s="47" t="str">
        <f>IF(ISBLANK(BurstClassHr189[[#This Row],[%Spikes in Bursts-All]]),"",IF(BurstClassHr189[[#This Row],[%Spikes in Bursts-All]]&lt;$C$3,"LB","HB"))</f>
        <v/>
      </c>
      <c r="E43" s="48" t="str">
        <f t="shared" si="0"/>
        <v/>
      </c>
      <c r="F43"/>
      <c r="G43"/>
      <c r="H43"/>
      <c r="I43"/>
      <c r="J43"/>
      <c r="K43"/>
      <c r="L43"/>
      <c r="M43"/>
      <c r="N43"/>
      <c r="O43"/>
    </row>
    <row r="44" spans="3:15" x14ac:dyDescent="0.3">
      <c r="C44" s="47" t="str">
        <f>IF(ISBLANK(BurstClassHr189[[#This Row],[Spk/sec-Average]]),"",IF(BurstClassHr189[[#This Row],[Spk/sec-Average]]&lt;$B$3,"LF","HF"))</f>
        <v/>
      </c>
      <c r="D44" s="47" t="str">
        <f>IF(ISBLANK(BurstClassHr189[[#This Row],[%Spikes in Bursts-All]]),"",IF(BurstClassHr189[[#This Row],[%Spikes in Bursts-All]]&lt;$C$3,"LB","HB"))</f>
        <v/>
      </c>
      <c r="E44" s="48" t="str">
        <f t="shared" si="0"/>
        <v/>
      </c>
      <c r="F44"/>
      <c r="G44"/>
      <c r="H44"/>
      <c r="I44"/>
      <c r="J44"/>
      <c r="K44"/>
      <c r="L44"/>
      <c r="M44"/>
      <c r="N44"/>
      <c r="O44"/>
    </row>
    <row r="45" spans="3:15" x14ac:dyDescent="0.3">
      <c r="C45" s="47" t="str">
        <f>IF(ISBLANK(BurstClassHr189[[#This Row],[Spk/sec-Average]]),"",IF(BurstClassHr189[[#This Row],[Spk/sec-Average]]&lt;$B$3,"LF","HF"))</f>
        <v/>
      </c>
      <c r="D45" s="47" t="str">
        <f>IF(ISBLANK(BurstClassHr189[[#This Row],[%Spikes in Bursts-All]]),"",IF(BurstClassHr189[[#This Row],[%Spikes in Bursts-All]]&lt;$C$3,"LB","HB"))</f>
        <v/>
      </c>
      <c r="E45" s="48" t="str">
        <f t="shared" si="0"/>
        <v/>
      </c>
      <c r="F45"/>
      <c r="G45"/>
      <c r="H45"/>
      <c r="I45"/>
      <c r="J45"/>
      <c r="K45"/>
      <c r="L45"/>
      <c r="M45"/>
      <c r="N45"/>
      <c r="O45"/>
    </row>
    <row r="46" spans="3:15" x14ac:dyDescent="0.3">
      <c r="C46" s="47" t="str">
        <f>IF(ISBLANK(BurstClassHr189[[#This Row],[Spk/sec-Average]]),"",IF(BurstClassHr189[[#This Row],[Spk/sec-Average]]&lt;$B$3,"LF","HF"))</f>
        <v/>
      </c>
      <c r="D46" s="47" t="str">
        <f>IF(ISBLANK(BurstClassHr189[[#This Row],[%Spikes in Bursts-All]]),"",IF(BurstClassHr189[[#This Row],[%Spikes in Bursts-All]]&lt;$C$3,"LB","HB"))</f>
        <v/>
      </c>
      <c r="E46" s="48" t="str">
        <f t="shared" si="0"/>
        <v/>
      </c>
      <c r="F46"/>
      <c r="G46"/>
      <c r="H46"/>
      <c r="I46"/>
      <c r="J46"/>
      <c r="K46"/>
      <c r="L46"/>
      <c r="M46"/>
      <c r="N46"/>
      <c r="O46"/>
    </row>
    <row r="47" spans="3:15" x14ac:dyDescent="0.3">
      <c r="C47" s="47" t="str">
        <f>IF(ISBLANK(BurstClassHr189[[#This Row],[Spk/sec-Average]]),"",IF(BurstClassHr189[[#This Row],[Spk/sec-Average]]&lt;$B$3,"LF","HF"))</f>
        <v/>
      </c>
      <c r="D47" s="47" t="str">
        <f>IF(ISBLANK(BurstClassHr189[[#This Row],[%Spikes in Bursts-All]]),"",IF(BurstClassHr189[[#This Row],[%Spikes in Bursts-All]]&lt;$C$3,"LB","HB"))</f>
        <v/>
      </c>
      <c r="E47" s="48" t="str">
        <f t="shared" si="0"/>
        <v/>
      </c>
      <c r="F47"/>
      <c r="G47"/>
      <c r="H47"/>
      <c r="I47"/>
      <c r="J47"/>
      <c r="K47"/>
      <c r="L47"/>
      <c r="M47"/>
      <c r="N47"/>
      <c r="O47"/>
    </row>
    <row r="48" spans="3:15" x14ac:dyDescent="0.3">
      <c r="C48" s="47" t="str">
        <f>IF(ISBLANK(BurstClassHr189[[#This Row],[Spk/sec-Average]]),"",IF(BurstClassHr189[[#This Row],[Spk/sec-Average]]&lt;$B$3,"LF","HF"))</f>
        <v/>
      </c>
      <c r="D48" s="47" t="str">
        <f>IF(ISBLANK(BurstClassHr189[[#This Row],[%Spikes in Bursts-All]]),"",IF(BurstClassHr189[[#This Row],[%Spikes in Bursts-All]]&lt;$C$3,"LB","HB"))</f>
        <v/>
      </c>
      <c r="E48" s="48" t="str">
        <f t="shared" si="0"/>
        <v/>
      </c>
      <c r="F48"/>
      <c r="G48"/>
      <c r="H48"/>
      <c r="I48"/>
      <c r="J48"/>
      <c r="K48"/>
      <c r="L48"/>
      <c r="M48"/>
      <c r="N48"/>
      <c r="O48"/>
    </row>
    <row r="49" spans="3:15" x14ac:dyDescent="0.3">
      <c r="C49" s="47" t="str">
        <f>IF(ISBLANK(BurstClassHr189[[#This Row],[Spk/sec-Average]]),"",IF(BurstClassHr189[[#This Row],[Spk/sec-Average]]&lt;$B$3,"LF","HF"))</f>
        <v/>
      </c>
      <c r="D49" s="47" t="str">
        <f>IF(ISBLANK(BurstClassHr189[[#This Row],[%Spikes in Bursts-All]]),"",IF(BurstClassHr189[[#This Row],[%Spikes in Bursts-All]]&lt;$C$3,"LB","HB"))</f>
        <v/>
      </c>
      <c r="E49" s="48" t="str">
        <f t="shared" si="0"/>
        <v/>
      </c>
      <c r="F49"/>
      <c r="G49"/>
      <c r="H49"/>
      <c r="I49"/>
      <c r="J49"/>
      <c r="K49"/>
      <c r="L49"/>
      <c r="M49"/>
      <c r="N49"/>
      <c r="O49"/>
    </row>
    <row r="50" spans="3:15" x14ac:dyDescent="0.3">
      <c r="C50" s="47" t="str">
        <f>IF(ISBLANK(BurstClassHr189[[#This Row],[Spk/sec-Average]]),"",IF(BurstClassHr189[[#This Row],[Spk/sec-Average]]&lt;$B$3,"LF","HF"))</f>
        <v/>
      </c>
      <c r="D50" s="47" t="str">
        <f>IF(ISBLANK(BurstClassHr189[[#This Row],[%Spikes in Bursts-All]]),"",IF(BurstClassHr189[[#This Row],[%Spikes in Bursts-All]]&lt;$C$3,"LB","HB"))</f>
        <v/>
      </c>
      <c r="E50" s="48" t="str">
        <f t="shared" si="0"/>
        <v/>
      </c>
      <c r="F50"/>
      <c r="G50"/>
      <c r="H50"/>
      <c r="I50"/>
      <c r="J50"/>
      <c r="K50"/>
      <c r="L50"/>
      <c r="M50"/>
      <c r="N50"/>
      <c r="O50"/>
    </row>
    <row r="51" spans="3:15" x14ac:dyDescent="0.3">
      <c r="C51" s="47" t="str">
        <f>IF(ISBLANK(BurstClassHr189[[#This Row],[Spk/sec-Average]]),"",IF(BurstClassHr189[[#This Row],[Spk/sec-Average]]&lt;$B$3,"LF","HF"))</f>
        <v/>
      </c>
      <c r="D51" s="47" t="str">
        <f>IF(ISBLANK(BurstClassHr189[[#This Row],[%Spikes in Bursts-All]]),"",IF(BurstClassHr189[[#This Row],[%Spikes in Bursts-All]]&lt;$C$3,"LB","HB"))</f>
        <v/>
      </c>
      <c r="E51" s="48" t="str">
        <f t="shared" si="0"/>
        <v/>
      </c>
      <c r="F51"/>
      <c r="G51"/>
      <c r="H51"/>
      <c r="I51"/>
      <c r="J51"/>
      <c r="K51"/>
      <c r="L51"/>
      <c r="M51"/>
      <c r="N51"/>
      <c r="O51"/>
    </row>
    <row r="52" spans="3:15" x14ac:dyDescent="0.3">
      <c r="C52" s="47" t="str">
        <f>IF(ISBLANK(BurstClassHr189[[#This Row],[Spk/sec-Average]]),"",IF(BurstClassHr189[[#This Row],[Spk/sec-Average]]&lt;$B$3,"LF","HF"))</f>
        <v/>
      </c>
      <c r="D52" s="47" t="str">
        <f>IF(ISBLANK(BurstClassHr189[[#This Row],[%Spikes in Bursts-All]]),"",IF(BurstClassHr189[[#This Row],[%Spikes in Bursts-All]]&lt;$C$3,"LB","HB"))</f>
        <v/>
      </c>
      <c r="E52" s="48" t="str">
        <f t="shared" si="0"/>
        <v/>
      </c>
      <c r="F52"/>
      <c r="G52"/>
      <c r="H52"/>
      <c r="I52"/>
      <c r="J52"/>
      <c r="K52"/>
      <c r="L52"/>
      <c r="M52"/>
      <c r="N52"/>
      <c r="O52"/>
    </row>
    <row r="53" spans="3:15" x14ac:dyDescent="0.3">
      <c r="C53" s="47" t="str">
        <f>IF(ISBLANK(BurstClassHr189[[#This Row],[Spk/sec-Average]]),"",IF(BurstClassHr189[[#This Row],[Spk/sec-Average]]&lt;$B$3,"LF","HF"))</f>
        <v/>
      </c>
      <c r="D53" s="47" t="str">
        <f>IF(ISBLANK(BurstClassHr189[[#This Row],[%Spikes in Bursts-All]]),"",IF(BurstClassHr189[[#This Row],[%Spikes in Bursts-All]]&lt;$C$3,"LB","HB"))</f>
        <v/>
      </c>
      <c r="E53" s="48" t="str">
        <f t="shared" si="0"/>
        <v/>
      </c>
      <c r="F53"/>
      <c r="G53"/>
      <c r="H53"/>
      <c r="I53"/>
      <c r="J53"/>
      <c r="K53"/>
      <c r="L53"/>
      <c r="M53"/>
      <c r="N53"/>
      <c r="O53"/>
    </row>
    <row r="54" spans="3:15" x14ac:dyDescent="0.3">
      <c r="C54" s="47" t="str">
        <f>IF(ISBLANK(BurstClassHr189[[#This Row],[Spk/sec-Average]]),"",IF(BurstClassHr189[[#This Row],[Spk/sec-Average]]&lt;$B$3,"LF","HF"))</f>
        <v/>
      </c>
      <c r="D54" s="47" t="str">
        <f>IF(ISBLANK(BurstClassHr189[[#This Row],[%Spikes in Bursts-All]]),"",IF(BurstClassHr189[[#This Row],[%Spikes in Bursts-All]]&lt;$C$3,"LB","HB"))</f>
        <v/>
      </c>
      <c r="E54" s="48" t="str">
        <f t="shared" si="0"/>
        <v/>
      </c>
      <c r="F54"/>
      <c r="G54"/>
      <c r="H54"/>
      <c r="I54"/>
      <c r="J54"/>
      <c r="K54"/>
      <c r="L54"/>
      <c r="M54"/>
      <c r="N54"/>
      <c r="O54"/>
    </row>
    <row r="55" spans="3:15" x14ac:dyDescent="0.3">
      <c r="C55" s="47" t="str">
        <f>IF(ISBLANK(BurstClassHr189[[#This Row],[Spk/sec-Average]]),"",IF(BurstClassHr189[[#This Row],[Spk/sec-Average]]&lt;$B$3,"LF","HF"))</f>
        <v/>
      </c>
      <c r="D55" s="47" t="str">
        <f>IF(ISBLANK(BurstClassHr189[[#This Row],[%Spikes in Bursts-All]]),"",IF(BurstClassHr189[[#This Row],[%Spikes in Bursts-All]]&lt;$C$3,"LB","HB"))</f>
        <v/>
      </c>
      <c r="E55" s="48" t="str">
        <f t="shared" si="0"/>
        <v/>
      </c>
      <c r="F55"/>
      <c r="G55"/>
      <c r="H55"/>
      <c r="I55"/>
      <c r="J55"/>
      <c r="K55"/>
      <c r="L55"/>
      <c r="M55"/>
      <c r="N55"/>
      <c r="O55"/>
    </row>
    <row r="56" spans="3:15" x14ac:dyDescent="0.3">
      <c r="C56" s="47" t="str">
        <f>IF(ISBLANK(BurstClassHr189[[#This Row],[Spk/sec-Average]]),"",IF(BurstClassHr189[[#This Row],[Spk/sec-Average]]&lt;$B$3,"LF","HF"))</f>
        <v/>
      </c>
      <c r="D56" s="47" t="str">
        <f>IF(ISBLANK(BurstClassHr189[[#This Row],[%Spikes in Bursts-All]]),"",IF(BurstClassHr189[[#This Row],[%Spikes in Bursts-All]]&lt;$C$3,"LB","HB"))</f>
        <v/>
      </c>
      <c r="E56" s="48" t="str">
        <f t="shared" si="0"/>
        <v/>
      </c>
      <c r="F56"/>
      <c r="G56"/>
      <c r="H56"/>
      <c r="I56"/>
      <c r="J56"/>
      <c r="K56"/>
      <c r="L56"/>
      <c r="M56"/>
      <c r="N56"/>
      <c r="O56"/>
    </row>
    <row r="57" spans="3:15" x14ac:dyDescent="0.3">
      <c r="C57" s="47" t="str">
        <f>IF(ISBLANK(BurstClassHr189[[#This Row],[Spk/sec-Average]]),"",IF(BurstClassHr189[[#This Row],[Spk/sec-Average]]&lt;$B$3,"LF","HF"))</f>
        <v/>
      </c>
      <c r="D57" s="47" t="str">
        <f>IF(ISBLANK(BurstClassHr189[[#This Row],[%Spikes in Bursts-All]]),"",IF(BurstClassHr189[[#This Row],[%Spikes in Bursts-All]]&lt;$C$3,"LB","HB"))</f>
        <v/>
      </c>
      <c r="E57" s="48" t="str">
        <f t="shared" si="0"/>
        <v/>
      </c>
      <c r="F57"/>
      <c r="G57"/>
      <c r="H57"/>
      <c r="I57"/>
      <c r="J57"/>
      <c r="K57"/>
      <c r="L57"/>
      <c r="M57"/>
      <c r="N57"/>
      <c r="O57"/>
    </row>
    <row r="58" spans="3:15" x14ac:dyDescent="0.3">
      <c r="C58" s="47" t="str">
        <f>IF(ISBLANK(BurstClassHr189[[#This Row],[Spk/sec-Average]]),"",IF(BurstClassHr189[[#This Row],[Spk/sec-Average]]&lt;$B$3,"LF","HF"))</f>
        <v/>
      </c>
      <c r="D58" s="47" t="str">
        <f>IF(ISBLANK(BurstClassHr189[[#This Row],[%Spikes in Bursts-All]]),"",IF(BurstClassHr189[[#This Row],[%Spikes in Bursts-All]]&lt;$C$3,"LB","HB"))</f>
        <v/>
      </c>
      <c r="E58" s="48" t="str">
        <f t="shared" si="0"/>
        <v/>
      </c>
      <c r="F58"/>
      <c r="G58"/>
      <c r="H58"/>
      <c r="I58"/>
      <c r="J58"/>
      <c r="K58"/>
      <c r="L58"/>
      <c r="M58"/>
      <c r="N58"/>
      <c r="O58"/>
    </row>
    <row r="59" spans="3:15" x14ac:dyDescent="0.3">
      <c r="C59" s="47" t="str">
        <f>IF(ISBLANK(BurstClassHr189[[#This Row],[Spk/sec-Average]]),"",IF(BurstClassHr189[[#This Row],[Spk/sec-Average]]&lt;$B$3,"LF","HF"))</f>
        <v/>
      </c>
      <c r="D59" s="47" t="str">
        <f>IF(ISBLANK(BurstClassHr189[[#This Row],[%Spikes in Bursts-All]]),"",IF(BurstClassHr189[[#This Row],[%Spikes in Bursts-All]]&lt;$C$3,"LB","HB"))</f>
        <v/>
      </c>
      <c r="E59" s="48" t="str">
        <f t="shared" si="0"/>
        <v/>
      </c>
      <c r="F59"/>
      <c r="G59"/>
      <c r="H59"/>
      <c r="I59"/>
      <c r="J59"/>
      <c r="K59"/>
      <c r="L59"/>
      <c r="M59"/>
      <c r="N59"/>
      <c r="O59"/>
    </row>
    <row r="60" spans="3:15" x14ac:dyDescent="0.3">
      <c r="C60" s="47" t="str">
        <f>IF(ISBLANK(BurstClassHr189[[#This Row],[Spk/sec-Average]]),"",IF(BurstClassHr189[[#This Row],[Spk/sec-Average]]&lt;$B$3,"LF","HF"))</f>
        <v/>
      </c>
      <c r="D60" s="47" t="str">
        <f>IF(ISBLANK(BurstClassHr189[[#This Row],[%Spikes in Bursts-All]]),"",IF(BurstClassHr189[[#This Row],[%Spikes in Bursts-All]]&lt;$C$3,"LB","HB"))</f>
        <v/>
      </c>
      <c r="E60" s="48" t="str">
        <f t="shared" si="0"/>
        <v/>
      </c>
      <c r="F60"/>
      <c r="G60"/>
      <c r="H60"/>
      <c r="I60"/>
      <c r="J60"/>
      <c r="K60"/>
      <c r="L60"/>
      <c r="M60"/>
      <c r="N60"/>
      <c r="O60"/>
    </row>
    <row r="61" spans="3:15" x14ac:dyDescent="0.3">
      <c r="C61" s="47" t="str">
        <f>IF(ISBLANK(BurstClassHr189[[#This Row],[Spk/sec-Average]]),"",IF(BurstClassHr189[[#This Row],[Spk/sec-Average]]&lt;$B$3,"LF","HF"))</f>
        <v/>
      </c>
      <c r="D61" s="47" t="str">
        <f>IF(ISBLANK(BurstClassHr189[[#This Row],[%Spikes in Bursts-All]]),"",IF(BurstClassHr189[[#This Row],[%Spikes in Bursts-All]]&lt;$C$3,"LB","HB"))</f>
        <v/>
      </c>
      <c r="E61" s="48" t="str">
        <f t="shared" si="0"/>
        <v/>
      </c>
      <c r="F61"/>
      <c r="G61"/>
      <c r="H61"/>
      <c r="I61"/>
      <c r="J61"/>
      <c r="K61"/>
      <c r="L61"/>
      <c r="M61"/>
      <c r="N61"/>
      <c r="O61"/>
    </row>
    <row r="62" spans="3:15" x14ac:dyDescent="0.3">
      <c r="C62" s="47" t="str">
        <f>IF(ISBLANK(BurstClassHr189[[#This Row],[Spk/sec-Average]]),"",IF(BurstClassHr189[[#This Row],[Spk/sec-Average]]&lt;$B$3,"LF","HF"))</f>
        <v/>
      </c>
      <c r="D62" s="47" t="str">
        <f>IF(ISBLANK(BurstClassHr189[[#This Row],[%Spikes in Bursts-All]]),"",IF(BurstClassHr189[[#This Row],[%Spikes in Bursts-All]]&lt;$C$3,"LB","HB"))</f>
        <v/>
      </c>
      <c r="E62" s="48" t="str">
        <f t="shared" si="0"/>
        <v/>
      </c>
      <c r="F62"/>
      <c r="G62"/>
      <c r="H62"/>
      <c r="I62"/>
      <c r="J62"/>
      <c r="K62"/>
      <c r="L62"/>
      <c r="M62"/>
      <c r="N62"/>
      <c r="O62"/>
    </row>
    <row r="63" spans="3:15" x14ac:dyDescent="0.3">
      <c r="C63" s="47" t="str">
        <f>IF(ISBLANK(BurstClassHr189[[#This Row],[Spk/sec-Average]]),"",IF(BurstClassHr189[[#This Row],[Spk/sec-Average]]&lt;$B$3,"LF","HF"))</f>
        <v/>
      </c>
      <c r="D63" s="47" t="str">
        <f>IF(ISBLANK(BurstClassHr189[[#This Row],[%Spikes in Bursts-All]]),"",IF(BurstClassHr189[[#This Row],[%Spikes in Bursts-All]]&lt;$C$3,"LB","HB"))</f>
        <v/>
      </c>
      <c r="E63" s="48" t="str">
        <f t="shared" si="0"/>
        <v/>
      </c>
      <c r="F63"/>
      <c r="G63"/>
      <c r="H63"/>
      <c r="I63"/>
      <c r="J63"/>
      <c r="K63"/>
      <c r="L63"/>
      <c r="M63"/>
      <c r="N63"/>
      <c r="O63"/>
    </row>
    <row r="64" spans="3:15" x14ac:dyDescent="0.3">
      <c r="C64" s="47" t="str">
        <f>IF(ISBLANK(BurstClassHr189[[#This Row],[Spk/sec-Average]]),"",IF(BurstClassHr189[[#This Row],[Spk/sec-Average]]&lt;$B$3,"LF","HF"))</f>
        <v/>
      </c>
      <c r="D64" s="47" t="str">
        <f>IF(ISBLANK(BurstClassHr189[[#This Row],[%Spikes in Bursts-All]]),"",IF(BurstClassHr189[[#This Row],[%Spikes in Bursts-All]]&lt;$C$3,"LB","HB"))</f>
        <v/>
      </c>
      <c r="E64" s="48" t="str">
        <f t="shared" si="0"/>
        <v/>
      </c>
      <c r="F64"/>
      <c r="G64"/>
      <c r="H64"/>
      <c r="I64"/>
      <c r="J64"/>
      <c r="K64"/>
      <c r="L64"/>
      <c r="M64"/>
      <c r="N64"/>
      <c r="O64"/>
    </row>
    <row r="65" spans="3:15" x14ac:dyDescent="0.3">
      <c r="C65" s="47" t="str">
        <f>IF(ISBLANK(BurstClassHr189[[#This Row],[Spk/sec-Average]]),"",IF(BurstClassHr189[[#This Row],[Spk/sec-Average]]&lt;$B$3,"LF","HF"))</f>
        <v/>
      </c>
      <c r="D65" s="47" t="str">
        <f>IF(ISBLANK(BurstClassHr189[[#This Row],[%Spikes in Bursts-All]]),"",IF(BurstClassHr189[[#This Row],[%Spikes in Bursts-All]]&lt;$C$3,"LB","HB"))</f>
        <v/>
      </c>
      <c r="E65" s="48" t="str">
        <f t="shared" si="0"/>
        <v/>
      </c>
      <c r="F65"/>
      <c r="G65"/>
      <c r="H65"/>
      <c r="I65"/>
      <c r="J65"/>
      <c r="K65"/>
      <c r="L65"/>
      <c r="M65"/>
      <c r="N65"/>
      <c r="O65"/>
    </row>
    <row r="66" spans="3:15" x14ac:dyDescent="0.3">
      <c r="C66" s="47" t="str">
        <f>IF(ISBLANK(BurstClassHr189[[#This Row],[Spk/sec-Average]]),"",IF(BurstClassHr189[[#This Row],[Spk/sec-Average]]&lt;$B$3,"LF","HF"))</f>
        <v/>
      </c>
      <c r="D66" s="47" t="str">
        <f>IF(ISBLANK(BurstClassHr189[[#This Row],[%Spikes in Bursts-All]]),"",IF(BurstClassHr189[[#This Row],[%Spikes in Bursts-All]]&lt;$C$3,"LB","HB"))</f>
        <v/>
      </c>
      <c r="E66" s="48" t="str">
        <f t="shared" si="0"/>
        <v/>
      </c>
      <c r="F66"/>
      <c r="G66"/>
      <c r="H66"/>
      <c r="I66"/>
      <c r="J66"/>
      <c r="K66"/>
      <c r="L66"/>
      <c r="M66"/>
      <c r="N66"/>
      <c r="O66"/>
    </row>
    <row r="67" spans="3:15" x14ac:dyDescent="0.3">
      <c r="C67" s="47" t="str">
        <f>IF(ISBLANK(BurstClassHr189[[#This Row],[Spk/sec-Average]]),"",IF(BurstClassHr189[[#This Row],[Spk/sec-Average]]&lt;$B$3,"LF","HF"))</f>
        <v/>
      </c>
      <c r="D67" s="47" t="str">
        <f>IF(ISBLANK(BurstClassHr189[[#This Row],[%Spikes in Bursts-All]]),"",IF(BurstClassHr189[[#This Row],[%Spikes in Bursts-All]]&lt;$C$3,"LB","HB"))</f>
        <v/>
      </c>
      <c r="E67" s="48" t="str">
        <f t="shared" si="0"/>
        <v/>
      </c>
      <c r="F67"/>
      <c r="G67"/>
      <c r="H67"/>
      <c r="I67"/>
      <c r="J67"/>
      <c r="K67"/>
      <c r="L67"/>
      <c r="M67"/>
      <c r="N67"/>
      <c r="O67"/>
    </row>
    <row r="68" spans="3:15" x14ac:dyDescent="0.3">
      <c r="C68" s="47" t="str">
        <f>IF(ISBLANK(BurstClassHr189[[#This Row],[Spk/sec-Average]]),"",IF(BurstClassHr189[[#This Row],[Spk/sec-Average]]&lt;$B$3,"LF","HF"))</f>
        <v/>
      </c>
      <c r="D68" s="47" t="str">
        <f>IF(ISBLANK(BurstClassHr189[[#This Row],[%Spikes in Bursts-All]]),"",IF(BurstClassHr189[[#This Row],[%Spikes in Bursts-All]]&lt;$C$3,"LB","HB"))</f>
        <v/>
      </c>
      <c r="E68" s="48" t="str">
        <f t="shared" si="0"/>
        <v/>
      </c>
      <c r="F68"/>
      <c r="G68"/>
      <c r="H68"/>
      <c r="I68"/>
      <c r="J68"/>
      <c r="K68"/>
      <c r="L68"/>
      <c r="M68"/>
      <c r="N68"/>
      <c r="O68"/>
    </row>
    <row r="69" spans="3:15" x14ac:dyDescent="0.3">
      <c r="C69" s="47" t="str">
        <f>IF(ISBLANK(BurstClassHr189[[#This Row],[Spk/sec-Average]]),"",IF(BurstClassHr189[[#This Row],[Spk/sec-Average]]&lt;$B$3,"LF","HF"))</f>
        <v/>
      </c>
      <c r="D69" s="47" t="str">
        <f>IF(ISBLANK(BurstClassHr189[[#This Row],[%Spikes in Bursts-All]]),"",IF(BurstClassHr189[[#This Row],[%Spikes in Bursts-All]]&lt;$C$3,"LB","HB"))</f>
        <v/>
      </c>
      <c r="E69" s="48" t="str">
        <f t="shared" si="0"/>
        <v/>
      </c>
      <c r="F69"/>
      <c r="G69"/>
      <c r="H69"/>
      <c r="I69"/>
      <c r="J69"/>
      <c r="K69"/>
      <c r="L69"/>
      <c r="M69"/>
      <c r="N69"/>
      <c r="O69"/>
    </row>
    <row r="70" spans="3:15" x14ac:dyDescent="0.3">
      <c r="C70" s="47" t="str">
        <f>IF(ISBLANK(BurstClassHr189[[#This Row],[Spk/sec-Average]]),"",IF(BurstClassHr189[[#This Row],[Spk/sec-Average]]&lt;$B$3,"LF","HF"))</f>
        <v/>
      </c>
      <c r="D70" s="47" t="str">
        <f>IF(ISBLANK(BurstClassHr189[[#This Row],[%Spikes in Bursts-All]]),"",IF(BurstClassHr189[[#This Row],[%Spikes in Bursts-All]]&lt;$C$3,"LB","HB"))</f>
        <v/>
      </c>
      <c r="E70" s="48" t="str">
        <f t="shared" si="0"/>
        <v/>
      </c>
      <c r="F70"/>
      <c r="G70"/>
      <c r="H70"/>
      <c r="I70"/>
      <c r="J70"/>
      <c r="K70"/>
      <c r="L70"/>
      <c r="M70"/>
      <c r="N70"/>
      <c r="O70"/>
    </row>
    <row r="71" spans="3:15" x14ac:dyDescent="0.3">
      <c r="C71" s="47" t="str">
        <f>IF(ISBLANK(BurstClassHr189[[#This Row],[Spk/sec-Average]]),"",IF(BurstClassHr189[[#This Row],[Spk/sec-Average]]&lt;$B$3,"LF","HF"))</f>
        <v/>
      </c>
      <c r="D71" s="47" t="str">
        <f>IF(ISBLANK(BurstClassHr189[[#This Row],[%Spikes in Bursts-All]]),"",IF(BurstClassHr189[[#This Row],[%Spikes in Bursts-All]]&lt;$C$3,"LB","HB"))</f>
        <v/>
      </c>
      <c r="E71" s="48" t="str">
        <f t="shared" si="0"/>
        <v/>
      </c>
      <c r="F71"/>
      <c r="G71"/>
      <c r="H71"/>
      <c r="I71"/>
      <c r="J71"/>
      <c r="K71"/>
      <c r="L71"/>
      <c r="M71"/>
      <c r="N71"/>
      <c r="O71"/>
    </row>
    <row r="72" spans="3:15" x14ac:dyDescent="0.3">
      <c r="C72" s="47" t="str">
        <f>IF(ISBLANK(BurstClassHr189[[#This Row],[Spk/sec-Average]]),"",IF(BurstClassHr189[[#This Row],[Spk/sec-Average]]&lt;$B$3,"LF","HF"))</f>
        <v/>
      </c>
      <c r="D72" s="47" t="str">
        <f>IF(ISBLANK(BurstClassHr189[[#This Row],[%Spikes in Bursts-All]]),"",IF(BurstClassHr189[[#This Row],[%Spikes in Bursts-All]]&lt;$C$3,"LB","HB"))</f>
        <v/>
      </c>
      <c r="E72" s="48" t="str">
        <f t="shared" si="0"/>
        <v/>
      </c>
      <c r="F72"/>
      <c r="G72"/>
      <c r="H72"/>
      <c r="I72"/>
      <c r="J72"/>
      <c r="K72"/>
      <c r="L72"/>
      <c r="M72"/>
      <c r="N72"/>
      <c r="O72"/>
    </row>
    <row r="73" spans="3:15" x14ac:dyDescent="0.3">
      <c r="C73" s="47" t="str">
        <f>IF(ISBLANK(BurstClassHr189[[#This Row],[Spk/sec-Average]]),"",IF(BurstClassHr189[[#This Row],[Spk/sec-Average]]&lt;$B$3,"LF","HF"))</f>
        <v/>
      </c>
      <c r="D73" s="47" t="str">
        <f>IF(ISBLANK(BurstClassHr189[[#This Row],[%Spikes in Bursts-All]]),"",IF(BurstClassHr189[[#This Row],[%Spikes in Bursts-All]]&lt;$C$3,"LB","HB"))</f>
        <v/>
      </c>
      <c r="E73" s="48" t="str">
        <f t="shared" si="0"/>
        <v/>
      </c>
      <c r="F73"/>
      <c r="G73"/>
      <c r="H73"/>
      <c r="I73"/>
      <c r="J73"/>
      <c r="K73"/>
      <c r="L73"/>
      <c r="M73"/>
      <c r="N73"/>
      <c r="O73"/>
    </row>
    <row r="74" spans="3:15" x14ac:dyDescent="0.3">
      <c r="C74" s="47" t="str">
        <f>IF(ISBLANK(BurstClassHr189[[#This Row],[Spk/sec-Average]]),"",IF(BurstClassHr189[[#This Row],[Spk/sec-Average]]&lt;$B$3,"LF","HF"))</f>
        <v/>
      </c>
      <c r="D74" s="47" t="str">
        <f>IF(ISBLANK(BurstClassHr189[[#This Row],[%Spikes in Bursts-All]]),"",IF(BurstClassHr189[[#This Row],[%Spikes in Bursts-All]]&lt;$C$3,"LB","HB"))</f>
        <v/>
      </c>
      <c r="E74" s="48" t="str">
        <f t="shared" si="0"/>
        <v/>
      </c>
      <c r="F74"/>
      <c r="G74"/>
      <c r="H74"/>
      <c r="I74"/>
      <c r="J74"/>
      <c r="K74"/>
      <c r="L74"/>
      <c r="M74"/>
      <c r="N74"/>
      <c r="O74"/>
    </row>
    <row r="75" spans="3:15" x14ac:dyDescent="0.3">
      <c r="C75" s="47" t="str">
        <f>IF(ISBLANK(BurstClassHr189[[#This Row],[Spk/sec-Average]]),"",IF(BurstClassHr189[[#This Row],[Spk/sec-Average]]&lt;$B$3,"LF","HF"))</f>
        <v/>
      </c>
      <c r="D75" s="47" t="str">
        <f>IF(ISBLANK(BurstClassHr189[[#This Row],[%Spikes in Bursts-All]]),"",IF(BurstClassHr189[[#This Row],[%Spikes in Bursts-All]]&lt;$C$3,"LB","HB"))</f>
        <v/>
      </c>
      <c r="E75" s="48" t="str">
        <f t="shared" si="0"/>
        <v/>
      </c>
      <c r="F75"/>
      <c r="G75"/>
      <c r="H75"/>
      <c r="I75"/>
      <c r="J75"/>
      <c r="K75"/>
      <c r="L75"/>
      <c r="M75"/>
      <c r="N75"/>
      <c r="O75"/>
    </row>
    <row r="76" spans="3:15" x14ac:dyDescent="0.3">
      <c r="C76" s="47" t="str">
        <f>IF(ISBLANK(BurstClassHr189[[#This Row],[Spk/sec-Average]]),"",IF(BurstClassHr189[[#This Row],[Spk/sec-Average]]&lt;$B$3,"LF","HF"))</f>
        <v/>
      </c>
      <c r="D76" s="47" t="str">
        <f>IF(ISBLANK(BurstClassHr189[[#This Row],[%Spikes in Bursts-All]]),"",IF(BurstClassHr189[[#This Row],[%Spikes in Bursts-All]]&lt;$C$3,"LB","HB"))</f>
        <v/>
      </c>
      <c r="E76" s="48" t="str">
        <f t="shared" si="0"/>
        <v/>
      </c>
      <c r="F76"/>
      <c r="G76"/>
      <c r="H76"/>
      <c r="I76"/>
      <c r="J76"/>
      <c r="K76"/>
      <c r="L76"/>
      <c r="M76"/>
      <c r="N76"/>
      <c r="O76"/>
    </row>
    <row r="77" spans="3:15" x14ac:dyDescent="0.3">
      <c r="C77" s="47" t="str">
        <f>IF(ISBLANK(BurstClassHr189[[#This Row],[Spk/sec-Average]]),"",IF(BurstClassHr189[[#This Row],[Spk/sec-Average]]&lt;$B$3,"LF","HF"))</f>
        <v/>
      </c>
      <c r="D77" s="47" t="str">
        <f>IF(ISBLANK(BurstClassHr189[[#This Row],[%Spikes in Bursts-All]]),"",IF(BurstClassHr189[[#This Row],[%Spikes in Bursts-All]]&lt;$C$3,"LB","HB"))</f>
        <v/>
      </c>
      <c r="E77" s="48" t="str">
        <f t="shared" si="0"/>
        <v/>
      </c>
      <c r="F77"/>
      <c r="G77"/>
      <c r="H77"/>
      <c r="I77"/>
      <c r="J77"/>
      <c r="K77"/>
      <c r="L77"/>
      <c r="M77"/>
      <c r="N77"/>
      <c r="O77"/>
    </row>
    <row r="78" spans="3:15" x14ac:dyDescent="0.3">
      <c r="C78" s="47" t="str">
        <f>IF(ISBLANK(BurstClassHr189[[#This Row],[Spk/sec-Average]]),"",IF(BurstClassHr189[[#This Row],[Spk/sec-Average]]&lt;$B$3,"LF","HF"))</f>
        <v/>
      </c>
      <c r="D78" s="47" t="str">
        <f>IF(ISBLANK(BurstClassHr189[[#This Row],[%Spikes in Bursts-All]]),"",IF(BurstClassHr189[[#This Row],[%Spikes in Bursts-All]]&lt;$C$3,"LB","HB"))</f>
        <v/>
      </c>
      <c r="E78" s="48" t="str">
        <f t="shared" si="0"/>
        <v/>
      </c>
      <c r="F78"/>
      <c r="G78"/>
      <c r="H78"/>
      <c r="I78"/>
      <c r="J78"/>
      <c r="K78"/>
      <c r="L78"/>
      <c r="M78"/>
      <c r="N78"/>
      <c r="O78"/>
    </row>
    <row r="79" spans="3:15" x14ac:dyDescent="0.3">
      <c r="C79" s="47" t="str">
        <f>IF(ISBLANK(BurstClassHr189[[#This Row],[Spk/sec-Average]]),"",IF(BurstClassHr189[[#This Row],[Spk/sec-Average]]&lt;$B$3,"LF","HF"))</f>
        <v/>
      </c>
      <c r="D79" s="47" t="str">
        <f>IF(ISBLANK(BurstClassHr189[[#This Row],[%Spikes in Bursts-All]]),"",IF(BurstClassHr189[[#This Row],[%Spikes in Bursts-All]]&lt;$C$3,"LB","HB"))</f>
        <v/>
      </c>
      <c r="E79" s="48" t="str">
        <f t="shared" si="0"/>
        <v/>
      </c>
      <c r="F79"/>
      <c r="G79"/>
      <c r="H79"/>
      <c r="I79"/>
      <c r="J79"/>
      <c r="K79"/>
      <c r="L79"/>
      <c r="M79"/>
      <c r="N79"/>
      <c r="O79"/>
    </row>
    <row r="80" spans="3:15" x14ac:dyDescent="0.3">
      <c r="C80" s="47" t="str">
        <f>IF(ISBLANK(BurstClassHr189[[#This Row],[Spk/sec-Average]]),"",IF(BurstClassHr189[[#This Row],[Spk/sec-Average]]&lt;$B$3,"LF","HF"))</f>
        <v/>
      </c>
      <c r="D80" s="47" t="str">
        <f>IF(ISBLANK(BurstClassHr189[[#This Row],[%Spikes in Bursts-All]]),"",IF(BurstClassHr189[[#This Row],[%Spikes in Bursts-All]]&lt;$C$3,"LB","HB"))</f>
        <v/>
      </c>
      <c r="E80" s="48" t="str">
        <f t="shared" si="0"/>
        <v/>
      </c>
      <c r="F80"/>
      <c r="G80"/>
      <c r="H80"/>
      <c r="I80"/>
      <c r="J80"/>
      <c r="K80"/>
      <c r="L80"/>
      <c r="M80"/>
      <c r="N80"/>
      <c r="O80"/>
    </row>
    <row r="81" spans="3:15" x14ac:dyDescent="0.3">
      <c r="C81" s="47" t="str">
        <f>IF(ISBLANK(BurstClassHr189[[#This Row],[Spk/sec-Average]]),"",IF(BurstClassHr189[[#This Row],[Spk/sec-Average]]&lt;$B$3,"LF","HF"))</f>
        <v/>
      </c>
      <c r="D81" s="47" t="str">
        <f>IF(ISBLANK(BurstClassHr189[[#This Row],[%Spikes in Bursts-All]]),"",IF(BurstClassHr189[[#This Row],[%Spikes in Bursts-All]]&lt;$C$3,"LB","HB"))</f>
        <v/>
      </c>
      <c r="E81" s="48" t="str">
        <f t="shared" si="0"/>
        <v/>
      </c>
      <c r="F81"/>
      <c r="G81"/>
      <c r="H81"/>
      <c r="I81"/>
      <c r="J81"/>
      <c r="K81"/>
      <c r="L81"/>
      <c r="M81"/>
      <c r="N81"/>
      <c r="O81"/>
    </row>
    <row r="82" spans="3:15" x14ac:dyDescent="0.3">
      <c r="C82" s="47" t="str">
        <f>IF(ISBLANK(BurstClassHr189[[#This Row],[Spk/sec-Average]]),"",IF(BurstClassHr189[[#This Row],[Spk/sec-Average]]&lt;$B$3,"LF","HF"))</f>
        <v/>
      </c>
      <c r="D82" s="47" t="str">
        <f>IF(ISBLANK(BurstClassHr189[[#This Row],[%Spikes in Bursts-All]]),"",IF(BurstClassHr189[[#This Row],[%Spikes in Bursts-All]]&lt;$C$3,"LB","HB"))</f>
        <v/>
      </c>
      <c r="E82" s="48" t="str">
        <f t="shared" si="0"/>
        <v/>
      </c>
      <c r="F82"/>
      <c r="G82"/>
      <c r="H82"/>
      <c r="I82"/>
      <c r="J82"/>
      <c r="K82"/>
      <c r="L82"/>
      <c r="M82"/>
      <c r="N82"/>
      <c r="O82"/>
    </row>
    <row r="83" spans="3:15" x14ac:dyDescent="0.3">
      <c r="C83" s="47" t="str">
        <f>IF(ISBLANK(BurstClassHr189[[#This Row],[Spk/sec-Average]]),"",IF(BurstClassHr189[[#This Row],[Spk/sec-Average]]&lt;$B$3,"LF","HF"))</f>
        <v/>
      </c>
      <c r="D83" s="47" t="str">
        <f>IF(ISBLANK(BurstClassHr189[[#This Row],[%Spikes in Bursts-All]]),"",IF(BurstClassHr189[[#This Row],[%Spikes in Bursts-All]]&lt;$C$3,"LB","HB"))</f>
        <v/>
      </c>
      <c r="E83" s="48" t="str">
        <f t="shared" si="0"/>
        <v/>
      </c>
      <c r="F83"/>
      <c r="G83"/>
      <c r="H83"/>
      <c r="I83"/>
      <c r="J83"/>
      <c r="K83"/>
      <c r="L83"/>
      <c r="M83"/>
      <c r="N83"/>
      <c r="O83"/>
    </row>
    <row r="84" spans="3:15" x14ac:dyDescent="0.3">
      <c r="C84" s="47" t="str">
        <f>IF(ISBLANK(BurstClassHr189[[#This Row],[Spk/sec-Average]]),"",IF(BurstClassHr189[[#This Row],[Spk/sec-Average]]&lt;$B$3,"LF","HF"))</f>
        <v/>
      </c>
      <c r="D84" s="47" t="str">
        <f>IF(ISBLANK(BurstClassHr189[[#This Row],[%Spikes in Bursts-All]]),"",IF(BurstClassHr189[[#This Row],[%Spikes in Bursts-All]]&lt;$C$3,"LB","HB"))</f>
        <v/>
      </c>
      <c r="E84" s="48" t="str">
        <f t="shared" si="0"/>
        <v/>
      </c>
      <c r="F84"/>
      <c r="G84"/>
      <c r="H84"/>
      <c r="I84"/>
      <c r="J84"/>
      <c r="K84"/>
      <c r="L84"/>
      <c r="M84"/>
      <c r="N84"/>
      <c r="O84"/>
    </row>
    <row r="85" spans="3:15" x14ac:dyDescent="0.3">
      <c r="C85" s="47" t="str">
        <f>IF(ISBLANK(BurstClassHr189[[#This Row],[Spk/sec-Average]]),"",IF(BurstClassHr189[[#This Row],[Spk/sec-Average]]&lt;$B$3,"LF","HF"))</f>
        <v/>
      </c>
      <c r="D85" s="47" t="str">
        <f>IF(ISBLANK(BurstClassHr189[[#This Row],[%Spikes in Bursts-All]]),"",IF(BurstClassHr189[[#This Row],[%Spikes in Bursts-All]]&lt;$C$3,"LB","HB"))</f>
        <v/>
      </c>
      <c r="E85" s="48" t="str">
        <f t="shared" si="0"/>
        <v/>
      </c>
      <c r="F85"/>
      <c r="G85"/>
      <c r="H85"/>
      <c r="I85"/>
      <c r="J85"/>
      <c r="K85"/>
      <c r="L85"/>
      <c r="M85"/>
      <c r="N85"/>
      <c r="O85"/>
    </row>
    <row r="86" spans="3:15" x14ac:dyDescent="0.3">
      <c r="C86" s="47" t="str">
        <f>IF(ISBLANK(BurstClassHr189[[#This Row],[Spk/sec-Average]]),"",IF(BurstClassHr189[[#This Row],[Spk/sec-Average]]&lt;$B$3,"LF","HF"))</f>
        <v/>
      </c>
      <c r="D86" s="47" t="str">
        <f>IF(ISBLANK(BurstClassHr189[[#This Row],[%Spikes in Bursts-All]]),"",IF(BurstClassHr189[[#This Row],[%Spikes in Bursts-All]]&lt;$C$3,"LB","HB"))</f>
        <v/>
      </c>
      <c r="E86" s="48" t="str">
        <f t="shared" si="0"/>
        <v/>
      </c>
      <c r="F86"/>
      <c r="G86"/>
      <c r="H86"/>
      <c r="I86"/>
      <c r="J86"/>
      <c r="K86"/>
      <c r="L86"/>
      <c r="M86"/>
      <c r="N86"/>
      <c r="O86"/>
    </row>
    <row r="87" spans="3:15" x14ac:dyDescent="0.3">
      <c r="C87" s="47" t="str">
        <f>IF(ISBLANK(BurstClassHr189[[#This Row],[Spk/sec-Average]]),"",IF(BurstClassHr189[[#This Row],[Spk/sec-Average]]&lt;$B$3,"LF","HF"))</f>
        <v/>
      </c>
      <c r="D87" s="47" t="str">
        <f>IF(ISBLANK(BurstClassHr189[[#This Row],[%Spikes in Bursts-All]]),"",IF(BurstClassHr189[[#This Row],[%Spikes in Bursts-All]]&lt;$C$3,"LB","HB"))</f>
        <v/>
      </c>
      <c r="E87" s="48" t="str">
        <f t="shared" si="0"/>
        <v/>
      </c>
      <c r="F87"/>
      <c r="G87"/>
      <c r="H87"/>
      <c r="I87"/>
      <c r="J87"/>
      <c r="K87"/>
      <c r="L87"/>
      <c r="M87"/>
      <c r="N87"/>
      <c r="O87"/>
    </row>
    <row r="88" spans="3:15" x14ac:dyDescent="0.3">
      <c r="C88" s="47" t="str">
        <f>IF(ISBLANK(BurstClassHr189[[#This Row],[Spk/sec-Average]]),"",IF(BurstClassHr189[[#This Row],[Spk/sec-Average]]&lt;$B$3,"LF","HF"))</f>
        <v/>
      </c>
      <c r="D88" s="47" t="str">
        <f>IF(ISBLANK(BurstClassHr189[[#This Row],[%Spikes in Bursts-All]]),"",IF(BurstClassHr189[[#This Row],[%Spikes in Bursts-All]]&lt;$C$3,"LB","HB"))</f>
        <v/>
      </c>
      <c r="E88" s="48" t="str">
        <f t="shared" si="0"/>
        <v/>
      </c>
      <c r="F88"/>
      <c r="G88"/>
      <c r="H88"/>
      <c r="I88"/>
      <c r="J88"/>
      <c r="K88"/>
      <c r="L88"/>
      <c r="M88"/>
      <c r="N88"/>
      <c r="O88"/>
    </row>
    <row r="89" spans="3:15" x14ac:dyDescent="0.3">
      <c r="C89" s="47" t="str">
        <f>IF(ISBLANK(BurstClassHr189[[#This Row],[Spk/sec-Average]]),"",IF(BurstClassHr189[[#This Row],[Spk/sec-Average]]&lt;$B$3,"LF","HF"))</f>
        <v/>
      </c>
      <c r="D89" s="47" t="str">
        <f>IF(ISBLANK(BurstClassHr189[[#This Row],[%Spikes in Bursts-All]]),"",IF(BurstClassHr189[[#This Row],[%Spikes in Bursts-All]]&lt;$C$3,"LB","HB"))</f>
        <v/>
      </c>
      <c r="E89" s="48" t="str">
        <f t="shared" si="0"/>
        <v/>
      </c>
      <c r="F89"/>
      <c r="G89"/>
      <c r="H89"/>
      <c r="I89"/>
      <c r="J89"/>
      <c r="K89"/>
      <c r="L89"/>
      <c r="M89"/>
      <c r="N89"/>
      <c r="O89"/>
    </row>
    <row r="90" spans="3:15" x14ac:dyDescent="0.3">
      <c r="C90" s="47" t="str">
        <f>IF(ISBLANK(BurstClassHr189[[#This Row],[Spk/sec-Average]]),"",IF(BurstClassHr189[[#This Row],[Spk/sec-Average]]&lt;$B$3,"LF","HF"))</f>
        <v/>
      </c>
      <c r="D90" s="47" t="str">
        <f>IF(ISBLANK(BurstClassHr189[[#This Row],[%Spikes in Bursts-All]]),"",IF(BurstClassHr189[[#This Row],[%Spikes in Bursts-All]]&lt;$C$3,"LB","HB"))</f>
        <v/>
      </c>
      <c r="E90" s="48" t="str">
        <f t="shared" ref="E90:E153" si="1">CONCATENATE(C90,D90)</f>
        <v/>
      </c>
      <c r="F90"/>
      <c r="G90"/>
      <c r="H90"/>
      <c r="I90"/>
      <c r="J90"/>
      <c r="K90"/>
      <c r="L90"/>
      <c r="M90"/>
      <c r="N90"/>
      <c r="O90"/>
    </row>
    <row r="91" spans="3:15" x14ac:dyDescent="0.3">
      <c r="C91" s="47" t="str">
        <f>IF(ISBLANK(BurstClassHr189[[#This Row],[Spk/sec-Average]]),"",IF(BurstClassHr189[[#This Row],[Spk/sec-Average]]&lt;$B$3,"LF","HF"))</f>
        <v/>
      </c>
      <c r="D91" s="47" t="str">
        <f>IF(ISBLANK(BurstClassHr189[[#This Row],[%Spikes in Bursts-All]]),"",IF(BurstClassHr189[[#This Row],[%Spikes in Bursts-All]]&lt;$C$3,"LB","HB"))</f>
        <v/>
      </c>
      <c r="E91" s="48" t="str">
        <f t="shared" si="1"/>
        <v/>
      </c>
      <c r="F91"/>
      <c r="G91"/>
      <c r="H91"/>
      <c r="I91"/>
      <c r="J91"/>
      <c r="K91"/>
      <c r="L91"/>
      <c r="M91"/>
      <c r="N91"/>
      <c r="O91"/>
    </row>
    <row r="92" spans="3:15" x14ac:dyDescent="0.3">
      <c r="C92" s="47" t="str">
        <f>IF(ISBLANK(BurstClassHr189[[#This Row],[Spk/sec-Average]]),"",IF(BurstClassHr189[[#This Row],[Spk/sec-Average]]&lt;$B$3,"LF","HF"))</f>
        <v/>
      </c>
      <c r="D92" s="47" t="str">
        <f>IF(ISBLANK(BurstClassHr189[[#This Row],[%Spikes in Bursts-All]]),"",IF(BurstClassHr189[[#This Row],[%Spikes in Bursts-All]]&lt;$C$3,"LB","HB"))</f>
        <v/>
      </c>
      <c r="E92" s="48" t="str">
        <f t="shared" si="1"/>
        <v/>
      </c>
      <c r="F92"/>
      <c r="G92"/>
      <c r="H92"/>
      <c r="I92"/>
      <c r="J92"/>
      <c r="K92"/>
      <c r="L92"/>
      <c r="M92"/>
      <c r="N92"/>
      <c r="O92"/>
    </row>
    <row r="93" spans="3:15" x14ac:dyDescent="0.3">
      <c r="C93" s="47" t="str">
        <f>IF(ISBLANK(BurstClassHr189[[#This Row],[Spk/sec-Average]]),"",IF(BurstClassHr189[[#This Row],[Spk/sec-Average]]&lt;$B$3,"LF","HF"))</f>
        <v/>
      </c>
      <c r="D93" s="47" t="str">
        <f>IF(ISBLANK(BurstClassHr189[[#This Row],[%Spikes in Bursts-All]]),"",IF(BurstClassHr189[[#This Row],[%Spikes in Bursts-All]]&lt;$C$3,"LB","HB"))</f>
        <v/>
      </c>
      <c r="E93" s="48" t="str">
        <f t="shared" si="1"/>
        <v/>
      </c>
      <c r="F93"/>
      <c r="G93"/>
      <c r="H93"/>
      <c r="I93"/>
      <c r="J93"/>
      <c r="K93"/>
      <c r="L93"/>
      <c r="M93"/>
      <c r="N93"/>
      <c r="O93"/>
    </row>
    <row r="94" spans="3:15" x14ac:dyDescent="0.3">
      <c r="C94" s="47" t="str">
        <f>IF(ISBLANK(BurstClassHr189[[#This Row],[Spk/sec-Average]]),"",IF(BurstClassHr189[[#This Row],[Spk/sec-Average]]&lt;$B$3,"LF","HF"))</f>
        <v/>
      </c>
      <c r="D94" s="47" t="str">
        <f>IF(ISBLANK(BurstClassHr189[[#This Row],[%Spikes in Bursts-All]]),"",IF(BurstClassHr189[[#This Row],[%Spikes in Bursts-All]]&lt;$C$3,"LB","HB"))</f>
        <v/>
      </c>
      <c r="E94" s="48" t="str">
        <f t="shared" si="1"/>
        <v/>
      </c>
      <c r="F94"/>
      <c r="G94"/>
      <c r="H94"/>
      <c r="I94"/>
      <c r="J94"/>
      <c r="K94"/>
      <c r="L94"/>
      <c r="M94"/>
      <c r="N94"/>
      <c r="O94"/>
    </row>
    <row r="95" spans="3:15" x14ac:dyDescent="0.3">
      <c r="C95" s="47" t="str">
        <f>IF(ISBLANK(BurstClassHr189[[#This Row],[Spk/sec-Average]]),"",IF(BurstClassHr189[[#This Row],[Spk/sec-Average]]&lt;$B$3,"LF","HF"))</f>
        <v/>
      </c>
      <c r="D95" s="47" t="str">
        <f>IF(ISBLANK(BurstClassHr189[[#This Row],[%Spikes in Bursts-All]]),"",IF(BurstClassHr189[[#This Row],[%Spikes in Bursts-All]]&lt;$C$3,"LB","HB"))</f>
        <v/>
      </c>
      <c r="E95" s="48" t="str">
        <f t="shared" si="1"/>
        <v/>
      </c>
      <c r="F95"/>
      <c r="G95"/>
      <c r="H95"/>
      <c r="I95"/>
      <c r="J95"/>
      <c r="K95"/>
      <c r="L95"/>
      <c r="M95"/>
      <c r="N95"/>
      <c r="O95"/>
    </row>
    <row r="96" spans="3:15" x14ac:dyDescent="0.3">
      <c r="C96" s="47" t="str">
        <f>IF(ISBLANK(BurstClassHr189[[#This Row],[Spk/sec-Average]]),"",IF(BurstClassHr189[[#This Row],[Spk/sec-Average]]&lt;$B$3,"LF","HF"))</f>
        <v/>
      </c>
      <c r="D96" s="47" t="str">
        <f>IF(ISBLANK(BurstClassHr189[[#This Row],[%Spikes in Bursts-All]]),"",IF(BurstClassHr189[[#This Row],[%Spikes in Bursts-All]]&lt;$C$3,"LB","HB"))</f>
        <v/>
      </c>
      <c r="E96" s="48" t="str">
        <f t="shared" si="1"/>
        <v/>
      </c>
      <c r="F96"/>
      <c r="G96"/>
      <c r="H96"/>
      <c r="I96"/>
      <c r="J96"/>
      <c r="K96"/>
      <c r="L96"/>
      <c r="M96"/>
      <c r="N96"/>
      <c r="O96"/>
    </row>
    <row r="97" spans="3:15" x14ac:dyDescent="0.3">
      <c r="C97" s="47" t="str">
        <f>IF(ISBLANK(BurstClassHr189[[#This Row],[Spk/sec-Average]]),"",IF(BurstClassHr189[[#This Row],[Spk/sec-Average]]&lt;$B$3,"LF","HF"))</f>
        <v/>
      </c>
      <c r="D97" s="47" t="str">
        <f>IF(ISBLANK(BurstClassHr189[[#This Row],[%Spikes in Bursts-All]]),"",IF(BurstClassHr189[[#This Row],[%Spikes in Bursts-All]]&lt;$C$3,"LB","HB"))</f>
        <v/>
      </c>
      <c r="E97" s="48" t="str">
        <f t="shared" si="1"/>
        <v/>
      </c>
      <c r="F97"/>
      <c r="G97"/>
      <c r="H97"/>
      <c r="I97"/>
      <c r="J97"/>
      <c r="K97"/>
      <c r="L97"/>
      <c r="M97"/>
      <c r="N97"/>
      <c r="O97"/>
    </row>
    <row r="98" spans="3:15" x14ac:dyDescent="0.3">
      <c r="C98" s="47" t="str">
        <f>IF(ISBLANK(BurstClassHr189[[#This Row],[Spk/sec-Average]]),"",IF(BurstClassHr189[[#This Row],[Spk/sec-Average]]&lt;$B$3,"LF","HF"))</f>
        <v/>
      </c>
      <c r="D98" s="47" t="str">
        <f>IF(ISBLANK(BurstClassHr189[[#This Row],[%Spikes in Bursts-All]]),"",IF(BurstClassHr189[[#This Row],[%Spikes in Bursts-All]]&lt;$C$3,"LB","HB"))</f>
        <v/>
      </c>
      <c r="E98" s="48" t="str">
        <f t="shared" si="1"/>
        <v/>
      </c>
      <c r="F98"/>
      <c r="G98"/>
      <c r="H98"/>
      <c r="I98"/>
      <c r="J98"/>
      <c r="K98"/>
      <c r="L98"/>
      <c r="M98"/>
      <c r="N98"/>
      <c r="O98"/>
    </row>
    <row r="99" spans="3:15" x14ac:dyDescent="0.3">
      <c r="C99" s="47" t="str">
        <f>IF(ISBLANK(BurstClassHr189[[#This Row],[Spk/sec-Average]]),"",IF(BurstClassHr189[[#This Row],[Spk/sec-Average]]&lt;$B$3,"LF","HF"))</f>
        <v/>
      </c>
      <c r="D99" s="47" t="str">
        <f>IF(ISBLANK(BurstClassHr189[[#This Row],[%Spikes in Bursts-All]]),"",IF(BurstClassHr189[[#This Row],[%Spikes in Bursts-All]]&lt;$C$3,"LB","HB"))</f>
        <v/>
      </c>
      <c r="E99" s="48" t="str">
        <f t="shared" si="1"/>
        <v/>
      </c>
      <c r="F99"/>
      <c r="G99"/>
      <c r="H99"/>
      <c r="I99"/>
      <c r="J99"/>
      <c r="K99"/>
      <c r="L99"/>
      <c r="M99"/>
      <c r="N99"/>
      <c r="O99"/>
    </row>
    <row r="100" spans="3:15" x14ac:dyDescent="0.3">
      <c r="C100" s="47" t="str">
        <f>IF(ISBLANK(BurstClassHr189[[#This Row],[Spk/sec-Average]]),"",IF(BurstClassHr189[[#This Row],[Spk/sec-Average]]&lt;$B$3,"LF","HF"))</f>
        <v/>
      </c>
      <c r="D100" s="47" t="str">
        <f>IF(ISBLANK(BurstClassHr189[[#This Row],[%Spikes in Bursts-All]]),"",IF(BurstClassHr189[[#This Row],[%Spikes in Bursts-All]]&lt;$C$3,"LB","HB"))</f>
        <v/>
      </c>
      <c r="E100" s="48" t="str">
        <f t="shared" si="1"/>
        <v/>
      </c>
      <c r="F100"/>
      <c r="G100"/>
      <c r="H100"/>
      <c r="I100"/>
      <c r="J100"/>
      <c r="K100"/>
      <c r="L100"/>
      <c r="M100"/>
      <c r="N100"/>
      <c r="O100"/>
    </row>
    <row r="101" spans="3:15" x14ac:dyDescent="0.3">
      <c r="C101" s="47" t="str">
        <f>IF(ISBLANK(BurstClassHr189[[#This Row],[Spk/sec-Average]]),"",IF(BurstClassHr189[[#This Row],[Spk/sec-Average]]&lt;$B$3,"LF","HF"))</f>
        <v/>
      </c>
      <c r="D101" s="47" t="str">
        <f>IF(ISBLANK(BurstClassHr189[[#This Row],[%Spikes in Bursts-All]]),"",IF(BurstClassHr189[[#This Row],[%Spikes in Bursts-All]]&lt;$C$3,"LB","HB"))</f>
        <v/>
      </c>
      <c r="E101" s="48" t="str">
        <f t="shared" si="1"/>
        <v/>
      </c>
      <c r="F101"/>
      <c r="G101"/>
      <c r="H101"/>
      <c r="I101"/>
      <c r="J101"/>
      <c r="K101"/>
      <c r="L101"/>
      <c r="M101"/>
      <c r="N101"/>
      <c r="O101"/>
    </row>
    <row r="102" spans="3:15" x14ac:dyDescent="0.3">
      <c r="C102" s="47" t="str">
        <f>IF(ISBLANK(BurstClassHr189[[#This Row],[Spk/sec-Average]]),"",IF(BurstClassHr189[[#This Row],[Spk/sec-Average]]&lt;$B$3,"LF","HF"))</f>
        <v/>
      </c>
      <c r="D102" s="47" t="str">
        <f>IF(ISBLANK(BurstClassHr189[[#This Row],[%Spikes in Bursts-All]]),"",IF(BurstClassHr189[[#This Row],[%Spikes in Bursts-All]]&lt;$C$3,"LB","HB"))</f>
        <v/>
      </c>
      <c r="E102" s="48" t="str">
        <f t="shared" si="1"/>
        <v/>
      </c>
      <c r="F102"/>
      <c r="G102"/>
      <c r="H102"/>
      <c r="I102"/>
      <c r="J102"/>
      <c r="K102"/>
      <c r="L102"/>
      <c r="M102"/>
      <c r="N102"/>
      <c r="O102"/>
    </row>
    <row r="103" spans="3:15" x14ac:dyDescent="0.3">
      <c r="C103" s="47" t="str">
        <f>IF(ISBLANK(BurstClassHr189[[#This Row],[Spk/sec-Average]]),"",IF(BurstClassHr189[[#This Row],[Spk/sec-Average]]&lt;$B$3,"LF","HF"))</f>
        <v/>
      </c>
      <c r="D103" s="47" t="str">
        <f>IF(ISBLANK(BurstClassHr189[[#This Row],[%Spikes in Bursts-All]]),"",IF(BurstClassHr189[[#This Row],[%Spikes in Bursts-All]]&lt;$C$3,"LB","HB"))</f>
        <v/>
      </c>
      <c r="E103" s="48" t="str">
        <f t="shared" si="1"/>
        <v/>
      </c>
      <c r="F103"/>
      <c r="G103"/>
      <c r="H103"/>
      <c r="I103"/>
      <c r="J103"/>
      <c r="K103"/>
      <c r="L103"/>
      <c r="M103"/>
      <c r="N103"/>
      <c r="O103"/>
    </row>
    <row r="104" spans="3:15" x14ac:dyDescent="0.3">
      <c r="C104" s="47" t="str">
        <f>IF(ISBLANK(BurstClassHr189[[#This Row],[Spk/sec-Average]]),"",IF(BurstClassHr189[[#This Row],[Spk/sec-Average]]&lt;$B$3,"LF","HF"))</f>
        <v/>
      </c>
      <c r="D104" s="47" t="str">
        <f>IF(ISBLANK(BurstClassHr189[[#This Row],[%Spikes in Bursts-All]]),"",IF(BurstClassHr189[[#This Row],[%Spikes in Bursts-All]]&lt;$C$3,"LB","HB"))</f>
        <v/>
      </c>
      <c r="E104" s="48" t="str">
        <f t="shared" si="1"/>
        <v/>
      </c>
      <c r="F104"/>
      <c r="G104"/>
      <c r="H104"/>
      <c r="I104"/>
      <c r="J104"/>
      <c r="K104"/>
      <c r="L104"/>
      <c r="M104"/>
      <c r="N104"/>
      <c r="O104"/>
    </row>
    <row r="105" spans="3:15" x14ac:dyDescent="0.3">
      <c r="C105" s="47" t="str">
        <f>IF(ISBLANK(BurstClassHr189[[#This Row],[Spk/sec-Average]]),"",IF(BurstClassHr189[[#This Row],[Spk/sec-Average]]&lt;$B$3,"LF","HF"))</f>
        <v/>
      </c>
      <c r="D105" s="47" t="str">
        <f>IF(ISBLANK(BurstClassHr189[[#This Row],[%Spikes in Bursts-All]]),"",IF(BurstClassHr189[[#This Row],[%Spikes in Bursts-All]]&lt;$C$3,"LB","HB"))</f>
        <v/>
      </c>
      <c r="E105" s="48" t="str">
        <f t="shared" si="1"/>
        <v/>
      </c>
      <c r="F105"/>
      <c r="G105"/>
      <c r="H105"/>
      <c r="I105"/>
      <c r="J105"/>
      <c r="K105"/>
      <c r="L105"/>
      <c r="M105"/>
      <c r="N105"/>
      <c r="O105"/>
    </row>
    <row r="106" spans="3:15" x14ac:dyDescent="0.3">
      <c r="C106" s="47" t="str">
        <f>IF(ISBLANK(BurstClassHr189[[#This Row],[Spk/sec-Average]]),"",IF(BurstClassHr189[[#This Row],[Spk/sec-Average]]&lt;$B$3,"LF","HF"))</f>
        <v/>
      </c>
      <c r="D106" s="47" t="str">
        <f>IF(ISBLANK(BurstClassHr189[[#This Row],[%Spikes in Bursts-All]]),"",IF(BurstClassHr189[[#This Row],[%Spikes in Bursts-All]]&lt;$C$3,"LB","HB"))</f>
        <v/>
      </c>
      <c r="E106" s="48" t="str">
        <f t="shared" si="1"/>
        <v/>
      </c>
      <c r="F106"/>
      <c r="G106"/>
      <c r="H106"/>
      <c r="I106"/>
      <c r="J106"/>
      <c r="K106"/>
      <c r="L106"/>
      <c r="M106"/>
      <c r="N106"/>
      <c r="O106"/>
    </row>
    <row r="107" spans="3:15" x14ac:dyDescent="0.3">
      <c r="C107" s="47" t="str">
        <f>IF(ISBLANK(BurstClassHr189[[#This Row],[Spk/sec-Average]]),"",IF(BurstClassHr189[[#This Row],[Spk/sec-Average]]&lt;$B$3,"LF","HF"))</f>
        <v/>
      </c>
      <c r="D107" s="47" t="str">
        <f>IF(ISBLANK(BurstClassHr189[[#This Row],[%Spikes in Bursts-All]]),"",IF(BurstClassHr189[[#This Row],[%Spikes in Bursts-All]]&lt;$C$3,"LB","HB"))</f>
        <v/>
      </c>
      <c r="E107" s="48" t="str">
        <f t="shared" si="1"/>
        <v/>
      </c>
      <c r="F107"/>
      <c r="G107"/>
      <c r="H107"/>
      <c r="I107"/>
      <c r="J107"/>
      <c r="K107"/>
      <c r="L107"/>
      <c r="M107"/>
      <c r="N107"/>
      <c r="O107"/>
    </row>
    <row r="108" spans="3:15" x14ac:dyDescent="0.3">
      <c r="C108" s="47" t="str">
        <f>IF(ISBLANK(BurstClassHr189[[#This Row],[Spk/sec-Average]]),"",IF(BurstClassHr189[[#This Row],[Spk/sec-Average]]&lt;$B$3,"LF","HF"))</f>
        <v/>
      </c>
      <c r="D108" s="47" t="str">
        <f>IF(ISBLANK(BurstClassHr189[[#This Row],[%Spikes in Bursts-All]]),"",IF(BurstClassHr189[[#This Row],[%Spikes in Bursts-All]]&lt;$C$3,"LB","HB"))</f>
        <v/>
      </c>
      <c r="E108" s="48" t="str">
        <f t="shared" si="1"/>
        <v/>
      </c>
      <c r="F108"/>
      <c r="G108"/>
      <c r="H108"/>
      <c r="I108"/>
      <c r="J108"/>
      <c r="K108"/>
      <c r="L108"/>
      <c r="M108"/>
      <c r="N108"/>
      <c r="O108"/>
    </row>
    <row r="109" spans="3:15" x14ac:dyDescent="0.3">
      <c r="C109" s="47" t="str">
        <f>IF(ISBLANK(BurstClassHr189[[#This Row],[Spk/sec-Average]]),"",IF(BurstClassHr189[[#This Row],[Spk/sec-Average]]&lt;$B$3,"LF","HF"))</f>
        <v/>
      </c>
      <c r="D109" s="47" t="str">
        <f>IF(ISBLANK(BurstClassHr189[[#This Row],[%Spikes in Bursts-All]]),"",IF(BurstClassHr189[[#This Row],[%Spikes in Bursts-All]]&lt;$C$3,"LB","HB"))</f>
        <v/>
      </c>
      <c r="E109" s="48" t="str">
        <f t="shared" si="1"/>
        <v/>
      </c>
      <c r="F109"/>
      <c r="G109"/>
      <c r="H109"/>
      <c r="I109"/>
      <c r="J109"/>
      <c r="K109"/>
      <c r="L109"/>
      <c r="M109"/>
      <c r="N109"/>
      <c r="O109"/>
    </row>
    <row r="110" spans="3:15" x14ac:dyDescent="0.3">
      <c r="C110" s="47" t="str">
        <f>IF(ISBLANK(BurstClassHr189[[#This Row],[Spk/sec-Average]]),"",IF(BurstClassHr189[[#This Row],[Spk/sec-Average]]&lt;$B$3,"LF","HF"))</f>
        <v/>
      </c>
      <c r="D110" s="47" t="str">
        <f>IF(ISBLANK(BurstClassHr189[[#This Row],[%Spikes in Bursts-All]]),"",IF(BurstClassHr189[[#This Row],[%Spikes in Bursts-All]]&lt;$C$3,"LB","HB"))</f>
        <v/>
      </c>
      <c r="E110" s="48" t="str">
        <f t="shared" si="1"/>
        <v/>
      </c>
      <c r="F110"/>
      <c r="G110"/>
      <c r="H110"/>
      <c r="I110"/>
      <c r="J110"/>
      <c r="K110"/>
      <c r="L110"/>
      <c r="M110"/>
      <c r="N110"/>
      <c r="O110"/>
    </row>
    <row r="111" spans="3:15" x14ac:dyDescent="0.3">
      <c r="C111" s="47" t="str">
        <f>IF(ISBLANK(BurstClassHr189[[#This Row],[Spk/sec-Average]]),"",IF(BurstClassHr189[[#This Row],[Spk/sec-Average]]&lt;$B$3,"LF","HF"))</f>
        <v/>
      </c>
      <c r="D111" s="47" t="str">
        <f>IF(ISBLANK(BurstClassHr189[[#This Row],[%Spikes in Bursts-All]]),"",IF(BurstClassHr189[[#This Row],[%Spikes in Bursts-All]]&lt;$C$3,"LB","HB"))</f>
        <v/>
      </c>
      <c r="E111" s="48" t="str">
        <f t="shared" si="1"/>
        <v/>
      </c>
      <c r="F111"/>
      <c r="G111"/>
      <c r="H111"/>
      <c r="I111"/>
      <c r="J111"/>
      <c r="K111"/>
      <c r="L111"/>
      <c r="M111"/>
      <c r="N111"/>
      <c r="O111"/>
    </row>
    <row r="112" spans="3:15" x14ac:dyDescent="0.3">
      <c r="C112" s="47" t="str">
        <f>IF(ISBLANK(BurstClassHr189[[#This Row],[Spk/sec-Average]]),"",IF(BurstClassHr189[[#This Row],[Spk/sec-Average]]&lt;$B$3,"LF","HF"))</f>
        <v/>
      </c>
      <c r="D112" s="47" t="str">
        <f>IF(ISBLANK(BurstClassHr189[[#This Row],[%Spikes in Bursts-All]]),"",IF(BurstClassHr189[[#This Row],[%Spikes in Bursts-All]]&lt;$C$3,"LB","HB"))</f>
        <v/>
      </c>
      <c r="E112" s="48" t="str">
        <f t="shared" si="1"/>
        <v/>
      </c>
      <c r="F112"/>
      <c r="G112"/>
      <c r="H112"/>
      <c r="I112"/>
      <c r="J112"/>
      <c r="K112"/>
      <c r="L112"/>
      <c r="M112"/>
      <c r="N112"/>
      <c r="O112"/>
    </row>
    <row r="113" spans="3:15" x14ac:dyDescent="0.3">
      <c r="C113" s="47" t="str">
        <f>IF(ISBLANK(BurstClassHr189[[#This Row],[Spk/sec-Average]]),"",IF(BurstClassHr189[[#This Row],[Spk/sec-Average]]&lt;$B$3,"LF","HF"))</f>
        <v/>
      </c>
      <c r="D113" s="47" t="str">
        <f>IF(ISBLANK(BurstClassHr189[[#This Row],[%Spikes in Bursts-All]]),"",IF(BurstClassHr189[[#This Row],[%Spikes in Bursts-All]]&lt;$C$3,"LB","HB"))</f>
        <v/>
      </c>
      <c r="E113" s="48" t="str">
        <f t="shared" si="1"/>
        <v/>
      </c>
      <c r="F113"/>
      <c r="G113"/>
      <c r="H113"/>
      <c r="I113"/>
      <c r="J113"/>
      <c r="K113"/>
      <c r="L113"/>
      <c r="M113"/>
      <c r="N113"/>
      <c r="O113"/>
    </row>
    <row r="114" spans="3:15" x14ac:dyDescent="0.3">
      <c r="C114" s="47" t="str">
        <f>IF(ISBLANK(BurstClassHr189[[#This Row],[Spk/sec-Average]]),"",IF(BurstClassHr189[[#This Row],[Spk/sec-Average]]&lt;$B$3,"LF","HF"))</f>
        <v/>
      </c>
      <c r="D114" s="47" t="str">
        <f>IF(ISBLANK(BurstClassHr189[[#This Row],[%Spikes in Bursts-All]]),"",IF(BurstClassHr189[[#This Row],[%Spikes in Bursts-All]]&lt;$C$3,"LB","HB"))</f>
        <v/>
      </c>
      <c r="E114" s="48" t="str">
        <f t="shared" si="1"/>
        <v/>
      </c>
      <c r="F114"/>
      <c r="G114"/>
      <c r="H114"/>
      <c r="I114"/>
      <c r="J114"/>
      <c r="K114"/>
      <c r="L114"/>
      <c r="M114"/>
      <c r="N114"/>
      <c r="O114"/>
    </row>
    <row r="115" spans="3:15" x14ac:dyDescent="0.3">
      <c r="C115" s="47" t="str">
        <f>IF(ISBLANK(BurstClassHr189[[#This Row],[Spk/sec-Average]]),"",IF(BurstClassHr189[[#This Row],[Spk/sec-Average]]&lt;$B$3,"LF","HF"))</f>
        <v/>
      </c>
      <c r="D115" s="47" t="str">
        <f>IF(ISBLANK(BurstClassHr189[[#This Row],[%Spikes in Bursts-All]]),"",IF(BurstClassHr189[[#This Row],[%Spikes in Bursts-All]]&lt;$C$3,"LB","HB"))</f>
        <v/>
      </c>
      <c r="E115" s="48" t="str">
        <f t="shared" si="1"/>
        <v/>
      </c>
      <c r="F115"/>
      <c r="G115"/>
      <c r="H115"/>
      <c r="I115"/>
      <c r="J115"/>
      <c r="K115"/>
      <c r="L115"/>
      <c r="M115"/>
      <c r="N115"/>
      <c r="O115"/>
    </row>
    <row r="116" spans="3:15" x14ac:dyDescent="0.3">
      <c r="C116" s="47" t="str">
        <f>IF(ISBLANK(BurstClassHr189[[#This Row],[Spk/sec-Average]]),"",IF(BurstClassHr189[[#This Row],[Spk/sec-Average]]&lt;$B$3,"LF","HF"))</f>
        <v/>
      </c>
      <c r="D116" s="47" t="str">
        <f>IF(ISBLANK(BurstClassHr189[[#This Row],[%Spikes in Bursts-All]]),"",IF(BurstClassHr189[[#This Row],[%Spikes in Bursts-All]]&lt;$C$3,"LB","HB"))</f>
        <v/>
      </c>
      <c r="E116" s="48" t="str">
        <f t="shared" si="1"/>
        <v/>
      </c>
      <c r="F116"/>
      <c r="G116"/>
      <c r="H116"/>
      <c r="I116"/>
      <c r="J116"/>
      <c r="K116"/>
      <c r="L116"/>
      <c r="M116"/>
      <c r="N116"/>
      <c r="O116"/>
    </row>
    <row r="117" spans="3:15" x14ac:dyDescent="0.3">
      <c r="C117" s="47" t="str">
        <f>IF(ISBLANK(BurstClassHr189[[#This Row],[Spk/sec-Average]]),"",IF(BurstClassHr189[[#This Row],[Spk/sec-Average]]&lt;$B$3,"LF","HF"))</f>
        <v/>
      </c>
      <c r="D117" s="47" t="str">
        <f>IF(ISBLANK(BurstClassHr189[[#This Row],[%Spikes in Bursts-All]]),"",IF(BurstClassHr189[[#This Row],[%Spikes in Bursts-All]]&lt;$C$3,"LB","HB"))</f>
        <v/>
      </c>
      <c r="E117" s="48" t="str">
        <f t="shared" si="1"/>
        <v/>
      </c>
      <c r="F117"/>
      <c r="G117"/>
      <c r="H117"/>
      <c r="I117"/>
      <c r="J117"/>
      <c r="K117"/>
      <c r="L117"/>
      <c r="M117"/>
      <c r="N117"/>
      <c r="O117"/>
    </row>
    <row r="118" spans="3:15" x14ac:dyDescent="0.3">
      <c r="C118" s="47" t="str">
        <f>IF(ISBLANK(BurstClassHr189[[#This Row],[Spk/sec-Average]]),"",IF(BurstClassHr189[[#This Row],[Spk/sec-Average]]&lt;$B$3,"LF","HF"))</f>
        <v/>
      </c>
      <c r="D118" s="47" t="str">
        <f>IF(ISBLANK(BurstClassHr189[[#This Row],[%Spikes in Bursts-All]]),"",IF(BurstClassHr189[[#This Row],[%Spikes in Bursts-All]]&lt;$C$3,"LB","HB"))</f>
        <v/>
      </c>
      <c r="E118" s="48" t="str">
        <f t="shared" si="1"/>
        <v/>
      </c>
      <c r="F118"/>
      <c r="G118"/>
      <c r="H118"/>
      <c r="I118"/>
      <c r="J118"/>
      <c r="K118"/>
      <c r="L118"/>
      <c r="M118"/>
      <c r="N118"/>
      <c r="O118"/>
    </row>
    <row r="119" spans="3:15" x14ac:dyDescent="0.3">
      <c r="C119" s="47" t="str">
        <f>IF(ISBLANK(BurstClassHr189[[#This Row],[Spk/sec-Average]]),"",IF(BurstClassHr189[[#This Row],[Spk/sec-Average]]&lt;$B$3,"LF","HF"))</f>
        <v/>
      </c>
      <c r="D119" s="47" t="str">
        <f>IF(ISBLANK(BurstClassHr189[[#This Row],[%Spikes in Bursts-All]]),"",IF(BurstClassHr189[[#This Row],[%Spikes in Bursts-All]]&lt;$C$3,"LB","HB"))</f>
        <v/>
      </c>
      <c r="E119" s="48" t="str">
        <f t="shared" si="1"/>
        <v/>
      </c>
      <c r="F119"/>
      <c r="G119"/>
      <c r="H119"/>
      <c r="I119"/>
      <c r="J119"/>
      <c r="K119"/>
      <c r="L119"/>
      <c r="M119"/>
      <c r="N119"/>
      <c r="O119"/>
    </row>
    <row r="120" spans="3:15" x14ac:dyDescent="0.3">
      <c r="C120" s="47" t="str">
        <f>IF(ISBLANK(BurstClassHr189[[#This Row],[Spk/sec-Average]]),"",IF(BurstClassHr189[[#This Row],[Spk/sec-Average]]&lt;$B$3,"LF","HF"))</f>
        <v/>
      </c>
      <c r="D120" s="47" t="str">
        <f>IF(ISBLANK(BurstClassHr189[[#This Row],[%Spikes in Bursts-All]]),"",IF(BurstClassHr189[[#This Row],[%Spikes in Bursts-All]]&lt;$C$3,"LB","HB"))</f>
        <v/>
      </c>
      <c r="E120" s="48" t="str">
        <f t="shared" si="1"/>
        <v/>
      </c>
      <c r="F120"/>
      <c r="G120"/>
      <c r="H120"/>
      <c r="I120"/>
      <c r="J120"/>
      <c r="K120"/>
      <c r="L120"/>
      <c r="M120"/>
      <c r="N120"/>
      <c r="O120"/>
    </row>
    <row r="121" spans="3:15" x14ac:dyDescent="0.3">
      <c r="C121" s="47" t="str">
        <f>IF(ISBLANK(BurstClassHr189[[#This Row],[Spk/sec-Average]]),"",IF(BurstClassHr189[[#This Row],[Spk/sec-Average]]&lt;$B$3,"LF","HF"))</f>
        <v/>
      </c>
      <c r="D121" s="47" t="str">
        <f>IF(ISBLANK(BurstClassHr189[[#This Row],[%Spikes in Bursts-All]]),"",IF(BurstClassHr189[[#This Row],[%Spikes in Bursts-All]]&lt;$C$3,"LB","HB"))</f>
        <v/>
      </c>
      <c r="E121" s="48" t="str">
        <f t="shared" si="1"/>
        <v/>
      </c>
      <c r="F121"/>
      <c r="G121"/>
      <c r="H121"/>
      <c r="I121"/>
      <c r="J121"/>
      <c r="K121"/>
      <c r="L121"/>
      <c r="M121"/>
      <c r="N121"/>
      <c r="O121"/>
    </row>
    <row r="122" spans="3:15" x14ac:dyDescent="0.3">
      <c r="C122" s="47" t="str">
        <f>IF(ISBLANK(BurstClassHr189[[#This Row],[Spk/sec-Average]]),"",IF(BurstClassHr189[[#This Row],[Spk/sec-Average]]&lt;$B$3,"LF","HF"))</f>
        <v/>
      </c>
      <c r="D122" s="47" t="str">
        <f>IF(ISBLANK(BurstClassHr189[[#This Row],[%Spikes in Bursts-All]]),"",IF(BurstClassHr189[[#This Row],[%Spikes in Bursts-All]]&lt;$C$3,"LB","HB"))</f>
        <v/>
      </c>
      <c r="E122" s="48" t="str">
        <f t="shared" si="1"/>
        <v/>
      </c>
      <c r="F122"/>
      <c r="G122"/>
      <c r="H122"/>
      <c r="I122"/>
      <c r="J122"/>
      <c r="K122"/>
      <c r="L122"/>
      <c r="M122"/>
      <c r="N122"/>
      <c r="O122"/>
    </row>
    <row r="123" spans="3:15" x14ac:dyDescent="0.3">
      <c r="C123" s="47" t="str">
        <f>IF(ISBLANK(BurstClassHr189[[#This Row],[Spk/sec-Average]]),"",IF(BurstClassHr189[[#This Row],[Spk/sec-Average]]&lt;$B$3,"LF","HF"))</f>
        <v/>
      </c>
      <c r="D123" s="47" t="str">
        <f>IF(ISBLANK(BurstClassHr189[[#This Row],[%Spikes in Bursts-All]]),"",IF(BurstClassHr189[[#This Row],[%Spikes in Bursts-All]]&lt;$C$3,"LB","HB"))</f>
        <v/>
      </c>
      <c r="E123" s="48" t="str">
        <f t="shared" si="1"/>
        <v/>
      </c>
      <c r="F123"/>
      <c r="G123"/>
      <c r="H123"/>
      <c r="I123"/>
      <c r="J123"/>
      <c r="K123"/>
      <c r="L123"/>
      <c r="M123"/>
      <c r="N123"/>
      <c r="O123"/>
    </row>
    <row r="124" spans="3:15" x14ac:dyDescent="0.3">
      <c r="C124" s="47" t="str">
        <f>IF(ISBLANK(BurstClassHr189[[#This Row],[Spk/sec-Average]]),"",IF(BurstClassHr189[[#This Row],[Spk/sec-Average]]&lt;$B$3,"LF","HF"))</f>
        <v/>
      </c>
      <c r="D124" s="47" t="str">
        <f>IF(ISBLANK(BurstClassHr189[[#This Row],[%Spikes in Bursts-All]]),"",IF(BurstClassHr189[[#This Row],[%Spikes in Bursts-All]]&lt;$C$3,"LB","HB"))</f>
        <v/>
      </c>
      <c r="E124" s="48" t="str">
        <f t="shared" si="1"/>
        <v/>
      </c>
      <c r="F124"/>
      <c r="G124"/>
      <c r="H124"/>
      <c r="I124"/>
      <c r="J124"/>
      <c r="K124"/>
      <c r="L124"/>
      <c r="M124"/>
      <c r="N124"/>
      <c r="O124"/>
    </row>
    <row r="125" spans="3:15" x14ac:dyDescent="0.3">
      <c r="C125" s="47" t="str">
        <f>IF(ISBLANK(BurstClassHr189[[#This Row],[Spk/sec-Average]]),"",IF(BurstClassHr189[[#This Row],[Spk/sec-Average]]&lt;$B$3,"LF","HF"))</f>
        <v/>
      </c>
      <c r="D125" s="47" t="str">
        <f>IF(ISBLANK(BurstClassHr189[[#This Row],[%Spikes in Bursts-All]]),"",IF(BurstClassHr189[[#This Row],[%Spikes in Bursts-All]]&lt;$C$3,"LB","HB"))</f>
        <v/>
      </c>
      <c r="E125" s="48" t="str">
        <f t="shared" si="1"/>
        <v/>
      </c>
      <c r="F125"/>
      <c r="G125"/>
      <c r="H125"/>
      <c r="I125"/>
      <c r="J125"/>
      <c r="K125"/>
      <c r="L125"/>
      <c r="M125"/>
      <c r="N125"/>
      <c r="O125"/>
    </row>
    <row r="126" spans="3:15" x14ac:dyDescent="0.3">
      <c r="C126" s="47" t="str">
        <f>IF(ISBLANK(BurstClassHr189[[#This Row],[Spk/sec-Average]]),"",IF(BurstClassHr189[[#This Row],[Spk/sec-Average]]&lt;$B$3,"LF","HF"))</f>
        <v/>
      </c>
      <c r="D126" s="47" t="str">
        <f>IF(ISBLANK(BurstClassHr189[[#This Row],[%Spikes in Bursts-All]]),"",IF(BurstClassHr189[[#This Row],[%Spikes in Bursts-All]]&lt;$C$3,"LB","HB"))</f>
        <v/>
      </c>
      <c r="E126" s="48" t="str">
        <f t="shared" si="1"/>
        <v/>
      </c>
      <c r="F126"/>
      <c r="G126"/>
      <c r="H126"/>
      <c r="I126"/>
      <c r="J126"/>
      <c r="K126"/>
      <c r="L126"/>
      <c r="M126"/>
      <c r="N126"/>
      <c r="O126"/>
    </row>
    <row r="127" spans="3:15" x14ac:dyDescent="0.3">
      <c r="C127" s="47" t="str">
        <f>IF(ISBLANK(BurstClassHr189[[#This Row],[Spk/sec-Average]]),"",IF(BurstClassHr189[[#This Row],[Spk/sec-Average]]&lt;$B$3,"LF","HF"))</f>
        <v/>
      </c>
      <c r="D127" s="47" t="str">
        <f>IF(ISBLANK(BurstClassHr189[[#This Row],[%Spikes in Bursts-All]]),"",IF(BurstClassHr189[[#This Row],[%Spikes in Bursts-All]]&lt;$C$3,"LB","HB"))</f>
        <v/>
      </c>
      <c r="E127" s="48" t="str">
        <f t="shared" si="1"/>
        <v/>
      </c>
      <c r="F127"/>
      <c r="G127"/>
      <c r="H127"/>
      <c r="I127"/>
      <c r="J127"/>
      <c r="K127"/>
      <c r="L127"/>
      <c r="M127"/>
      <c r="N127"/>
      <c r="O127"/>
    </row>
    <row r="128" spans="3:15" x14ac:dyDescent="0.3">
      <c r="C128" s="49" t="str">
        <f>IF(ISBLANK(BurstClassHr189[[#This Row],[Spk/sec-Average]]),"",IF(BurstClassHr189[[#This Row],[Spk/sec-Average]]&lt;$B$3,"LF","HF"))</f>
        <v/>
      </c>
      <c r="D128" s="49" t="str">
        <f>IF(ISBLANK(BurstClassHr189[[#This Row],[%Spikes in Bursts-All]]),"",IF(BurstClassHr189[[#This Row],[%Spikes in Bursts-All]]&lt;$C$3,"LB","HB"))</f>
        <v/>
      </c>
      <c r="E128" s="50" t="str">
        <f t="shared" si="1"/>
        <v/>
      </c>
      <c r="F128"/>
      <c r="G128"/>
      <c r="H128"/>
      <c r="I128"/>
      <c r="J128"/>
      <c r="K128"/>
      <c r="L128"/>
      <c r="M128"/>
      <c r="N128"/>
      <c r="O128"/>
    </row>
    <row r="129" spans="3:15" x14ac:dyDescent="0.3">
      <c r="C129" s="49" t="str">
        <f>IF(ISBLANK(BurstClassHr189[[#This Row],[Spk/sec-Average]]),"",IF(BurstClassHr189[[#This Row],[Spk/sec-Average]]&lt;$B$3,"LF","HF"))</f>
        <v/>
      </c>
      <c r="D129" s="49" t="str">
        <f>IF(ISBLANK(BurstClassHr189[[#This Row],[%Spikes in Bursts-All]]),"",IF(BurstClassHr189[[#This Row],[%Spikes in Bursts-All]]&lt;$C$3,"LB","HB"))</f>
        <v/>
      </c>
      <c r="E129" s="50" t="str">
        <f t="shared" si="1"/>
        <v/>
      </c>
      <c r="F129"/>
      <c r="G129"/>
      <c r="H129"/>
      <c r="I129"/>
      <c r="J129"/>
      <c r="K129"/>
      <c r="L129"/>
      <c r="M129"/>
      <c r="N129"/>
      <c r="O129"/>
    </row>
    <row r="130" spans="3:15" x14ac:dyDescent="0.3">
      <c r="C130" s="49" t="str">
        <f>IF(ISBLANK(BurstClassHr189[[#This Row],[Spk/sec-Average]]),"",IF(BurstClassHr189[[#This Row],[Spk/sec-Average]]&lt;$B$3,"LF","HF"))</f>
        <v/>
      </c>
      <c r="D130" s="49" t="str">
        <f>IF(ISBLANK(BurstClassHr189[[#This Row],[%Spikes in Bursts-All]]),"",IF(BurstClassHr189[[#This Row],[%Spikes in Bursts-All]]&lt;$C$3,"LB","HB"))</f>
        <v/>
      </c>
      <c r="E130" s="50" t="str">
        <f t="shared" si="1"/>
        <v/>
      </c>
      <c r="F130"/>
      <c r="G130"/>
      <c r="H130"/>
      <c r="I130"/>
      <c r="J130"/>
      <c r="K130"/>
      <c r="L130"/>
      <c r="M130"/>
      <c r="N130"/>
      <c r="O130"/>
    </row>
    <row r="131" spans="3:15" x14ac:dyDescent="0.3">
      <c r="C131" s="49" t="str">
        <f>IF(ISBLANK(BurstClassHr189[[#This Row],[Spk/sec-Average]]),"",IF(BurstClassHr189[[#This Row],[Spk/sec-Average]]&lt;$B$3,"LF","HF"))</f>
        <v/>
      </c>
      <c r="D131" s="49" t="str">
        <f>IF(ISBLANK(BurstClassHr189[[#This Row],[%Spikes in Bursts-All]]),"",IF(BurstClassHr189[[#This Row],[%Spikes in Bursts-All]]&lt;$C$3,"LB","HB"))</f>
        <v/>
      </c>
      <c r="E131" s="50" t="str">
        <f t="shared" si="1"/>
        <v/>
      </c>
      <c r="F131"/>
      <c r="G131"/>
      <c r="H131"/>
      <c r="I131"/>
      <c r="J131"/>
      <c r="K131"/>
      <c r="L131"/>
      <c r="M131"/>
      <c r="N131"/>
      <c r="O131"/>
    </row>
    <row r="132" spans="3:15" x14ac:dyDescent="0.3">
      <c r="C132" s="49" t="str">
        <f>IF(ISBLANK(BurstClassHr189[[#This Row],[Spk/sec-Average]]),"",IF(BurstClassHr189[[#This Row],[Spk/sec-Average]]&lt;$B$3,"LF","HF"))</f>
        <v/>
      </c>
      <c r="D132" s="49" t="str">
        <f>IF(ISBLANK(BurstClassHr189[[#This Row],[%Spikes in Bursts-All]]),"",IF(BurstClassHr189[[#This Row],[%Spikes in Bursts-All]]&lt;$C$3,"LB","HB"))</f>
        <v/>
      </c>
      <c r="E132" s="50" t="str">
        <f t="shared" si="1"/>
        <v/>
      </c>
      <c r="F132"/>
      <c r="G132"/>
      <c r="H132"/>
      <c r="I132"/>
      <c r="J132"/>
      <c r="K132"/>
      <c r="L132"/>
      <c r="M132"/>
      <c r="N132"/>
      <c r="O132"/>
    </row>
    <row r="133" spans="3:15" x14ac:dyDescent="0.3">
      <c r="C133" s="49" t="str">
        <f>IF(ISBLANK(BurstClassHr189[[#This Row],[Spk/sec-Average]]),"",IF(BurstClassHr189[[#This Row],[Spk/sec-Average]]&lt;$B$3,"LF","HF"))</f>
        <v/>
      </c>
      <c r="D133" s="49" t="str">
        <f>IF(ISBLANK(BurstClassHr189[[#This Row],[%Spikes in Bursts-All]]),"",IF(BurstClassHr189[[#This Row],[%Spikes in Bursts-All]]&lt;$C$3,"LB","HB"))</f>
        <v/>
      </c>
      <c r="E133" s="50" t="str">
        <f t="shared" si="1"/>
        <v/>
      </c>
      <c r="F133"/>
      <c r="G133"/>
      <c r="H133"/>
      <c r="I133"/>
      <c r="J133"/>
      <c r="K133"/>
      <c r="L133"/>
      <c r="M133"/>
      <c r="N133"/>
      <c r="O133"/>
    </row>
    <row r="134" spans="3:15" x14ac:dyDescent="0.3">
      <c r="C134" s="49" t="str">
        <f>IF(ISBLANK(BurstClassHr189[[#This Row],[Spk/sec-Average]]),"",IF(BurstClassHr189[[#This Row],[Spk/sec-Average]]&lt;$B$3,"LF","HF"))</f>
        <v/>
      </c>
      <c r="D134" s="49" t="str">
        <f>IF(ISBLANK(BurstClassHr189[[#This Row],[%Spikes in Bursts-All]]),"",IF(BurstClassHr189[[#This Row],[%Spikes in Bursts-All]]&lt;$C$3,"LB","HB"))</f>
        <v/>
      </c>
      <c r="E134" s="50" t="str">
        <f t="shared" si="1"/>
        <v/>
      </c>
      <c r="F134"/>
      <c r="G134"/>
      <c r="H134"/>
      <c r="I134"/>
      <c r="J134"/>
      <c r="K134"/>
      <c r="L134"/>
      <c r="M134"/>
      <c r="N134"/>
      <c r="O134"/>
    </row>
    <row r="135" spans="3:15" x14ac:dyDescent="0.3">
      <c r="C135" s="49" t="str">
        <f>IF(ISBLANK(BurstClassHr189[[#This Row],[Spk/sec-Average]]),"",IF(BurstClassHr189[[#This Row],[Spk/sec-Average]]&lt;$B$3,"LF","HF"))</f>
        <v/>
      </c>
      <c r="D135" s="49" t="str">
        <f>IF(ISBLANK(BurstClassHr189[[#This Row],[%Spikes in Bursts-All]]),"",IF(BurstClassHr189[[#This Row],[%Spikes in Bursts-All]]&lt;$C$3,"LB","HB"))</f>
        <v/>
      </c>
      <c r="E135" s="50" t="str">
        <f t="shared" si="1"/>
        <v/>
      </c>
      <c r="F135"/>
      <c r="G135"/>
      <c r="H135"/>
      <c r="I135"/>
      <c r="J135"/>
      <c r="K135"/>
      <c r="L135"/>
      <c r="M135"/>
      <c r="N135"/>
      <c r="O135"/>
    </row>
    <row r="136" spans="3:15" x14ac:dyDescent="0.3">
      <c r="C136" s="49" t="str">
        <f>IF(ISBLANK(BurstClassHr189[[#This Row],[Spk/sec-Average]]),"",IF(BurstClassHr189[[#This Row],[Spk/sec-Average]]&lt;$B$3,"LF","HF"))</f>
        <v/>
      </c>
      <c r="D136" s="49" t="str">
        <f>IF(ISBLANK(BurstClassHr189[[#This Row],[%Spikes in Bursts-All]]),"",IF(BurstClassHr189[[#This Row],[%Spikes in Bursts-All]]&lt;$C$3,"LB","HB"))</f>
        <v/>
      </c>
      <c r="E136" s="50" t="str">
        <f t="shared" si="1"/>
        <v/>
      </c>
      <c r="F136"/>
      <c r="G136"/>
      <c r="H136"/>
      <c r="I136"/>
      <c r="J136"/>
      <c r="K136"/>
      <c r="L136"/>
      <c r="M136"/>
      <c r="N136"/>
      <c r="O136"/>
    </row>
    <row r="137" spans="3:15" x14ac:dyDescent="0.3">
      <c r="C137" s="49" t="str">
        <f>IF(ISBLANK(BurstClassHr189[[#This Row],[Spk/sec-Average]]),"",IF(BurstClassHr189[[#This Row],[Spk/sec-Average]]&lt;$B$3,"LF","HF"))</f>
        <v/>
      </c>
      <c r="D137" s="49" t="str">
        <f>IF(ISBLANK(BurstClassHr189[[#This Row],[%Spikes in Bursts-All]]),"",IF(BurstClassHr189[[#This Row],[%Spikes in Bursts-All]]&lt;$C$3,"LB","HB"))</f>
        <v/>
      </c>
      <c r="E137" s="50" t="str">
        <f t="shared" si="1"/>
        <v/>
      </c>
      <c r="F137"/>
      <c r="G137"/>
      <c r="H137"/>
      <c r="I137"/>
      <c r="J137"/>
      <c r="K137"/>
      <c r="L137"/>
      <c r="M137"/>
      <c r="N137"/>
      <c r="O137"/>
    </row>
    <row r="138" spans="3:15" x14ac:dyDescent="0.3">
      <c r="C138" s="49" t="str">
        <f>IF(ISBLANK(BurstClassHr189[[#This Row],[Spk/sec-Average]]),"",IF(BurstClassHr189[[#This Row],[Spk/sec-Average]]&lt;$B$3,"LF","HF"))</f>
        <v/>
      </c>
      <c r="D138" s="49" t="str">
        <f>IF(ISBLANK(BurstClassHr189[[#This Row],[%Spikes in Bursts-All]]),"",IF(BurstClassHr189[[#This Row],[%Spikes in Bursts-All]]&lt;$C$3,"LB","HB"))</f>
        <v/>
      </c>
      <c r="E138" s="50" t="str">
        <f t="shared" si="1"/>
        <v/>
      </c>
      <c r="F138"/>
      <c r="G138"/>
      <c r="H138"/>
      <c r="I138"/>
      <c r="J138"/>
      <c r="K138"/>
      <c r="L138"/>
      <c r="M138"/>
      <c r="N138"/>
      <c r="O138"/>
    </row>
    <row r="139" spans="3:15" x14ac:dyDescent="0.3">
      <c r="C139" s="49" t="str">
        <f>IF(ISBLANK(BurstClassHr189[[#This Row],[Spk/sec-Average]]),"",IF(BurstClassHr189[[#This Row],[Spk/sec-Average]]&lt;$B$3,"LF","HF"))</f>
        <v/>
      </c>
      <c r="D139" s="49" t="str">
        <f>IF(ISBLANK(BurstClassHr189[[#This Row],[%Spikes in Bursts-All]]),"",IF(BurstClassHr189[[#This Row],[%Spikes in Bursts-All]]&lt;$C$3,"LB","HB"))</f>
        <v/>
      </c>
      <c r="E139" s="50" t="str">
        <f t="shared" si="1"/>
        <v/>
      </c>
      <c r="F139"/>
      <c r="G139"/>
      <c r="H139"/>
      <c r="I139"/>
      <c r="J139"/>
      <c r="K139"/>
      <c r="L139"/>
      <c r="M139"/>
      <c r="N139"/>
      <c r="O139"/>
    </row>
    <row r="140" spans="3:15" x14ac:dyDescent="0.3">
      <c r="C140" s="49" t="str">
        <f>IF(ISBLANK(BurstClassHr189[[#This Row],[Spk/sec-Average]]),"",IF(BurstClassHr189[[#This Row],[Spk/sec-Average]]&lt;$B$3,"LF","HF"))</f>
        <v/>
      </c>
      <c r="D140" s="49" t="str">
        <f>IF(ISBLANK(BurstClassHr189[[#This Row],[%Spikes in Bursts-All]]),"",IF(BurstClassHr189[[#This Row],[%Spikes in Bursts-All]]&lt;$C$3,"LB","HB"))</f>
        <v/>
      </c>
      <c r="E140" s="50" t="str">
        <f t="shared" si="1"/>
        <v/>
      </c>
      <c r="F140"/>
      <c r="G140"/>
      <c r="H140"/>
      <c r="I140"/>
      <c r="J140"/>
      <c r="K140"/>
      <c r="L140"/>
      <c r="M140"/>
      <c r="N140"/>
      <c r="O140"/>
    </row>
    <row r="141" spans="3:15" x14ac:dyDescent="0.3">
      <c r="C141" s="49" t="str">
        <f>IF(ISBLANK(BurstClassHr189[[#This Row],[Spk/sec-Average]]),"",IF(BurstClassHr189[[#This Row],[Spk/sec-Average]]&lt;$B$3,"LF","HF"))</f>
        <v/>
      </c>
      <c r="D141" s="49" t="str">
        <f>IF(ISBLANK(BurstClassHr189[[#This Row],[%Spikes in Bursts-All]]),"",IF(BurstClassHr189[[#This Row],[%Spikes in Bursts-All]]&lt;$C$3,"LB","HB"))</f>
        <v/>
      </c>
      <c r="E141" s="50" t="str">
        <f t="shared" si="1"/>
        <v/>
      </c>
      <c r="F141"/>
      <c r="G141"/>
      <c r="H141"/>
      <c r="I141"/>
      <c r="J141"/>
      <c r="K141"/>
      <c r="L141"/>
      <c r="M141"/>
      <c r="N141"/>
      <c r="O141"/>
    </row>
    <row r="142" spans="3:15" x14ac:dyDescent="0.3">
      <c r="C142" s="49" t="str">
        <f>IF(ISBLANK(BurstClassHr189[[#This Row],[Spk/sec-Average]]),"",IF(BurstClassHr189[[#This Row],[Spk/sec-Average]]&lt;$B$3,"LF","HF"))</f>
        <v/>
      </c>
      <c r="D142" s="49" t="str">
        <f>IF(ISBLANK(BurstClassHr189[[#This Row],[%Spikes in Bursts-All]]),"",IF(BurstClassHr189[[#This Row],[%Spikes in Bursts-All]]&lt;$C$3,"LB","HB"))</f>
        <v/>
      </c>
      <c r="E142" s="50" t="str">
        <f t="shared" si="1"/>
        <v/>
      </c>
      <c r="F142"/>
      <c r="G142"/>
      <c r="H142"/>
      <c r="I142"/>
      <c r="J142"/>
      <c r="K142"/>
      <c r="L142"/>
      <c r="M142"/>
      <c r="N142"/>
      <c r="O142"/>
    </row>
    <row r="143" spans="3:15" x14ac:dyDescent="0.3">
      <c r="C143" s="49" t="str">
        <f>IF(ISBLANK(BurstClassHr189[[#This Row],[Spk/sec-Average]]),"",IF(BurstClassHr189[[#This Row],[Spk/sec-Average]]&lt;$B$3,"LF","HF"))</f>
        <v/>
      </c>
      <c r="D143" s="49" t="str">
        <f>IF(ISBLANK(BurstClassHr189[[#This Row],[%Spikes in Bursts-All]]),"",IF(BurstClassHr189[[#This Row],[%Spikes in Bursts-All]]&lt;$C$3,"LB","HB"))</f>
        <v/>
      </c>
      <c r="E143" s="50" t="str">
        <f t="shared" si="1"/>
        <v/>
      </c>
      <c r="F143"/>
      <c r="G143"/>
      <c r="H143"/>
      <c r="I143"/>
      <c r="J143"/>
      <c r="K143"/>
      <c r="L143"/>
      <c r="M143"/>
      <c r="N143"/>
      <c r="O143"/>
    </row>
    <row r="144" spans="3:15" x14ac:dyDescent="0.3">
      <c r="C144" s="49" t="str">
        <f>IF(ISBLANK(BurstClassHr189[[#This Row],[Spk/sec-Average]]),"",IF(BurstClassHr189[[#This Row],[Spk/sec-Average]]&lt;$B$3,"LF","HF"))</f>
        <v/>
      </c>
      <c r="D144" s="49" t="str">
        <f>IF(ISBLANK(BurstClassHr189[[#This Row],[%Spikes in Bursts-All]]),"",IF(BurstClassHr189[[#This Row],[%Spikes in Bursts-All]]&lt;$C$3,"LB","HB"))</f>
        <v/>
      </c>
      <c r="E144" s="50" t="str">
        <f t="shared" si="1"/>
        <v/>
      </c>
      <c r="F144"/>
      <c r="G144"/>
      <c r="H144"/>
      <c r="I144"/>
      <c r="J144"/>
      <c r="K144"/>
      <c r="L144"/>
      <c r="M144"/>
      <c r="N144"/>
      <c r="O144"/>
    </row>
    <row r="145" spans="3:15" x14ac:dyDescent="0.3">
      <c r="C145" s="49" t="str">
        <f>IF(ISBLANK(BurstClassHr189[[#This Row],[Spk/sec-Average]]),"",IF(BurstClassHr189[[#This Row],[Spk/sec-Average]]&lt;$B$3,"LF","HF"))</f>
        <v/>
      </c>
      <c r="D145" s="49" t="str">
        <f>IF(ISBLANK(BurstClassHr189[[#This Row],[%Spikes in Bursts-All]]),"",IF(BurstClassHr189[[#This Row],[%Spikes in Bursts-All]]&lt;$C$3,"LB","HB"))</f>
        <v/>
      </c>
      <c r="E145" s="50" t="str">
        <f t="shared" si="1"/>
        <v/>
      </c>
      <c r="F145"/>
      <c r="G145"/>
      <c r="H145"/>
      <c r="I145"/>
      <c r="J145"/>
      <c r="K145"/>
      <c r="L145"/>
      <c r="M145"/>
      <c r="N145"/>
      <c r="O145"/>
    </row>
    <row r="146" spans="3:15" x14ac:dyDescent="0.3">
      <c r="C146" s="49" t="str">
        <f>IF(ISBLANK(BurstClassHr189[[#This Row],[Spk/sec-Average]]),"",IF(BurstClassHr189[[#This Row],[Spk/sec-Average]]&lt;$B$3,"LF","HF"))</f>
        <v/>
      </c>
      <c r="D146" s="49" t="str">
        <f>IF(ISBLANK(BurstClassHr189[[#This Row],[%Spikes in Bursts-All]]),"",IF(BurstClassHr189[[#This Row],[%Spikes in Bursts-All]]&lt;$C$3,"LB","HB"))</f>
        <v/>
      </c>
      <c r="E146" s="50" t="str">
        <f t="shared" si="1"/>
        <v/>
      </c>
      <c r="F146"/>
      <c r="G146"/>
      <c r="H146"/>
      <c r="I146"/>
      <c r="J146"/>
      <c r="K146"/>
      <c r="L146"/>
      <c r="M146"/>
      <c r="N146"/>
      <c r="O146"/>
    </row>
    <row r="147" spans="3:15" x14ac:dyDescent="0.3">
      <c r="C147" s="49" t="str">
        <f>IF(ISBLANK(BurstClassHr189[[#This Row],[Spk/sec-Average]]),"",IF(BurstClassHr189[[#This Row],[Spk/sec-Average]]&lt;$B$3,"LF","HF"))</f>
        <v/>
      </c>
      <c r="D147" s="49" t="str">
        <f>IF(ISBLANK(BurstClassHr189[[#This Row],[%Spikes in Bursts-All]]),"",IF(BurstClassHr189[[#This Row],[%Spikes in Bursts-All]]&lt;$C$3,"LB","HB"))</f>
        <v/>
      </c>
      <c r="E147" s="50" t="str">
        <f t="shared" si="1"/>
        <v/>
      </c>
      <c r="F147"/>
      <c r="G147"/>
      <c r="H147"/>
      <c r="I147"/>
      <c r="J147"/>
      <c r="K147"/>
      <c r="L147"/>
      <c r="M147"/>
      <c r="N147"/>
      <c r="O147"/>
    </row>
    <row r="148" spans="3:15" x14ac:dyDescent="0.3">
      <c r="C148" s="49" t="str">
        <f>IF(ISBLANK(BurstClassHr189[[#This Row],[Spk/sec-Average]]),"",IF(BurstClassHr189[[#This Row],[Spk/sec-Average]]&lt;$B$3,"LF","HF"))</f>
        <v/>
      </c>
      <c r="D148" s="49" t="str">
        <f>IF(ISBLANK(BurstClassHr189[[#This Row],[%Spikes in Bursts-All]]),"",IF(BurstClassHr189[[#This Row],[%Spikes in Bursts-All]]&lt;$C$3,"LB","HB"))</f>
        <v/>
      </c>
      <c r="E148" s="50" t="str">
        <f t="shared" si="1"/>
        <v/>
      </c>
      <c r="F148"/>
      <c r="G148"/>
      <c r="H148"/>
      <c r="I148"/>
      <c r="J148"/>
      <c r="K148"/>
      <c r="L148"/>
      <c r="M148"/>
      <c r="N148"/>
      <c r="O148"/>
    </row>
    <row r="149" spans="3:15" x14ac:dyDescent="0.3">
      <c r="C149" s="49" t="str">
        <f>IF(ISBLANK(BurstClassHr189[[#This Row],[Spk/sec-Average]]),"",IF(BurstClassHr189[[#This Row],[Spk/sec-Average]]&lt;$B$3,"LF","HF"))</f>
        <v/>
      </c>
      <c r="D149" s="49" t="str">
        <f>IF(ISBLANK(BurstClassHr189[[#This Row],[%Spikes in Bursts-All]]),"",IF(BurstClassHr189[[#This Row],[%Spikes in Bursts-All]]&lt;$C$3,"LB","HB"))</f>
        <v/>
      </c>
      <c r="E149" s="50" t="str">
        <f t="shared" si="1"/>
        <v/>
      </c>
      <c r="F149"/>
      <c r="G149"/>
      <c r="H149"/>
      <c r="I149"/>
      <c r="J149"/>
      <c r="K149"/>
      <c r="L149"/>
      <c r="M149"/>
      <c r="N149"/>
      <c r="O149"/>
    </row>
    <row r="150" spans="3:15" x14ac:dyDescent="0.3">
      <c r="C150" s="49" t="str">
        <f>IF(ISBLANK(BurstClassHr189[[#This Row],[Spk/sec-Average]]),"",IF(BurstClassHr189[[#This Row],[Spk/sec-Average]]&lt;$B$3,"LF","HF"))</f>
        <v/>
      </c>
      <c r="D150" s="49" t="str">
        <f>IF(ISBLANK(BurstClassHr189[[#This Row],[%Spikes in Bursts-All]]),"",IF(BurstClassHr189[[#This Row],[%Spikes in Bursts-All]]&lt;$C$3,"LB","HB"))</f>
        <v/>
      </c>
      <c r="E150" s="50" t="str">
        <f t="shared" si="1"/>
        <v/>
      </c>
      <c r="F150"/>
      <c r="G150"/>
      <c r="H150"/>
      <c r="I150"/>
      <c r="J150"/>
      <c r="K150"/>
      <c r="L150"/>
      <c r="M150"/>
      <c r="N150"/>
      <c r="O150"/>
    </row>
    <row r="151" spans="3:15" x14ac:dyDescent="0.3">
      <c r="C151" s="49" t="str">
        <f>IF(ISBLANK(BurstClassHr189[[#This Row],[Spk/sec-Average]]),"",IF(BurstClassHr189[[#This Row],[Spk/sec-Average]]&lt;$B$3,"LF","HF"))</f>
        <v/>
      </c>
      <c r="D151" s="49" t="str">
        <f>IF(ISBLANK(BurstClassHr189[[#This Row],[%Spikes in Bursts-All]]),"",IF(BurstClassHr189[[#This Row],[%Spikes in Bursts-All]]&lt;$C$3,"LB","HB"))</f>
        <v/>
      </c>
      <c r="E151" s="50" t="str">
        <f t="shared" si="1"/>
        <v/>
      </c>
      <c r="F151"/>
      <c r="G151"/>
      <c r="H151"/>
      <c r="I151"/>
      <c r="J151"/>
      <c r="K151"/>
      <c r="L151"/>
      <c r="M151"/>
      <c r="N151"/>
      <c r="O151"/>
    </row>
    <row r="152" spans="3:15" x14ac:dyDescent="0.3">
      <c r="C152" s="49" t="str">
        <f>IF(ISBLANK(BurstClassHr189[[#This Row],[Spk/sec-Average]]),"",IF(BurstClassHr189[[#This Row],[Spk/sec-Average]]&lt;$B$3,"LF","HF"))</f>
        <v/>
      </c>
      <c r="D152" s="49" t="str">
        <f>IF(ISBLANK(BurstClassHr189[[#This Row],[%Spikes in Bursts-All]]),"",IF(BurstClassHr189[[#This Row],[%Spikes in Bursts-All]]&lt;$C$3,"LB","HB"))</f>
        <v/>
      </c>
      <c r="E152" s="50" t="str">
        <f t="shared" si="1"/>
        <v/>
      </c>
      <c r="F152"/>
      <c r="G152"/>
      <c r="H152"/>
      <c r="I152"/>
      <c r="J152"/>
      <c r="K152"/>
      <c r="L152"/>
      <c r="M152"/>
      <c r="N152"/>
      <c r="O152"/>
    </row>
    <row r="153" spans="3:15" x14ac:dyDescent="0.3">
      <c r="C153" s="49" t="str">
        <f>IF(ISBLANK(BurstClassHr189[[#This Row],[Spk/sec-Average]]),"",IF(BurstClassHr189[[#This Row],[Spk/sec-Average]]&lt;$B$3,"LF","HF"))</f>
        <v/>
      </c>
      <c r="D153" s="49" t="str">
        <f>IF(ISBLANK(BurstClassHr189[[#This Row],[%Spikes in Bursts-All]]),"",IF(BurstClassHr189[[#This Row],[%Spikes in Bursts-All]]&lt;$C$3,"LB","HB"))</f>
        <v/>
      </c>
      <c r="E153" s="50" t="str">
        <f t="shared" si="1"/>
        <v/>
      </c>
      <c r="F153"/>
      <c r="G153"/>
      <c r="H153"/>
      <c r="I153"/>
      <c r="J153"/>
      <c r="K153"/>
      <c r="L153"/>
      <c r="M153"/>
      <c r="N153"/>
      <c r="O153"/>
    </row>
    <row r="154" spans="3:15" x14ac:dyDescent="0.3">
      <c r="C154" s="49" t="str">
        <f>IF(ISBLANK(BurstClassHr189[[#This Row],[Spk/sec-Average]]),"",IF(BurstClassHr189[[#This Row],[Spk/sec-Average]]&lt;$B$3,"LF","HF"))</f>
        <v/>
      </c>
      <c r="D154" s="49" t="str">
        <f>IF(ISBLANK(BurstClassHr189[[#This Row],[%Spikes in Bursts-All]]),"",IF(BurstClassHr189[[#This Row],[%Spikes in Bursts-All]]&lt;$C$3,"LB","HB"))</f>
        <v/>
      </c>
      <c r="E154" s="50" t="str">
        <f t="shared" ref="E154:E217" si="2">CONCATENATE(C154,D154)</f>
        <v/>
      </c>
      <c r="F154"/>
      <c r="G154"/>
      <c r="H154"/>
      <c r="I154"/>
      <c r="J154"/>
      <c r="K154"/>
      <c r="L154"/>
      <c r="M154"/>
      <c r="N154"/>
      <c r="O154"/>
    </row>
    <row r="155" spans="3:15" x14ac:dyDescent="0.3">
      <c r="C155" s="49" t="str">
        <f>IF(ISBLANK(BurstClassHr189[[#This Row],[Spk/sec-Average]]),"",IF(BurstClassHr189[[#This Row],[Spk/sec-Average]]&lt;$B$3,"LF","HF"))</f>
        <v/>
      </c>
      <c r="D155" s="49" t="str">
        <f>IF(ISBLANK(BurstClassHr189[[#This Row],[%Spikes in Bursts-All]]),"",IF(BurstClassHr189[[#This Row],[%Spikes in Bursts-All]]&lt;$C$3,"LB","HB"))</f>
        <v/>
      </c>
      <c r="E155" s="50" t="str">
        <f t="shared" si="2"/>
        <v/>
      </c>
      <c r="F155"/>
      <c r="G155"/>
      <c r="H155"/>
      <c r="I155"/>
      <c r="J155"/>
      <c r="K155"/>
      <c r="L155"/>
      <c r="M155"/>
      <c r="N155"/>
      <c r="O155"/>
    </row>
    <row r="156" spans="3:15" x14ac:dyDescent="0.3">
      <c r="C156" s="49" t="str">
        <f>IF(ISBLANK(BurstClassHr189[[#This Row],[Spk/sec-Average]]),"",IF(BurstClassHr189[[#This Row],[Spk/sec-Average]]&lt;$B$3,"LF","HF"))</f>
        <v/>
      </c>
      <c r="D156" s="49" t="str">
        <f>IF(ISBLANK(BurstClassHr189[[#This Row],[%Spikes in Bursts-All]]),"",IF(BurstClassHr189[[#This Row],[%Spikes in Bursts-All]]&lt;$C$3,"LB","HB"))</f>
        <v/>
      </c>
      <c r="E156" s="50" t="str">
        <f t="shared" si="2"/>
        <v/>
      </c>
      <c r="F156"/>
      <c r="G156"/>
      <c r="H156"/>
      <c r="I156"/>
      <c r="J156"/>
      <c r="K156"/>
      <c r="L156"/>
      <c r="M156"/>
      <c r="N156"/>
      <c r="O156"/>
    </row>
    <row r="157" spans="3:15" x14ac:dyDescent="0.3">
      <c r="C157" s="49" t="str">
        <f>IF(ISBLANK(BurstClassHr189[[#This Row],[Spk/sec-Average]]),"",IF(BurstClassHr189[[#This Row],[Spk/sec-Average]]&lt;$B$3,"LF","HF"))</f>
        <v/>
      </c>
      <c r="D157" s="49" t="str">
        <f>IF(ISBLANK(BurstClassHr189[[#This Row],[%Spikes in Bursts-All]]),"",IF(BurstClassHr189[[#This Row],[%Spikes in Bursts-All]]&lt;$C$3,"LB","HB"))</f>
        <v/>
      </c>
      <c r="E157" s="50" t="str">
        <f t="shared" si="2"/>
        <v/>
      </c>
      <c r="F157"/>
      <c r="G157"/>
      <c r="H157"/>
      <c r="I157"/>
      <c r="J157"/>
      <c r="K157"/>
      <c r="L157"/>
      <c r="M157"/>
      <c r="N157"/>
      <c r="O157"/>
    </row>
    <row r="158" spans="3:15" x14ac:dyDescent="0.3">
      <c r="C158" s="49" t="str">
        <f>IF(ISBLANK(BurstClassHr189[[#This Row],[Spk/sec-Average]]),"",IF(BurstClassHr189[[#This Row],[Spk/sec-Average]]&lt;$B$3,"LF","HF"))</f>
        <v/>
      </c>
      <c r="D158" s="49" t="str">
        <f>IF(ISBLANK(BurstClassHr189[[#This Row],[%Spikes in Bursts-All]]),"",IF(BurstClassHr189[[#This Row],[%Spikes in Bursts-All]]&lt;$C$3,"LB","HB"))</f>
        <v/>
      </c>
      <c r="E158" s="50" t="str">
        <f t="shared" si="2"/>
        <v/>
      </c>
      <c r="F158"/>
      <c r="G158"/>
      <c r="H158"/>
      <c r="I158"/>
      <c r="J158"/>
      <c r="K158"/>
      <c r="L158"/>
      <c r="M158"/>
      <c r="N158"/>
      <c r="O158"/>
    </row>
    <row r="159" spans="3:15" x14ac:dyDescent="0.3">
      <c r="C159" s="49" t="str">
        <f>IF(ISBLANK(BurstClassHr189[[#This Row],[Spk/sec-Average]]),"",IF(BurstClassHr189[[#This Row],[Spk/sec-Average]]&lt;$B$3,"LF","HF"))</f>
        <v/>
      </c>
      <c r="D159" s="49" t="str">
        <f>IF(ISBLANK(BurstClassHr189[[#This Row],[%Spikes in Bursts-All]]),"",IF(BurstClassHr189[[#This Row],[%Spikes in Bursts-All]]&lt;$C$3,"LB","HB"))</f>
        <v/>
      </c>
      <c r="E159" s="50" t="str">
        <f t="shared" si="2"/>
        <v/>
      </c>
      <c r="F159"/>
      <c r="G159"/>
      <c r="H159"/>
      <c r="I159"/>
      <c r="J159"/>
      <c r="K159"/>
      <c r="L159"/>
      <c r="M159"/>
      <c r="N159"/>
      <c r="O159"/>
    </row>
    <row r="160" spans="3:15" x14ac:dyDescent="0.3">
      <c r="C160" s="49" t="str">
        <f>IF(ISBLANK(BurstClassHr189[[#This Row],[Spk/sec-Average]]),"",IF(BurstClassHr189[[#This Row],[Spk/sec-Average]]&lt;$B$3,"LF","HF"))</f>
        <v/>
      </c>
      <c r="D160" s="49" t="str">
        <f>IF(ISBLANK(BurstClassHr189[[#This Row],[%Spikes in Bursts-All]]),"",IF(BurstClassHr189[[#This Row],[%Spikes in Bursts-All]]&lt;$C$3,"LB","HB"))</f>
        <v/>
      </c>
      <c r="E160" s="50" t="str">
        <f t="shared" si="2"/>
        <v/>
      </c>
      <c r="F160"/>
      <c r="G160"/>
      <c r="H160"/>
      <c r="I160"/>
      <c r="J160"/>
      <c r="K160"/>
      <c r="L160"/>
      <c r="M160"/>
      <c r="N160"/>
      <c r="O160"/>
    </row>
    <row r="161" spans="3:15" x14ac:dyDescent="0.3">
      <c r="C161" s="49" t="str">
        <f>IF(ISBLANK(BurstClassHr189[[#This Row],[Spk/sec-Average]]),"",IF(BurstClassHr189[[#This Row],[Spk/sec-Average]]&lt;$B$3,"LF","HF"))</f>
        <v/>
      </c>
      <c r="D161" s="49" t="str">
        <f>IF(ISBLANK(BurstClassHr189[[#This Row],[%Spikes in Bursts-All]]),"",IF(BurstClassHr189[[#This Row],[%Spikes in Bursts-All]]&lt;$C$3,"LB","HB"))</f>
        <v/>
      </c>
      <c r="E161" s="50" t="str">
        <f t="shared" si="2"/>
        <v/>
      </c>
      <c r="F161"/>
      <c r="G161"/>
      <c r="H161"/>
      <c r="I161"/>
      <c r="J161"/>
      <c r="K161"/>
      <c r="L161"/>
      <c r="M161"/>
      <c r="N161"/>
      <c r="O161"/>
    </row>
    <row r="162" spans="3:15" x14ac:dyDescent="0.3">
      <c r="C162" s="49" t="str">
        <f>IF(ISBLANK(BurstClassHr189[[#This Row],[Spk/sec-Average]]),"",IF(BurstClassHr189[[#This Row],[Spk/sec-Average]]&lt;$B$3,"LF","HF"))</f>
        <v/>
      </c>
      <c r="D162" s="49" t="str">
        <f>IF(ISBLANK(BurstClassHr189[[#This Row],[%Spikes in Bursts-All]]),"",IF(BurstClassHr189[[#This Row],[%Spikes in Bursts-All]]&lt;$C$3,"LB","HB"))</f>
        <v/>
      </c>
      <c r="E162" s="50" t="str">
        <f t="shared" si="2"/>
        <v/>
      </c>
      <c r="F162"/>
      <c r="G162"/>
      <c r="H162"/>
      <c r="I162"/>
      <c r="J162"/>
      <c r="K162"/>
      <c r="L162"/>
      <c r="M162"/>
      <c r="N162"/>
      <c r="O162"/>
    </row>
    <row r="163" spans="3:15" x14ac:dyDescent="0.3">
      <c r="C163" s="49" t="str">
        <f>IF(ISBLANK(BurstClassHr189[[#This Row],[Spk/sec-Average]]),"",IF(BurstClassHr189[[#This Row],[Spk/sec-Average]]&lt;$B$3,"LF","HF"))</f>
        <v/>
      </c>
      <c r="D163" s="49" t="str">
        <f>IF(ISBLANK(BurstClassHr189[[#This Row],[%Spikes in Bursts-All]]),"",IF(BurstClassHr189[[#This Row],[%Spikes in Bursts-All]]&lt;$C$3,"LB","HB"))</f>
        <v/>
      </c>
      <c r="E163" s="50" t="str">
        <f t="shared" si="2"/>
        <v/>
      </c>
      <c r="F163"/>
      <c r="G163"/>
      <c r="H163"/>
      <c r="I163"/>
      <c r="J163"/>
      <c r="K163"/>
      <c r="L163"/>
      <c r="M163"/>
      <c r="N163"/>
      <c r="O163"/>
    </row>
    <row r="164" spans="3:15" x14ac:dyDescent="0.3">
      <c r="C164" s="49" t="str">
        <f>IF(ISBLANK(BurstClassHr189[[#This Row],[Spk/sec-Average]]),"",IF(BurstClassHr189[[#This Row],[Spk/sec-Average]]&lt;$B$3,"LF","HF"))</f>
        <v/>
      </c>
      <c r="D164" s="49" t="str">
        <f>IF(ISBLANK(BurstClassHr189[[#This Row],[%Spikes in Bursts-All]]),"",IF(BurstClassHr189[[#This Row],[%Spikes in Bursts-All]]&lt;$C$3,"LB","HB"))</f>
        <v/>
      </c>
      <c r="E164" s="50" t="str">
        <f t="shared" si="2"/>
        <v/>
      </c>
      <c r="F164"/>
      <c r="G164"/>
      <c r="H164"/>
      <c r="I164"/>
      <c r="J164"/>
      <c r="K164"/>
      <c r="L164"/>
      <c r="M164"/>
      <c r="N164"/>
      <c r="O164"/>
    </row>
    <row r="165" spans="3:15" x14ac:dyDescent="0.3">
      <c r="C165" s="49" t="str">
        <f>IF(ISBLANK(BurstClassHr189[[#This Row],[Spk/sec-Average]]),"",IF(BurstClassHr189[[#This Row],[Spk/sec-Average]]&lt;$B$3,"LF","HF"))</f>
        <v/>
      </c>
      <c r="D165" s="49" t="str">
        <f>IF(ISBLANK(BurstClassHr189[[#This Row],[%Spikes in Bursts-All]]),"",IF(BurstClassHr189[[#This Row],[%Spikes in Bursts-All]]&lt;$C$3,"LB","HB"))</f>
        <v/>
      </c>
      <c r="E165" s="50" t="str">
        <f t="shared" si="2"/>
        <v/>
      </c>
      <c r="F165"/>
      <c r="G165"/>
      <c r="H165"/>
      <c r="I165"/>
      <c r="J165"/>
      <c r="K165"/>
      <c r="L165"/>
      <c r="M165"/>
      <c r="N165"/>
      <c r="O165"/>
    </row>
    <row r="166" spans="3:15" x14ac:dyDescent="0.3">
      <c r="C166" s="49" t="str">
        <f>IF(ISBLANK(BurstClassHr189[[#This Row],[Spk/sec-Average]]),"",IF(BurstClassHr189[[#This Row],[Spk/sec-Average]]&lt;$B$3,"LF","HF"))</f>
        <v/>
      </c>
      <c r="D166" s="49" t="str">
        <f>IF(ISBLANK(BurstClassHr189[[#This Row],[%Spikes in Bursts-All]]),"",IF(BurstClassHr189[[#This Row],[%Spikes in Bursts-All]]&lt;$C$3,"LB","HB"))</f>
        <v/>
      </c>
      <c r="E166" s="50" t="str">
        <f t="shared" si="2"/>
        <v/>
      </c>
      <c r="F166"/>
      <c r="G166"/>
      <c r="H166"/>
      <c r="I166"/>
      <c r="J166"/>
      <c r="K166"/>
      <c r="L166"/>
      <c r="M166"/>
      <c r="N166"/>
      <c r="O166"/>
    </row>
    <row r="167" spans="3:15" x14ac:dyDescent="0.3">
      <c r="C167" s="49" t="str">
        <f>IF(ISBLANK(BurstClassHr189[[#This Row],[Spk/sec-Average]]),"",IF(BurstClassHr189[[#This Row],[Spk/sec-Average]]&lt;$B$3,"LF","HF"))</f>
        <v/>
      </c>
      <c r="D167" s="49" t="str">
        <f>IF(ISBLANK(BurstClassHr189[[#This Row],[%Spikes in Bursts-All]]),"",IF(BurstClassHr189[[#This Row],[%Spikes in Bursts-All]]&lt;$C$3,"LB","HB"))</f>
        <v/>
      </c>
      <c r="E167" s="50" t="str">
        <f t="shared" si="2"/>
        <v/>
      </c>
      <c r="F167"/>
      <c r="G167"/>
      <c r="H167"/>
      <c r="I167"/>
      <c r="J167"/>
      <c r="K167"/>
      <c r="L167"/>
      <c r="M167"/>
      <c r="N167"/>
      <c r="O167"/>
    </row>
    <row r="168" spans="3:15" x14ac:dyDescent="0.3">
      <c r="C168" s="49" t="str">
        <f>IF(ISBLANK(BurstClassHr189[[#This Row],[Spk/sec-Average]]),"",IF(BurstClassHr189[[#This Row],[Spk/sec-Average]]&lt;$B$3,"LF","HF"))</f>
        <v/>
      </c>
      <c r="D168" s="49" t="str">
        <f>IF(ISBLANK(BurstClassHr189[[#This Row],[%Spikes in Bursts-All]]),"",IF(BurstClassHr189[[#This Row],[%Spikes in Bursts-All]]&lt;$C$3,"LB","HB"))</f>
        <v/>
      </c>
      <c r="E168" s="50" t="str">
        <f t="shared" si="2"/>
        <v/>
      </c>
      <c r="F168"/>
      <c r="G168"/>
      <c r="H168"/>
      <c r="I168"/>
      <c r="J168"/>
      <c r="K168"/>
      <c r="L168"/>
      <c r="M168"/>
      <c r="N168"/>
      <c r="O168"/>
    </row>
    <row r="169" spans="3:15" x14ac:dyDescent="0.3">
      <c r="C169" s="49" t="str">
        <f>IF(ISBLANK(BurstClassHr189[[#This Row],[Spk/sec-Average]]),"",IF(BurstClassHr189[[#This Row],[Spk/sec-Average]]&lt;$B$3,"LF","HF"))</f>
        <v/>
      </c>
      <c r="D169" s="49" t="str">
        <f>IF(ISBLANK(BurstClassHr189[[#This Row],[%Spikes in Bursts-All]]),"",IF(BurstClassHr189[[#This Row],[%Spikes in Bursts-All]]&lt;$C$3,"LB","HB"))</f>
        <v/>
      </c>
      <c r="E169" s="50" t="str">
        <f t="shared" si="2"/>
        <v/>
      </c>
      <c r="F169"/>
      <c r="G169"/>
      <c r="H169"/>
      <c r="I169"/>
      <c r="J169"/>
      <c r="K169"/>
      <c r="L169"/>
      <c r="M169"/>
      <c r="N169"/>
      <c r="O169"/>
    </row>
    <row r="170" spans="3:15" x14ac:dyDescent="0.3">
      <c r="C170" s="49" t="str">
        <f>IF(ISBLANK(BurstClassHr189[[#This Row],[Spk/sec-Average]]),"",IF(BurstClassHr189[[#This Row],[Spk/sec-Average]]&lt;$B$3,"LF","HF"))</f>
        <v/>
      </c>
      <c r="D170" s="49" t="str">
        <f>IF(ISBLANK(BurstClassHr189[[#This Row],[%Spikes in Bursts-All]]),"",IF(BurstClassHr189[[#This Row],[%Spikes in Bursts-All]]&lt;$C$3,"LB","HB"))</f>
        <v/>
      </c>
      <c r="E170" s="50" t="str">
        <f t="shared" si="2"/>
        <v/>
      </c>
      <c r="F170"/>
      <c r="G170"/>
      <c r="H170"/>
      <c r="I170"/>
      <c r="J170"/>
      <c r="K170"/>
      <c r="L170"/>
      <c r="M170"/>
      <c r="N170"/>
      <c r="O170"/>
    </row>
    <row r="171" spans="3:15" x14ac:dyDescent="0.3">
      <c r="C171" s="49" t="str">
        <f>IF(ISBLANK(BurstClassHr189[[#This Row],[Spk/sec-Average]]),"",IF(BurstClassHr189[[#This Row],[Spk/sec-Average]]&lt;$B$3,"LF","HF"))</f>
        <v/>
      </c>
      <c r="D171" s="49" t="str">
        <f>IF(ISBLANK(BurstClassHr189[[#This Row],[%Spikes in Bursts-All]]),"",IF(BurstClassHr189[[#This Row],[%Spikes in Bursts-All]]&lt;$C$3,"LB","HB"))</f>
        <v/>
      </c>
      <c r="E171" s="50" t="str">
        <f t="shared" si="2"/>
        <v/>
      </c>
      <c r="F171"/>
      <c r="G171"/>
      <c r="H171"/>
      <c r="I171"/>
      <c r="J171"/>
      <c r="K171"/>
      <c r="L171"/>
      <c r="M171"/>
      <c r="N171"/>
      <c r="O171"/>
    </row>
    <row r="172" spans="3:15" x14ac:dyDescent="0.3">
      <c r="C172" s="49" t="str">
        <f>IF(ISBLANK(BurstClassHr189[[#This Row],[Spk/sec-Average]]),"",IF(BurstClassHr189[[#This Row],[Spk/sec-Average]]&lt;$B$3,"LF","HF"))</f>
        <v/>
      </c>
      <c r="D172" s="49" t="str">
        <f>IF(ISBLANK(BurstClassHr189[[#This Row],[%Spikes in Bursts-All]]),"",IF(BurstClassHr189[[#This Row],[%Spikes in Bursts-All]]&lt;$C$3,"LB","HB"))</f>
        <v/>
      </c>
      <c r="E172" s="50" t="str">
        <f t="shared" si="2"/>
        <v/>
      </c>
      <c r="F172"/>
      <c r="G172"/>
      <c r="H172"/>
      <c r="I172"/>
      <c r="J172"/>
      <c r="K172"/>
      <c r="L172"/>
      <c r="M172"/>
      <c r="N172"/>
      <c r="O172"/>
    </row>
    <row r="173" spans="3:15" x14ac:dyDescent="0.3">
      <c r="C173" s="49" t="str">
        <f>IF(ISBLANK(BurstClassHr189[[#This Row],[Spk/sec-Average]]),"",IF(BurstClassHr189[[#This Row],[Spk/sec-Average]]&lt;$B$3,"LF","HF"))</f>
        <v/>
      </c>
      <c r="D173" s="49" t="str">
        <f>IF(ISBLANK(BurstClassHr189[[#This Row],[%Spikes in Bursts-All]]),"",IF(BurstClassHr189[[#This Row],[%Spikes in Bursts-All]]&lt;$C$3,"LB","HB"))</f>
        <v/>
      </c>
      <c r="E173" s="50" t="str">
        <f t="shared" si="2"/>
        <v/>
      </c>
      <c r="F173"/>
      <c r="G173"/>
      <c r="H173"/>
      <c r="I173"/>
      <c r="J173"/>
      <c r="K173"/>
      <c r="L173"/>
      <c r="M173"/>
      <c r="N173"/>
      <c r="O173"/>
    </row>
    <row r="174" spans="3:15" x14ac:dyDescent="0.3">
      <c r="C174" s="49" t="str">
        <f>IF(ISBLANK(BurstClassHr189[[#This Row],[Spk/sec-Average]]),"",IF(BurstClassHr189[[#This Row],[Spk/sec-Average]]&lt;$B$3,"LF","HF"))</f>
        <v/>
      </c>
      <c r="D174" s="49" t="str">
        <f>IF(ISBLANK(BurstClassHr189[[#This Row],[%Spikes in Bursts-All]]),"",IF(BurstClassHr189[[#This Row],[%Spikes in Bursts-All]]&lt;$C$3,"LB","HB"))</f>
        <v/>
      </c>
      <c r="E174" s="50" t="str">
        <f t="shared" si="2"/>
        <v/>
      </c>
      <c r="F174"/>
      <c r="G174"/>
      <c r="H174"/>
      <c r="I174"/>
      <c r="J174"/>
      <c r="K174"/>
      <c r="L174"/>
      <c r="M174"/>
      <c r="N174"/>
      <c r="O174"/>
    </row>
    <row r="175" spans="3:15" x14ac:dyDescent="0.3">
      <c r="C175" s="49" t="str">
        <f>IF(ISBLANK(BurstClassHr189[[#This Row],[Spk/sec-Average]]),"",IF(BurstClassHr189[[#This Row],[Spk/sec-Average]]&lt;$B$3,"LF","HF"))</f>
        <v/>
      </c>
      <c r="D175" s="49" t="str">
        <f>IF(ISBLANK(BurstClassHr189[[#This Row],[%Spikes in Bursts-All]]),"",IF(BurstClassHr189[[#This Row],[%Spikes in Bursts-All]]&lt;$C$3,"LB","HB"))</f>
        <v/>
      </c>
      <c r="E175" s="50" t="str">
        <f t="shared" si="2"/>
        <v/>
      </c>
      <c r="F175"/>
      <c r="G175"/>
      <c r="H175"/>
      <c r="I175"/>
      <c r="J175"/>
      <c r="K175"/>
      <c r="L175"/>
      <c r="M175"/>
      <c r="N175"/>
      <c r="O175"/>
    </row>
    <row r="176" spans="3:15" x14ac:dyDescent="0.3">
      <c r="C176" s="49" t="str">
        <f>IF(ISBLANK(BurstClassHr189[[#This Row],[Spk/sec-Average]]),"",IF(BurstClassHr189[[#This Row],[Spk/sec-Average]]&lt;$B$3,"LF","HF"))</f>
        <v/>
      </c>
      <c r="D176" s="49" t="str">
        <f>IF(ISBLANK(BurstClassHr189[[#This Row],[%Spikes in Bursts-All]]),"",IF(BurstClassHr189[[#This Row],[%Spikes in Bursts-All]]&lt;$C$3,"LB","HB"))</f>
        <v/>
      </c>
      <c r="E176" s="50" t="str">
        <f t="shared" si="2"/>
        <v/>
      </c>
      <c r="F176"/>
      <c r="G176"/>
      <c r="H176"/>
      <c r="I176"/>
      <c r="J176"/>
      <c r="K176"/>
      <c r="L176"/>
      <c r="M176"/>
      <c r="N176"/>
      <c r="O176"/>
    </row>
    <row r="177" spans="3:15" x14ac:dyDescent="0.3">
      <c r="C177" s="49" t="str">
        <f>IF(ISBLANK(BurstClassHr189[[#This Row],[Spk/sec-Average]]),"",IF(BurstClassHr189[[#This Row],[Spk/sec-Average]]&lt;$B$3,"LF","HF"))</f>
        <v/>
      </c>
      <c r="D177" s="49" t="str">
        <f>IF(ISBLANK(BurstClassHr189[[#This Row],[%Spikes in Bursts-All]]),"",IF(BurstClassHr189[[#This Row],[%Spikes in Bursts-All]]&lt;$C$3,"LB","HB"))</f>
        <v/>
      </c>
      <c r="E177" s="50" t="str">
        <f t="shared" si="2"/>
        <v/>
      </c>
      <c r="F177"/>
      <c r="G177"/>
      <c r="H177"/>
      <c r="I177"/>
      <c r="J177"/>
      <c r="K177"/>
      <c r="L177"/>
      <c r="M177"/>
      <c r="N177"/>
      <c r="O177"/>
    </row>
    <row r="178" spans="3:15" x14ac:dyDescent="0.3">
      <c r="C178" s="49" t="str">
        <f>IF(ISBLANK(BurstClassHr189[[#This Row],[Spk/sec-Average]]),"",IF(BurstClassHr189[[#This Row],[Spk/sec-Average]]&lt;$B$3,"LF","HF"))</f>
        <v/>
      </c>
      <c r="D178" s="49" t="str">
        <f>IF(ISBLANK(BurstClassHr189[[#This Row],[%Spikes in Bursts-All]]),"",IF(BurstClassHr189[[#This Row],[%Spikes in Bursts-All]]&lt;$C$3,"LB","HB"))</f>
        <v/>
      </c>
      <c r="E178" s="50" t="str">
        <f t="shared" si="2"/>
        <v/>
      </c>
      <c r="F178"/>
      <c r="G178"/>
      <c r="H178"/>
      <c r="I178"/>
      <c r="J178"/>
      <c r="K178"/>
      <c r="L178"/>
      <c r="M178"/>
      <c r="N178"/>
      <c r="O178"/>
    </row>
    <row r="179" spans="3:15" x14ac:dyDescent="0.3">
      <c r="C179" s="49" t="str">
        <f>IF(ISBLANK(BurstClassHr189[[#This Row],[Spk/sec-Average]]),"",IF(BurstClassHr189[[#This Row],[Spk/sec-Average]]&lt;$B$3,"LF","HF"))</f>
        <v/>
      </c>
      <c r="D179" s="49" t="str">
        <f>IF(ISBLANK(BurstClassHr189[[#This Row],[%Spikes in Bursts-All]]),"",IF(BurstClassHr189[[#This Row],[%Spikes in Bursts-All]]&lt;$C$3,"LB","HB"))</f>
        <v/>
      </c>
      <c r="E179" s="50" t="str">
        <f t="shared" si="2"/>
        <v/>
      </c>
      <c r="F179"/>
      <c r="G179"/>
      <c r="H179"/>
      <c r="I179"/>
      <c r="J179"/>
      <c r="K179"/>
      <c r="L179"/>
      <c r="M179"/>
      <c r="N179"/>
      <c r="O179"/>
    </row>
    <row r="180" spans="3:15" x14ac:dyDescent="0.3">
      <c r="C180" s="49" t="str">
        <f>IF(ISBLANK(BurstClassHr189[[#This Row],[Spk/sec-Average]]),"",IF(BurstClassHr189[[#This Row],[Spk/sec-Average]]&lt;$B$3,"LF","HF"))</f>
        <v/>
      </c>
      <c r="D180" s="49" t="str">
        <f>IF(ISBLANK(BurstClassHr189[[#This Row],[%Spikes in Bursts-All]]),"",IF(BurstClassHr189[[#This Row],[%Spikes in Bursts-All]]&lt;$C$3,"LB","HB"))</f>
        <v/>
      </c>
      <c r="E180" s="50" t="str">
        <f t="shared" si="2"/>
        <v/>
      </c>
      <c r="F180"/>
      <c r="G180"/>
      <c r="H180"/>
      <c r="I180"/>
      <c r="J180"/>
      <c r="K180"/>
      <c r="L180"/>
      <c r="M180"/>
      <c r="N180"/>
      <c r="O180"/>
    </row>
    <row r="181" spans="3:15" x14ac:dyDescent="0.3">
      <c r="C181" s="49" t="str">
        <f>IF(ISBLANK(BurstClassHr189[[#This Row],[Spk/sec-Average]]),"",IF(BurstClassHr189[[#This Row],[Spk/sec-Average]]&lt;$B$3,"LF","HF"))</f>
        <v/>
      </c>
      <c r="D181" s="49" t="str">
        <f>IF(ISBLANK(BurstClassHr189[[#This Row],[%Spikes in Bursts-All]]),"",IF(BurstClassHr189[[#This Row],[%Spikes in Bursts-All]]&lt;$C$3,"LB","HB"))</f>
        <v/>
      </c>
      <c r="E181" s="50" t="str">
        <f t="shared" si="2"/>
        <v/>
      </c>
      <c r="F181"/>
      <c r="G181"/>
      <c r="H181"/>
      <c r="I181"/>
      <c r="J181"/>
      <c r="K181"/>
      <c r="L181"/>
      <c r="M181"/>
      <c r="N181"/>
      <c r="O181"/>
    </row>
    <row r="182" spans="3:15" x14ac:dyDescent="0.3">
      <c r="C182" s="49" t="str">
        <f>IF(ISBLANK(BurstClassHr189[[#This Row],[Spk/sec-Average]]),"",IF(BurstClassHr189[[#This Row],[Spk/sec-Average]]&lt;$B$3,"LF","HF"))</f>
        <v/>
      </c>
      <c r="D182" s="49" t="str">
        <f>IF(ISBLANK(BurstClassHr189[[#This Row],[%Spikes in Bursts-All]]),"",IF(BurstClassHr189[[#This Row],[%Spikes in Bursts-All]]&lt;$C$3,"LB","HB"))</f>
        <v/>
      </c>
      <c r="E182" s="50" t="str">
        <f t="shared" si="2"/>
        <v/>
      </c>
      <c r="F182"/>
      <c r="G182"/>
      <c r="H182"/>
      <c r="I182"/>
      <c r="J182"/>
      <c r="K182"/>
      <c r="L182"/>
      <c r="M182"/>
      <c r="N182"/>
      <c r="O182"/>
    </row>
    <row r="183" spans="3:15" x14ac:dyDescent="0.3">
      <c r="C183" s="49" t="str">
        <f>IF(ISBLANK(BurstClassHr189[[#This Row],[Spk/sec-Average]]),"",IF(BurstClassHr189[[#This Row],[Spk/sec-Average]]&lt;$B$3,"LF","HF"))</f>
        <v/>
      </c>
      <c r="D183" s="49" t="str">
        <f>IF(ISBLANK(BurstClassHr189[[#This Row],[%Spikes in Bursts-All]]),"",IF(BurstClassHr189[[#This Row],[%Spikes in Bursts-All]]&lt;$C$3,"LB","HB"))</f>
        <v/>
      </c>
      <c r="E183" s="50" t="str">
        <f t="shared" si="2"/>
        <v/>
      </c>
      <c r="F183"/>
      <c r="G183"/>
      <c r="H183"/>
      <c r="I183"/>
      <c r="J183"/>
      <c r="K183"/>
      <c r="L183"/>
      <c r="M183"/>
      <c r="N183"/>
      <c r="O183"/>
    </row>
    <row r="184" spans="3:15" x14ac:dyDescent="0.3">
      <c r="C184" s="49" t="str">
        <f>IF(ISBLANK(BurstClassHr189[[#This Row],[Spk/sec-Average]]),"",IF(BurstClassHr189[[#This Row],[Spk/sec-Average]]&lt;$B$3,"LF","HF"))</f>
        <v/>
      </c>
      <c r="D184" s="49" t="str">
        <f>IF(ISBLANK(BurstClassHr189[[#This Row],[%Spikes in Bursts-All]]),"",IF(BurstClassHr189[[#This Row],[%Spikes in Bursts-All]]&lt;$C$3,"LB","HB"))</f>
        <v/>
      </c>
      <c r="E184" s="50" t="str">
        <f t="shared" si="2"/>
        <v/>
      </c>
      <c r="F184"/>
      <c r="G184"/>
      <c r="H184"/>
      <c r="I184"/>
      <c r="J184"/>
      <c r="K184"/>
      <c r="L184"/>
      <c r="M184"/>
      <c r="N184"/>
      <c r="O184"/>
    </row>
    <row r="185" spans="3:15" x14ac:dyDescent="0.3">
      <c r="C185" s="49" t="str">
        <f>IF(ISBLANK(BurstClassHr189[[#This Row],[Spk/sec-Average]]),"",IF(BurstClassHr189[[#This Row],[Spk/sec-Average]]&lt;$B$3,"LF","HF"))</f>
        <v/>
      </c>
      <c r="D185" s="49" t="str">
        <f>IF(ISBLANK(BurstClassHr189[[#This Row],[%Spikes in Bursts-All]]),"",IF(BurstClassHr189[[#This Row],[%Spikes in Bursts-All]]&lt;$C$3,"LB","HB"))</f>
        <v/>
      </c>
      <c r="E185" s="50" t="str">
        <f t="shared" si="2"/>
        <v/>
      </c>
      <c r="F185"/>
      <c r="G185"/>
      <c r="H185"/>
      <c r="I185"/>
      <c r="J185"/>
      <c r="K185"/>
      <c r="L185"/>
      <c r="M185"/>
      <c r="N185"/>
      <c r="O185"/>
    </row>
    <row r="186" spans="3:15" x14ac:dyDescent="0.3">
      <c r="C186" s="49" t="str">
        <f>IF(ISBLANK(BurstClassHr189[[#This Row],[Spk/sec-Average]]),"",IF(BurstClassHr189[[#This Row],[Spk/sec-Average]]&lt;$B$3,"LF","HF"))</f>
        <v/>
      </c>
      <c r="D186" s="49" t="str">
        <f>IF(ISBLANK(BurstClassHr189[[#This Row],[%Spikes in Bursts-All]]),"",IF(BurstClassHr189[[#This Row],[%Spikes in Bursts-All]]&lt;$C$3,"LB","HB"))</f>
        <v/>
      </c>
      <c r="E186" s="50" t="str">
        <f t="shared" si="2"/>
        <v/>
      </c>
      <c r="F186"/>
      <c r="G186"/>
      <c r="H186"/>
      <c r="I186"/>
      <c r="J186"/>
      <c r="K186"/>
      <c r="L186"/>
      <c r="M186"/>
      <c r="N186"/>
      <c r="O186"/>
    </row>
    <row r="187" spans="3:15" x14ac:dyDescent="0.3">
      <c r="C187" s="49" t="str">
        <f>IF(ISBLANK(BurstClassHr189[[#This Row],[Spk/sec-Average]]),"",IF(BurstClassHr189[[#This Row],[Spk/sec-Average]]&lt;$B$3,"LF","HF"))</f>
        <v/>
      </c>
      <c r="D187" s="49" t="str">
        <f>IF(ISBLANK(BurstClassHr189[[#This Row],[%Spikes in Bursts-All]]),"",IF(BurstClassHr189[[#This Row],[%Spikes in Bursts-All]]&lt;$C$3,"LB","HB"))</f>
        <v/>
      </c>
      <c r="E187" s="50" t="str">
        <f t="shared" si="2"/>
        <v/>
      </c>
      <c r="F187"/>
      <c r="G187"/>
      <c r="H187"/>
      <c r="I187"/>
      <c r="J187"/>
      <c r="K187"/>
      <c r="L187"/>
      <c r="M187"/>
      <c r="N187"/>
      <c r="O187"/>
    </row>
    <row r="188" spans="3:15" x14ac:dyDescent="0.3">
      <c r="C188" s="49" t="str">
        <f>IF(ISBLANK(BurstClassHr189[[#This Row],[Spk/sec-Average]]),"",IF(BurstClassHr189[[#This Row],[Spk/sec-Average]]&lt;$B$3,"LF","HF"))</f>
        <v/>
      </c>
      <c r="D188" s="49" t="str">
        <f>IF(ISBLANK(BurstClassHr189[[#This Row],[%Spikes in Bursts-All]]),"",IF(BurstClassHr189[[#This Row],[%Spikes in Bursts-All]]&lt;$C$3,"LB","HB"))</f>
        <v/>
      </c>
      <c r="E188" s="50" t="str">
        <f t="shared" si="2"/>
        <v/>
      </c>
      <c r="F188"/>
      <c r="G188"/>
      <c r="H188"/>
      <c r="I188"/>
      <c r="J188"/>
      <c r="K188"/>
      <c r="L188"/>
      <c r="M188"/>
      <c r="N188"/>
      <c r="O188"/>
    </row>
    <row r="189" spans="3:15" x14ac:dyDescent="0.3">
      <c r="C189" s="49" t="str">
        <f>IF(ISBLANK(BurstClassHr189[[#This Row],[Spk/sec-Average]]),"",IF(BurstClassHr189[[#This Row],[Spk/sec-Average]]&lt;$B$3,"LF","HF"))</f>
        <v/>
      </c>
      <c r="D189" s="49" t="str">
        <f>IF(ISBLANK(BurstClassHr189[[#This Row],[%Spikes in Bursts-All]]),"",IF(BurstClassHr189[[#This Row],[%Spikes in Bursts-All]]&lt;$C$3,"LB","HB"))</f>
        <v/>
      </c>
      <c r="E189" s="50" t="str">
        <f t="shared" si="2"/>
        <v/>
      </c>
      <c r="F189"/>
      <c r="G189"/>
      <c r="H189"/>
      <c r="I189"/>
      <c r="J189"/>
      <c r="K189"/>
      <c r="L189"/>
      <c r="M189"/>
      <c r="N189"/>
      <c r="O189"/>
    </row>
    <row r="190" spans="3:15" x14ac:dyDescent="0.3">
      <c r="C190" s="49" t="str">
        <f>IF(ISBLANK(BurstClassHr189[[#This Row],[Spk/sec-Average]]),"",IF(BurstClassHr189[[#This Row],[Spk/sec-Average]]&lt;$B$3,"LF","HF"))</f>
        <v/>
      </c>
      <c r="D190" s="49" t="str">
        <f>IF(ISBLANK(BurstClassHr189[[#This Row],[%Spikes in Bursts-All]]),"",IF(BurstClassHr189[[#This Row],[%Spikes in Bursts-All]]&lt;$C$3,"LB","HB"))</f>
        <v/>
      </c>
      <c r="E190" s="50" t="str">
        <f t="shared" si="2"/>
        <v/>
      </c>
      <c r="F190"/>
      <c r="G190"/>
      <c r="H190"/>
      <c r="I190"/>
      <c r="J190"/>
      <c r="K190"/>
      <c r="L190"/>
      <c r="M190"/>
      <c r="N190"/>
      <c r="O190"/>
    </row>
    <row r="191" spans="3:15" x14ac:dyDescent="0.3">
      <c r="C191" s="49" t="str">
        <f>IF(ISBLANK(BurstClassHr189[[#This Row],[Spk/sec-Average]]),"",IF(BurstClassHr189[[#This Row],[Spk/sec-Average]]&lt;$B$3,"LF","HF"))</f>
        <v/>
      </c>
      <c r="D191" s="49" t="str">
        <f>IF(ISBLANK(BurstClassHr189[[#This Row],[%Spikes in Bursts-All]]),"",IF(BurstClassHr189[[#This Row],[%Spikes in Bursts-All]]&lt;$C$3,"LB","HB"))</f>
        <v/>
      </c>
      <c r="E191" s="50" t="str">
        <f t="shared" si="2"/>
        <v/>
      </c>
      <c r="F191"/>
      <c r="G191"/>
      <c r="H191"/>
      <c r="I191"/>
      <c r="J191"/>
      <c r="K191"/>
      <c r="L191"/>
      <c r="M191"/>
      <c r="N191"/>
      <c r="O191"/>
    </row>
    <row r="192" spans="3:15" x14ac:dyDescent="0.3">
      <c r="C192" s="49" t="str">
        <f>IF(ISBLANK(BurstClassHr189[[#This Row],[Spk/sec-Average]]),"",IF(BurstClassHr189[[#This Row],[Spk/sec-Average]]&lt;$B$3,"LF","HF"))</f>
        <v/>
      </c>
      <c r="D192" s="49" t="str">
        <f>IF(ISBLANK(BurstClassHr189[[#This Row],[%Spikes in Bursts-All]]),"",IF(BurstClassHr189[[#This Row],[%Spikes in Bursts-All]]&lt;$C$3,"LB","HB"))</f>
        <v/>
      </c>
      <c r="E192" s="50" t="str">
        <f t="shared" si="2"/>
        <v/>
      </c>
      <c r="F192"/>
      <c r="G192"/>
      <c r="H192"/>
      <c r="I192"/>
      <c r="J192"/>
      <c r="K192"/>
      <c r="L192"/>
      <c r="M192"/>
      <c r="N192"/>
      <c r="O192"/>
    </row>
    <row r="193" spans="3:16" x14ac:dyDescent="0.3">
      <c r="C193" s="49" t="str">
        <f>IF(ISBLANK(BurstClassHr189[[#This Row],[Spk/sec-Average]]),"",IF(BurstClassHr189[[#This Row],[Spk/sec-Average]]&lt;$B$3,"LF","HF"))</f>
        <v/>
      </c>
      <c r="D193" s="49" t="str">
        <f>IF(ISBLANK(BurstClassHr189[[#This Row],[%Spikes in Bursts-All]]),"",IF(BurstClassHr189[[#This Row],[%Spikes in Bursts-All]]&lt;$C$3,"LB","HB"))</f>
        <v/>
      </c>
      <c r="E193" s="50" t="str">
        <f t="shared" si="2"/>
        <v/>
      </c>
      <c r="F193"/>
      <c r="G193"/>
      <c r="H193"/>
      <c r="I193"/>
      <c r="J193"/>
      <c r="K193"/>
      <c r="L193"/>
      <c r="M193"/>
      <c r="N193"/>
      <c r="O193"/>
    </row>
    <row r="194" spans="3:16" x14ac:dyDescent="0.3">
      <c r="C194" s="49" t="str">
        <f>IF(ISBLANK(BurstClassHr189[[#This Row],[Spk/sec-Average]]),"",IF(BurstClassHr189[[#This Row],[Spk/sec-Average]]&lt;$B$3,"LF","HF"))</f>
        <v/>
      </c>
      <c r="D194" s="49" t="str">
        <f>IF(ISBLANK(BurstClassHr189[[#This Row],[%Spikes in Bursts-All]]),"",IF(BurstClassHr189[[#This Row],[%Spikes in Bursts-All]]&lt;$C$3,"LB","HB"))</f>
        <v/>
      </c>
      <c r="E194" s="50" t="str">
        <f t="shared" si="2"/>
        <v/>
      </c>
      <c r="F194"/>
      <c r="G194"/>
      <c r="H194"/>
      <c r="I194"/>
      <c r="J194"/>
      <c r="K194"/>
      <c r="L194"/>
      <c r="M194"/>
      <c r="N194"/>
      <c r="O194"/>
    </row>
    <row r="195" spans="3:16" x14ac:dyDescent="0.3">
      <c r="C195" s="49" t="str">
        <f>IF(ISBLANK(BurstClassHr189[[#This Row],[Spk/sec-Average]]),"",IF(BurstClassHr189[[#This Row],[Spk/sec-Average]]&lt;$B$3,"LF","HF"))</f>
        <v/>
      </c>
      <c r="D195" s="49" t="str">
        <f>IF(ISBLANK(BurstClassHr189[[#This Row],[%Spikes in Bursts-All]]),"",IF(BurstClassHr189[[#This Row],[%Spikes in Bursts-All]]&lt;$C$3,"LB","HB"))</f>
        <v/>
      </c>
      <c r="E195" s="50" t="str">
        <f t="shared" si="2"/>
        <v/>
      </c>
      <c r="F195"/>
      <c r="G195"/>
      <c r="H195"/>
      <c r="I195"/>
      <c r="J195"/>
      <c r="K195"/>
      <c r="L195"/>
      <c r="M195"/>
      <c r="N195"/>
      <c r="O195"/>
    </row>
    <row r="196" spans="3:16" x14ac:dyDescent="0.3">
      <c r="C196" s="49" t="str">
        <f>IF(ISBLANK(BurstClassHr189[[#This Row],[Spk/sec-Average]]),"",IF(BurstClassHr189[[#This Row],[Spk/sec-Average]]&lt;$B$3,"LF","HF"))</f>
        <v/>
      </c>
      <c r="D196" s="49" t="str">
        <f>IF(ISBLANK(BurstClassHr189[[#This Row],[%Spikes in Bursts-All]]),"",IF(BurstClassHr189[[#This Row],[%Spikes in Bursts-All]]&lt;$C$3,"LB","HB"))</f>
        <v/>
      </c>
      <c r="E196" s="50" t="str">
        <f t="shared" si="2"/>
        <v/>
      </c>
      <c r="F196"/>
      <c r="G196"/>
      <c r="H196"/>
      <c r="I196"/>
      <c r="J196"/>
      <c r="K196"/>
      <c r="L196"/>
      <c r="M196"/>
      <c r="N196"/>
      <c r="O196"/>
    </row>
    <row r="197" spans="3:16" x14ac:dyDescent="0.3">
      <c r="C197" s="49" t="str">
        <f>IF(ISBLANK(BurstClassHr189[[#This Row],[Spk/sec-Average]]),"",IF(BurstClassHr189[[#This Row],[Spk/sec-Average]]&lt;$B$3,"LF","HF"))</f>
        <v/>
      </c>
      <c r="D197" s="49" t="str">
        <f>IF(ISBLANK(BurstClassHr189[[#This Row],[%Spikes in Bursts-All]]),"",IF(BurstClassHr189[[#This Row],[%Spikes in Bursts-All]]&lt;$C$3,"LB","HB"))</f>
        <v/>
      </c>
      <c r="E197" s="50" t="str">
        <f t="shared" si="2"/>
        <v/>
      </c>
      <c r="F197"/>
      <c r="G197"/>
      <c r="H197"/>
      <c r="I197"/>
      <c r="J197"/>
      <c r="K197"/>
      <c r="L197"/>
      <c r="M197"/>
      <c r="N197"/>
      <c r="O197"/>
    </row>
    <row r="198" spans="3:16" x14ac:dyDescent="0.3">
      <c r="C198" s="49" t="str">
        <f>IF(ISBLANK(BurstClassHr189[[#This Row],[Spk/sec-Average]]),"",IF(BurstClassHr189[[#This Row],[Spk/sec-Average]]&lt;$B$3,"LF","HF"))</f>
        <v/>
      </c>
      <c r="D198" s="49" t="str">
        <f>IF(ISBLANK(BurstClassHr189[[#This Row],[%Spikes in Bursts-All]]),"",IF(BurstClassHr189[[#This Row],[%Spikes in Bursts-All]]&lt;$C$3,"LB","HB"))</f>
        <v/>
      </c>
      <c r="E198" s="50" t="str">
        <f t="shared" si="2"/>
        <v/>
      </c>
      <c r="F198"/>
      <c r="G198"/>
      <c r="H198"/>
      <c r="I198"/>
      <c r="J198"/>
      <c r="K198"/>
      <c r="L198"/>
      <c r="M198"/>
      <c r="N198"/>
      <c r="O198"/>
      <c r="P198" s="1" t="s">
        <v>44</v>
      </c>
    </row>
    <row r="199" spans="3:16" x14ac:dyDescent="0.3">
      <c r="C199" s="49" t="str">
        <f>IF(ISBLANK(BurstClassHr189[[#This Row],[Spk/sec-Average]]),"",IF(BurstClassHr189[[#This Row],[Spk/sec-Average]]&lt;$B$3,"LF","HF"))</f>
        <v/>
      </c>
      <c r="D199" s="49" t="str">
        <f>IF(ISBLANK(BurstClassHr189[[#This Row],[%Spikes in Bursts-All]]),"",IF(BurstClassHr189[[#This Row],[%Spikes in Bursts-All]]&lt;$C$3,"LB","HB"))</f>
        <v/>
      </c>
      <c r="E199" s="50" t="str">
        <f t="shared" si="2"/>
        <v/>
      </c>
      <c r="F199"/>
      <c r="G199"/>
      <c r="H199"/>
      <c r="I199"/>
      <c r="J199"/>
      <c r="K199"/>
      <c r="L199"/>
      <c r="M199"/>
      <c r="N199"/>
      <c r="O199"/>
    </row>
    <row r="200" spans="3:16" x14ac:dyDescent="0.3">
      <c r="C200" s="49" t="str">
        <f>IF(ISBLANK(BurstClassHr189[[#This Row],[Spk/sec-Average]]),"",IF(BurstClassHr189[[#This Row],[Spk/sec-Average]]&lt;$B$3,"LF","HF"))</f>
        <v/>
      </c>
      <c r="D200" s="49" t="str">
        <f>IF(ISBLANK(BurstClassHr189[[#This Row],[%Spikes in Bursts-All]]),"",IF(BurstClassHr189[[#This Row],[%Spikes in Bursts-All]]&lt;$C$3,"LB","HB"))</f>
        <v/>
      </c>
      <c r="E200" s="50" t="str">
        <f t="shared" si="2"/>
        <v/>
      </c>
      <c r="F200"/>
      <c r="G200"/>
      <c r="H200"/>
      <c r="I200"/>
      <c r="J200"/>
      <c r="K200"/>
      <c r="L200"/>
      <c r="M200"/>
      <c r="N200"/>
      <c r="O200"/>
    </row>
    <row r="201" spans="3:16" x14ac:dyDescent="0.3">
      <c r="C201" s="49" t="str">
        <f>IF(ISBLANK(BurstClassHr189[[#This Row],[Spk/sec-Average]]),"",IF(BurstClassHr189[[#This Row],[Spk/sec-Average]]&lt;$B$3,"LF","HF"))</f>
        <v/>
      </c>
      <c r="D201" s="49" t="str">
        <f>IF(ISBLANK(BurstClassHr189[[#This Row],[%Spikes in Bursts-All]]),"",IF(BurstClassHr189[[#This Row],[%Spikes in Bursts-All]]&lt;$C$3,"LB","HB"))</f>
        <v/>
      </c>
      <c r="E201" s="50" t="str">
        <f t="shared" si="2"/>
        <v/>
      </c>
      <c r="F201"/>
      <c r="G201"/>
      <c r="H201"/>
      <c r="I201"/>
      <c r="J201"/>
      <c r="K201"/>
      <c r="L201"/>
      <c r="M201"/>
      <c r="N201"/>
      <c r="O201"/>
    </row>
    <row r="202" spans="3:16" x14ac:dyDescent="0.3">
      <c r="C202" s="49" t="str">
        <f>IF(ISBLANK(BurstClassHr189[[#This Row],[Spk/sec-Average]]),"",IF(BurstClassHr189[[#This Row],[Spk/sec-Average]]&lt;$B$3,"LF","HF"))</f>
        <v/>
      </c>
      <c r="D202" s="49" t="str">
        <f>IF(ISBLANK(BurstClassHr189[[#This Row],[%Spikes in Bursts-All]]),"",IF(BurstClassHr189[[#This Row],[%Spikes in Bursts-All]]&lt;$C$3,"LB","HB"))</f>
        <v/>
      </c>
      <c r="E202" s="50" t="str">
        <f t="shared" si="2"/>
        <v/>
      </c>
      <c r="F202"/>
      <c r="G202"/>
      <c r="H202"/>
      <c r="I202"/>
      <c r="J202"/>
      <c r="K202"/>
      <c r="L202"/>
      <c r="M202"/>
      <c r="N202"/>
      <c r="O202"/>
    </row>
    <row r="203" spans="3:16" x14ac:dyDescent="0.3">
      <c r="C203" s="49" t="str">
        <f>IF(ISBLANK(BurstClassHr189[[#This Row],[Spk/sec-Average]]),"",IF(BurstClassHr189[[#This Row],[Spk/sec-Average]]&lt;$B$3,"LF","HF"))</f>
        <v/>
      </c>
      <c r="D203" s="49" t="str">
        <f>IF(ISBLANK(BurstClassHr189[[#This Row],[%Spikes in Bursts-All]]),"",IF(BurstClassHr189[[#This Row],[%Spikes in Bursts-All]]&lt;$C$3,"LB","HB"))</f>
        <v/>
      </c>
      <c r="E203" s="50" t="str">
        <f t="shared" si="2"/>
        <v/>
      </c>
      <c r="F203"/>
      <c r="G203"/>
      <c r="H203"/>
      <c r="I203"/>
      <c r="J203"/>
      <c r="K203"/>
      <c r="L203"/>
      <c r="M203"/>
      <c r="N203"/>
      <c r="O203"/>
    </row>
    <row r="204" spans="3:16" x14ac:dyDescent="0.3">
      <c r="C204" s="49" t="str">
        <f>IF(ISBLANK(BurstClassHr189[[#This Row],[Spk/sec-Average]]),"",IF(BurstClassHr189[[#This Row],[Spk/sec-Average]]&lt;$B$3,"LF","HF"))</f>
        <v/>
      </c>
      <c r="D204" s="49" t="str">
        <f>IF(ISBLANK(BurstClassHr189[[#This Row],[%Spikes in Bursts-All]]),"",IF(BurstClassHr189[[#This Row],[%Spikes in Bursts-All]]&lt;$C$3,"LB","HB"))</f>
        <v/>
      </c>
      <c r="E204" s="50" t="str">
        <f t="shared" si="2"/>
        <v/>
      </c>
      <c r="F204"/>
      <c r="G204"/>
      <c r="H204"/>
      <c r="I204"/>
      <c r="J204"/>
      <c r="K204"/>
      <c r="L204"/>
      <c r="M204"/>
      <c r="N204"/>
      <c r="O204"/>
    </row>
    <row r="205" spans="3:16" x14ac:dyDescent="0.3">
      <c r="C205" s="49" t="str">
        <f>IF(ISBLANK(BurstClassHr189[[#This Row],[Spk/sec-Average]]),"",IF(BurstClassHr189[[#This Row],[Spk/sec-Average]]&lt;$B$3,"LF","HF"))</f>
        <v/>
      </c>
      <c r="D205" s="49" t="str">
        <f>IF(ISBLANK(BurstClassHr189[[#This Row],[%Spikes in Bursts-All]]),"",IF(BurstClassHr189[[#This Row],[%Spikes in Bursts-All]]&lt;$C$3,"LB","HB"))</f>
        <v/>
      </c>
      <c r="E205" s="50" t="str">
        <f t="shared" si="2"/>
        <v/>
      </c>
      <c r="F205"/>
      <c r="G205"/>
      <c r="H205"/>
      <c r="I205"/>
      <c r="J205"/>
      <c r="K205"/>
      <c r="L205"/>
      <c r="M205"/>
      <c r="N205"/>
      <c r="O205"/>
    </row>
    <row r="206" spans="3:16" x14ac:dyDescent="0.3">
      <c r="C206" s="49" t="str">
        <f>IF(ISBLANK(BurstClassHr189[[#This Row],[Spk/sec-Average]]),"",IF(BurstClassHr189[[#This Row],[Spk/sec-Average]]&lt;$B$3,"LF","HF"))</f>
        <v/>
      </c>
      <c r="D206" s="49" t="str">
        <f>IF(ISBLANK(BurstClassHr189[[#This Row],[%Spikes in Bursts-All]]),"",IF(BurstClassHr189[[#This Row],[%Spikes in Bursts-All]]&lt;$C$3,"LB","HB"))</f>
        <v/>
      </c>
      <c r="E206" s="50" t="str">
        <f t="shared" si="2"/>
        <v/>
      </c>
      <c r="F206"/>
      <c r="G206"/>
      <c r="H206"/>
      <c r="I206"/>
      <c r="J206"/>
      <c r="K206"/>
      <c r="L206"/>
      <c r="M206"/>
      <c r="N206"/>
      <c r="O206"/>
    </row>
    <row r="207" spans="3:16" x14ac:dyDescent="0.3">
      <c r="C207" s="49" t="str">
        <f>IF(ISBLANK(BurstClassHr189[[#This Row],[Spk/sec-Average]]),"",IF(BurstClassHr189[[#This Row],[Spk/sec-Average]]&lt;$B$3,"LF","HF"))</f>
        <v/>
      </c>
      <c r="D207" s="49" t="str">
        <f>IF(ISBLANK(BurstClassHr189[[#This Row],[%Spikes in Bursts-All]]),"",IF(BurstClassHr189[[#This Row],[%Spikes in Bursts-All]]&lt;$C$3,"LB","HB"))</f>
        <v/>
      </c>
      <c r="E207" s="50" t="str">
        <f t="shared" si="2"/>
        <v/>
      </c>
      <c r="F207"/>
      <c r="G207"/>
      <c r="H207"/>
      <c r="I207"/>
      <c r="J207"/>
      <c r="K207"/>
      <c r="L207"/>
      <c r="M207"/>
      <c r="N207"/>
      <c r="O207"/>
    </row>
    <row r="208" spans="3:16" x14ac:dyDescent="0.3">
      <c r="C208" s="49" t="str">
        <f>IF(ISBLANK(BurstClassHr189[[#This Row],[Spk/sec-Average]]),"",IF(BurstClassHr189[[#This Row],[Spk/sec-Average]]&lt;$B$3,"LF","HF"))</f>
        <v/>
      </c>
      <c r="D208" s="49" t="str">
        <f>IF(ISBLANK(BurstClassHr189[[#This Row],[%Spikes in Bursts-All]]),"",IF(BurstClassHr189[[#This Row],[%Spikes in Bursts-All]]&lt;$C$3,"LB","HB"))</f>
        <v/>
      </c>
      <c r="E208" s="50" t="str">
        <f t="shared" si="2"/>
        <v/>
      </c>
      <c r="F208"/>
      <c r="G208"/>
      <c r="H208"/>
      <c r="I208"/>
      <c r="J208"/>
      <c r="K208"/>
      <c r="L208"/>
      <c r="M208"/>
      <c r="N208"/>
      <c r="O208"/>
    </row>
    <row r="209" spans="3:15" x14ac:dyDescent="0.3">
      <c r="C209" s="49" t="str">
        <f>IF(ISBLANK(BurstClassHr189[[#This Row],[Spk/sec-Average]]),"",IF(BurstClassHr189[[#This Row],[Spk/sec-Average]]&lt;$B$3,"LF","HF"))</f>
        <v/>
      </c>
      <c r="D209" s="49" t="str">
        <f>IF(ISBLANK(BurstClassHr189[[#This Row],[%Spikes in Bursts-All]]),"",IF(BurstClassHr189[[#This Row],[%Spikes in Bursts-All]]&lt;$C$3,"LB","HB"))</f>
        <v/>
      </c>
      <c r="E209" s="50" t="str">
        <f t="shared" si="2"/>
        <v/>
      </c>
      <c r="F209"/>
      <c r="G209"/>
      <c r="H209"/>
      <c r="I209"/>
      <c r="J209"/>
      <c r="K209"/>
      <c r="L209"/>
      <c r="M209"/>
      <c r="N209"/>
      <c r="O209"/>
    </row>
    <row r="210" spans="3:15" x14ac:dyDescent="0.3">
      <c r="C210" s="49" t="str">
        <f>IF(ISBLANK(BurstClassHr189[[#This Row],[Spk/sec-Average]]),"",IF(BurstClassHr189[[#This Row],[Spk/sec-Average]]&lt;$B$3,"LF","HF"))</f>
        <v/>
      </c>
      <c r="D210" s="49" t="str">
        <f>IF(ISBLANK(BurstClassHr189[[#This Row],[%Spikes in Bursts-All]]),"",IF(BurstClassHr189[[#This Row],[%Spikes in Bursts-All]]&lt;$C$3,"LB","HB"))</f>
        <v/>
      </c>
      <c r="E210" s="50" t="str">
        <f t="shared" si="2"/>
        <v/>
      </c>
      <c r="F210"/>
      <c r="G210"/>
      <c r="H210"/>
      <c r="I210"/>
      <c r="J210"/>
      <c r="K210"/>
      <c r="L210"/>
      <c r="M210"/>
      <c r="N210"/>
      <c r="O210"/>
    </row>
    <row r="211" spans="3:15" x14ac:dyDescent="0.3">
      <c r="C211" s="49" t="str">
        <f>IF(ISBLANK(BurstClassHr189[[#This Row],[Spk/sec-Average]]),"",IF(BurstClassHr189[[#This Row],[Spk/sec-Average]]&lt;$B$3,"LF","HF"))</f>
        <v/>
      </c>
      <c r="D211" s="49" t="str">
        <f>IF(ISBLANK(BurstClassHr189[[#This Row],[%Spikes in Bursts-All]]),"",IF(BurstClassHr189[[#This Row],[%Spikes in Bursts-All]]&lt;$C$3,"LB","HB"))</f>
        <v/>
      </c>
      <c r="E211" s="50" t="str">
        <f t="shared" si="2"/>
        <v/>
      </c>
      <c r="F211"/>
      <c r="G211"/>
      <c r="H211"/>
      <c r="I211"/>
      <c r="J211"/>
      <c r="K211"/>
      <c r="L211"/>
      <c r="M211"/>
      <c r="N211"/>
      <c r="O211"/>
    </row>
    <row r="212" spans="3:15" x14ac:dyDescent="0.3">
      <c r="C212" s="49" t="str">
        <f>IF(ISBLANK(BurstClassHr189[[#This Row],[Spk/sec-Average]]),"",IF(BurstClassHr189[[#This Row],[Spk/sec-Average]]&lt;$B$3,"LF","HF"))</f>
        <v/>
      </c>
      <c r="D212" s="49" t="str">
        <f>IF(ISBLANK(BurstClassHr189[[#This Row],[%Spikes in Bursts-All]]),"",IF(BurstClassHr189[[#This Row],[%Spikes in Bursts-All]]&lt;$C$3,"LB","HB"))</f>
        <v/>
      </c>
      <c r="E212" s="50" t="str">
        <f t="shared" si="2"/>
        <v/>
      </c>
      <c r="F212"/>
      <c r="G212"/>
      <c r="H212"/>
      <c r="I212"/>
      <c r="J212"/>
      <c r="K212"/>
      <c r="L212"/>
      <c r="M212"/>
      <c r="N212"/>
      <c r="O212"/>
    </row>
    <row r="213" spans="3:15" x14ac:dyDescent="0.3">
      <c r="C213" s="49" t="str">
        <f>IF(ISBLANK(BurstClassHr189[[#This Row],[Spk/sec-Average]]),"",IF(BurstClassHr189[[#This Row],[Spk/sec-Average]]&lt;$B$3,"LF","HF"))</f>
        <v/>
      </c>
      <c r="D213" s="49" t="str">
        <f>IF(ISBLANK(BurstClassHr189[[#This Row],[%Spikes in Bursts-All]]),"",IF(BurstClassHr189[[#This Row],[%Spikes in Bursts-All]]&lt;$C$3,"LB","HB"))</f>
        <v/>
      </c>
      <c r="E213" s="50" t="str">
        <f t="shared" si="2"/>
        <v/>
      </c>
      <c r="F213"/>
      <c r="G213"/>
      <c r="H213"/>
      <c r="I213"/>
      <c r="J213"/>
      <c r="K213"/>
      <c r="L213"/>
      <c r="M213"/>
      <c r="N213"/>
      <c r="O213"/>
    </row>
    <row r="214" spans="3:15" x14ac:dyDescent="0.3">
      <c r="C214" s="49" t="str">
        <f>IF(ISBLANK(BurstClassHr189[[#This Row],[Spk/sec-Average]]),"",IF(BurstClassHr189[[#This Row],[Spk/sec-Average]]&lt;$B$3,"LF","HF"))</f>
        <v/>
      </c>
      <c r="D214" s="49" t="str">
        <f>IF(ISBLANK(BurstClassHr189[[#This Row],[%Spikes in Bursts-All]]),"",IF(BurstClassHr189[[#This Row],[%Spikes in Bursts-All]]&lt;$C$3,"LB","HB"))</f>
        <v/>
      </c>
      <c r="E214" s="50" t="str">
        <f t="shared" si="2"/>
        <v/>
      </c>
      <c r="F214"/>
      <c r="G214"/>
      <c r="H214"/>
      <c r="I214"/>
      <c r="J214"/>
      <c r="K214"/>
      <c r="L214"/>
      <c r="M214"/>
      <c r="N214"/>
      <c r="O214"/>
    </row>
    <row r="215" spans="3:15" x14ac:dyDescent="0.3">
      <c r="C215" s="49" t="str">
        <f>IF(ISBLANK(BurstClassHr189[[#This Row],[Spk/sec-Average]]),"",IF(BurstClassHr189[[#This Row],[Spk/sec-Average]]&lt;$B$3,"LF","HF"))</f>
        <v/>
      </c>
      <c r="D215" s="49" t="str">
        <f>IF(ISBLANK(BurstClassHr189[[#This Row],[%Spikes in Bursts-All]]),"",IF(BurstClassHr189[[#This Row],[%Spikes in Bursts-All]]&lt;$C$3,"LB","HB"))</f>
        <v/>
      </c>
      <c r="E215" s="50" t="str">
        <f t="shared" si="2"/>
        <v/>
      </c>
      <c r="F215"/>
      <c r="G215"/>
      <c r="H215"/>
      <c r="I215"/>
      <c r="J215"/>
      <c r="K215"/>
      <c r="L215"/>
      <c r="M215"/>
      <c r="N215"/>
      <c r="O215"/>
    </row>
    <row r="216" spans="3:15" x14ac:dyDescent="0.3">
      <c r="C216" s="49" t="str">
        <f>IF(ISBLANK(BurstClassHr189[[#This Row],[Spk/sec-Average]]),"",IF(BurstClassHr189[[#This Row],[Spk/sec-Average]]&lt;$B$3,"LF","HF"))</f>
        <v/>
      </c>
      <c r="D216" s="49" t="str">
        <f>IF(ISBLANK(BurstClassHr189[[#This Row],[%Spikes in Bursts-All]]),"",IF(BurstClassHr189[[#This Row],[%Spikes in Bursts-All]]&lt;$C$3,"LB","HB"))</f>
        <v/>
      </c>
      <c r="E216" s="50" t="str">
        <f t="shared" si="2"/>
        <v/>
      </c>
      <c r="F216"/>
      <c r="G216"/>
      <c r="H216"/>
      <c r="I216"/>
      <c r="J216"/>
      <c r="K216"/>
      <c r="L216"/>
      <c r="M216"/>
      <c r="N216"/>
      <c r="O216"/>
    </row>
    <row r="217" spans="3:15" x14ac:dyDescent="0.3">
      <c r="C217" s="49" t="str">
        <f>IF(ISBLANK(BurstClassHr189[[#This Row],[Spk/sec-Average]]),"",IF(BurstClassHr189[[#This Row],[Spk/sec-Average]]&lt;$B$3,"LF","HF"))</f>
        <v/>
      </c>
      <c r="D217" s="49" t="str">
        <f>IF(ISBLANK(BurstClassHr189[[#This Row],[%Spikes in Bursts-All]]),"",IF(BurstClassHr189[[#This Row],[%Spikes in Bursts-All]]&lt;$C$3,"LB","HB"))</f>
        <v/>
      </c>
      <c r="E217" s="50" t="str">
        <f t="shared" si="2"/>
        <v/>
      </c>
      <c r="F217"/>
      <c r="G217"/>
      <c r="H217"/>
      <c r="I217"/>
      <c r="J217"/>
      <c r="K217"/>
      <c r="L217"/>
      <c r="M217"/>
      <c r="N217"/>
      <c r="O217"/>
    </row>
    <row r="218" spans="3:15" x14ac:dyDescent="0.3">
      <c r="C218" s="49" t="str">
        <f>IF(ISBLANK(BurstClassHr189[[#This Row],[Spk/sec-Average]]),"",IF(BurstClassHr189[[#This Row],[Spk/sec-Average]]&lt;$B$3,"LF","HF"))</f>
        <v/>
      </c>
      <c r="D218" s="49" t="str">
        <f>IF(ISBLANK(BurstClassHr189[[#This Row],[%Spikes in Bursts-All]]),"",IF(BurstClassHr189[[#This Row],[%Spikes in Bursts-All]]&lt;$C$3,"LB","HB"))</f>
        <v/>
      </c>
      <c r="E218" s="50" t="str">
        <f t="shared" ref="E218:E281" si="3">CONCATENATE(C218,D218)</f>
        <v/>
      </c>
      <c r="F218"/>
      <c r="G218"/>
      <c r="H218"/>
      <c r="I218"/>
      <c r="J218"/>
      <c r="K218"/>
      <c r="L218"/>
      <c r="M218"/>
      <c r="N218"/>
      <c r="O218"/>
    </row>
    <row r="219" spans="3:15" x14ac:dyDescent="0.3">
      <c r="C219" s="49" t="str">
        <f>IF(ISBLANK(BurstClassHr189[[#This Row],[Spk/sec-Average]]),"",IF(BurstClassHr189[[#This Row],[Spk/sec-Average]]&lt;$B$3,"LF","HF"))</f>
        <v/>
      </c>
      <c r="D219" s="49" t="str">
        <f>IF(ISBLANK(BurstClassHr189[[#This Row],[%Spikes in Bursts-All]]),"",IF(BurstClassHr189[[#This Row],[%Spikes in Bursts-All]]&lt;$C$3,"LB","HB"))</f>
        <v/>
      </c>
      <c r="E219" s="50" t="str">
        <f t="shared" si="3"/>
        <v/>
      </c>
      <c r="F219"/>
      <c r="G219"/>
      <c r="H219"/>
      <c r="I219"/>
      <c r="J219"/>
      <c r="K219"/>
      <c r="L219"/>
      <c r="M219"/>
      <c r="N219"/>
      <c r="O219"/>
    </row>
    <row r="220" spans="3:15" x14ac:dyDescent="0.3">
      <c r="C220" s="49" t="str">
        <f>IF(ISBLANK(BurstClassHr189[[#This Row],[Spk/sec-Average]]),"",IF(BurstClassHr189[[#This Row],[Spk/sec-Average]]&lt;$B$3,"LF","HF"))</f>
        <v/>
      </c>
      <c r="D220" s="49" t="str">
        <f>IF(ISBLANK(BurstClassHr189[[#This Row],[%Spikes in Bursts-All]]),"",IF(BurstClassHr189[[#This Row],[%Spikes in Bursts-All]]&lt;$C$3,"LB","HB"))</f>
        <v/>
      </c>
      <c r="E220" s="50" t="str">
        <f t="shared" si="3"/>
        <v/>
      </c>
      <c r="F220"/>
      <c r="G220"/>
      <c r="H220"/>
      <c r="I220"/>
      <c r="J220"/>
      <c r="K220"/>
      <c r="L220"/>
      <c r="M220"/>
      <c r="N220"/>
      <c r="O220"/>
    </row>
    <row r="221" spans="3:15" x14ac:dyDescent="0.3">
      <c r="C221" s="49" t="str">
        <f>IF(ISBLANK(BurstClassHr189[[#This Row],[Spk/sec-Average]]),"",IF(BurstClassHr189[[#This Row],[Spk/sec-Average]]&lt;$B$3,"LF","HF"))</f>
        <v/>
      </c>
      <c r="D221" s="49" t="str">
        <f>IF(ISBLANK(BurstClassHr189[[#This Row],[%Spikes in Bursts-All]]),"",IF(BurstClassHr189[[#This Row],[%Spikes in Bursts-All]]&lt;$C$3,"LB","HB"))</f>
        <v/>
      </c>
      <c r="E221" s="50" t="str">
        <f t="shared" si="3"/>
        <v/>
      </c>
      <c r="F221"/>
      <c r="G221"/>
      <c r="H221"/>
      <c r="I221"/>
      <c r="J221"/>
      <c r="K221"/>
      <c r="L221"/>
      <c r="M221"/>
      <c r="N221"/>
      <c r="O221"/>
    </row>
    <row r="222" spans="3:15" x14ac:dyDescent="0.3">
      <c r="C222" s="49" t="str">
        <f>IF(ISBLANK(BurstClassHr189[[#This Row],[Spk/sec-Average]]),"",IF(BurstClassHr189[[#This Row],[Spk/sec-Average]]&lt;$B$3,"LF","HF"))</f>
        <v/>
      </c>
      <c r="D222" s="49" t="str">
        <f>IF(ISBLANK(BurstClassHr189[[#This Row],[%Spikes in Bursts-All]]),"",IF(BurstClassHr189[[#This Row],[%Spikes in Bursts-All]]&lt;$C$3,"LB","HB"))</f>
        <v/>
      </c>
      <c r="E222" s="50" t="str">
        <f t="shared" si="3"/>
        <v/>
      </c>
      <c r="F222"/>
      <c r="G222"/>
      <c r="H222"/>
      <c r="I222"/>
      <c r="J222"/>
      <c r="K222"/>
      <c r="L222"/>
      <c r="M222"/>
      <c r="N222"/>
      <c r="O222"/>
    </row>
    <row r="223" spans="3:15" x14ac:dyDescent="0.3">
      <c r="C223" s="49" t="str">
        <f>IF(ISBLANK(BurstClassHr189[[#This Row],[Spk/sec-Average]]),"",IF(BurstClassHr189[[#This Row],[Spk/sec-Average]]&lt;$B$3,"LF","HF"))</f>
        <v/>
      </c>
      <c r="D223" s="49" t="str">
        <f>IF(ISBLANK(BurstClassHr189[[#This Row],[%Spikes in Bursts-All]]),"",IF(BurstClassHr189[[#This Row],[%Spikes in Bursts-All]]&lt;$C$3,"LB","HB"))</f>
        <v/>
      </c>
      <c r="E223" s="50" t="str">
        <f t="shared" si="3"/>
        <v/>
      </c>
      <c r="F223"/>
      <c r="G223"/>
      <c r="H223"/>
      <c r="I223"/>
      <c r="J223"/>
      <c r="K223"/>
      <c r="L223"/>
      <c r="M223"/>
      <c r="N223"/>
      <c r="O223"/>
    </row>
    <row r="224" spans="3:15" x14ac:dyDescent="0.3">
      <c r="C224" s="49" t="str">
        <f>IF(ISBLANK(BurstClassHr189[[#This Row],[Spk/sec-Average]]),"",IF(BurstClassHr189[[#This Row],[Spk/sec-Average]]&lt;$B$3,"LF","HF"))</f>
        <v/>
      </c>
      <c r="D224" s="49" t="str">
        <f>IF(ISBLANK(BurstClassHr189[[#This Row],[%Spikes in Bursts-All]]),"",IF(BurstClassHr189[[#This Row],[%Spikes in Bursts-All]]&lt;$C$3,"LB","HB"))</f>
        <v/>
      </c>
      <c r="E224" s="50" t="str">
        <f t="shared" si="3"/>
        <v/>
      </c>
      <c r="F224"/>
      <c r="G224"/>
      <c r="H224"/>
      <c r="I224"/>
      <c r="J224"/>
      <c r="K224"/>
      <c r="L224"/>
      <c r="M224"/>
      <c r="N224"/>
      <c r="O224"/>
    </row>
    <row r="225" spans="3:15" x14ac:dyDescent="0.3">
      <c r="C225" s="49" t="str">
        <f>IF(ISBLANK(BurstClassHr189[[#This Row],[Spk/sec-Average]]),"",IF(BurstClassHr189[[#This Row],[Spk/sec-Average]]&lt;$B$3,"LF","HF"))</f>
        <v/>
      </c>
      <c r="D225" s="49" t="str">
        <f>IF(ISBLANK(BurstClassHr189[[#This Row],[%Spikes in Bursts-All]]),"",IF(BurstClassHr189[[#This Row],[%Spikes in Bursts-All]]&lt;$C$3,"LB","HB"))</f>
        <v/>
      </c>
      <c r="E225" s="50" t="str">
        <f t="shared" si="3"/>
        <v/>
      </c>
      <c r="F225"/>
      <c r="G225"/>
      <c r="H225"/>
      <c r="I225"/>
      <c r="J225"/>
      <c r="K225"/>
      <c r="L225"/>
      <c r="M225"/>
      <c r="N225"/>
      <c r="O225"/>
    </row>
    <row r="226" spans="3:15" x14ac:dyDescent="0.3">
      <c r="C226" s="49" t="str">
        <f>IF(ISBLANK(BurstClassHr189[[#This Row],[Spk/sec-Average]]),"",IF(BurstClassHr189[[#This Row],[Spk/sec-Average]]&lt;$B$3,"LF","HF"))</f>
        <v/>
      </c>
      <c r="D226" s="49" t="str">
        <f>IF(ISBLANK(BurstClassHr189[[#This Row],[%Spikes in Bursts-All]]),"",IF(BurstClassHr189[[#This Row],[%Spikes in Bursts-All]]&lt;$C$3,"LB","HB"))</f>
        <v/>
      </c>
      <c r="E226" s="50" t="str">
        <f t="shared" si="3"/>
        <v/>
      </c>
      <c r="F226"/>
      <c r="G226"/>
      <c r="H226"/>
      <c r="I226"/>
      <c r="J226"/>
      <c r="K226"/>
      <c r="L226"/>
      <c r="M226"/>
      <c r="N226"/>
      <c r="O226"/>
    </row>
    <row r="227" spans="3:15" x14ac:dyDescent="0.3">
      <c r="C227" s="49" t="str">
        <f>IF(ISBLANK(BurstClassHr189[[#This Row],[Spk/sec-Average]]),"",IF(BurstClassHr189[[#This Row],[Spk/sec-Average]]&lt;$B$3,"LF","HF"))</f>
        <v/>
      </c>
      <c r="D227" s="49" t="str">
        <f>IF(ISBLANK(BurstClassHr189[[#This Row],[%Spikes in Bursts-All]]),"",IF(BurstClassHr189[[#This Row],[%Spikes in Bursts-All]]&lt;$C$3,"LB","HB"))</f>
        <v/>
      </c>
      <c r="E227" s="50" t="str">
        <f t="shared" si="3"/>
        <v/>
      </c>
      <c r="F227"/>
      <c r="G227"/>
      <c r="H227"/>
      <c r="I227"/>
      <c r="J227"/>
      <c r="K227"/>
      <c r="L227"/>
      <c r="M227"/>
      <c r="N227"/>
      <c r="O227"/>
    </row>
    <row r="228" spans="3:15" x14ac:dyDescent="0.3">
      <c r="C228" s="49" t="str">
        <f>IF(ISBLANK(BurstClassHr189[[#This Row],[Spk/sec-Average]]),"",IF(BurstClassHr189[[#This Row],[Spk/sec-Average]]&lt;$B$3,"LF","HF"))</f>
        <v/>
      </c>
      <c r="D228" s="49" t="str">
        <f>IF(ISBLANK(BurstClassHr189[[#This Row],[%Spikes in Bursts-All]]),"",IF(BurstClassHr189[[#This Row],[%Spikes in Bursts-All]]&lt;$C$3,"LB","HB"))</f>
        <v/>
      </c>
      <c r="E228" s="50" t="str">
        <f t="shared" si="3"/>
        <v/>
      </c>
      <c r="F228"/>
      <c r="G228"/>
      <c r="H228"/>
      <c r="I228"/>
      <c r="J228"/>
      <c r="K228"/>
      <c r="L228"/>
      <c r="M228"/>
      <c r="N228"/>
      <c r="O228"/>
    </row>
    <row r="229" spans="3:15" x14ac:dyDescent="0.3">
      <c r="C229" s="49" t="str">
        <f>IF(ISBLANK(BurstClassHr189[[#This Row],[Spk/sec-Average]]),"",IF(BurstClassHr189[[#This Row],[Spk/sec-Average]]&lt;$B$3,"LF","HF"))</f>
        <v/>
      </c>
      <c r="D229" s="49" t="str">
        <f>IF(ISBLANK(BurstClassHr189[[#This Row],[%Spikes in Bursts-All]]),"",IF(BurstClassHr189[[#This Row],[%Spikes in Bursts-All]]&lt;$C$3,"LB","HB"))</f>
        <v/>
      </c>
      <c r="E229" s="50" t="str">
        <f t="shared" si="3"/>
        <v/>
      </c>
      <c r="F229"/>
      <c r="G229"/>
      <c r="H229"/>
      <c r="I229"/>
      <c r="J229"/>
      <c r="K229"/>
      <c r="L229"/>
      <c r="M229"/>
      <c r="N229"/>
      <c r="O229"/>
    </row>
    <row r="230" spans="3:15" x14ac:dyDescent="0.3">
      <c r="C230" s="49" t="str">
        <f>IF(ISBLANK(BurstClassHr189[[#This Row],[Spk/sec-Average]]),"",IF(BurstClassHr189[[#This Row],[Spk/sec-Average]]&lt;$B$3,"LF","HF"))</f>
        <v/>
      </c>
      <c r="D230" s="49" t="str">
        <f>IF(ISBLANK(BurstClassHr189[[#This Row],[%Spikes in Bursts-All]]),"",IF(BurstClassHr189[[#This Row],[%Spikes in Bursts-All]]&lt;$C$3,"LB","HB"))</f>
        <v/>
      </c>
      <c r="E230" s="50" t="str">
        <f t="shared" si="3"/>
        <v/>
      </c>
      <c r="F230"/>
      <c r="G230"/>
      <c r="H230"/>
      <c r="I230"/>
      <c r="J230"/>
      <c r="K230"/>
      <c r="L230"/>
      <c r="M230"/>
      <c r="N230"/>
      <c r="O230"/>
    </row>
    <row r="231" spans="3:15" x14ac:dyDescent="0.3">
      <c r="C231" s="49" t="str">
        <f>IF(ISBLANK(BurstClassHr189[[#This Row],[Spk/sec-Average]]),"",IF(BurstClassHr189[[#This Row],[Spk/sec-Average]]&lt;$B$3,"LF","HF"))</f>
        <v/>
      </c>
      <c r="D231" s="49" t="str">
        <f>IF(ISBLANK(BurstClassHr189[[#This Row],[%Spikes in Bursts-All]]),"",IF(BurstClassHr189[[#This Row],[%Spikes in Bursts-All]]&lt;$C$3,"LB","HB"))</f>
        <v/>
      </c>
      <c r="E231" s="50" t="str">
        <f t="shared" si="3"/>
        <v/>
      </c>
      <c r="F231"/>
      <c r="G231"/>
      <c r="H231"/>
      <c r="I231"/>
      <c r="J231"/>
      <c r="K231"/>
      <c r="L231"/>
      <c r="M231"/>
      <c r="N231"/>
      <c r="O231"/>
    </row>
    <row r="232" spans="3:15" x14ac:dyDescent="0.3">
      <c r="C232" s="49" t="str">
        <f>IF(ISBLANK(BurstClassHr189[[#This Row],[Spk/sec-Average]]),"",IF(BurstClassHr189[[#This Row],[Spk/sec-Average]]&lt;$B$3,"LF","HF"))</f>
        <v/>
      </c>
      <c r="D232" s="49" t="str">
        <f>IF(ISBLANK(BurstClassHr189[[#This Row],[%Spikes in Bursts-All]]),"",IF(BurstClassHr189[[#This Row],[%Spikes in Bursts-All]]&lt;$C$3,"LB","HB"))</f>
        <v/>
      </c>
      <c r="E232" s="50" t="str">
        <f t="shared" si="3"/>
        <v/>
      </c>
      <c r="F232"/>
      <c r="G232"/>
      <c r="H232"/>
      <c r="I232"/>
      <c r="J232"/>
      <c r="K232"/>
      <c r="L232"/>
      <c r="M232"/>
      <c r="N232"/>
      <c r="O232"/>
    </row>
    <row r="233" spans="3:15" x14ac:dyDescent="0.3">
      <c r="C233" s="49" t="str">
        <f>IF(ISBLANK(BurstClassHr189[[#This Row],[Spk/sec-Average]]),"",IF(BurstClassHr189[[#This Row],[Spk/sec-Average]]&lt;$B$3,"LF","HF"))</f>
        <v/>
      </c>
      <c r="D233" s="49" t="str">
        <f>IF(ISBLANK(BurstClassHr189[[#This Row],[%Spikes in Bursts-All]]),"",IF(BurstClassHr189[[#This Row],[%Spikes in Bursts-All]]&lt;$C$3,"LB","HB"))</f>
        <v/>
      </c>
      <c r="E233" s="50" t="str">
        <f t="shared" si="3"/>
        <v/>
      </c>
      <c r="F233"/>
      <c r="G233"/>
      <c r="H233"/>
      <c r="I233"/>
      <c r="J233"/>
      <c r="K233"/>
      <c r="L233"/>
      <c r="M233"/>
      <c r="N233"/>
      <c r="O233"/>
    </row>
    <row r="234" spans="3:15" x14ac:dyDescent="0.3">
      <c r="C234" s="49" t="str">
        <f>IF(ISBLANK(BurstClassHr189[[#This Row],[Spk/sec-Average]]),"",IF(BurstClassHr189[[#This Row],[Spk/sec-Average]]&lt;$B$3,"LF","HF"))</f>
        <v/>
      </c>
      <c r="D234" s="49" t="str">
        <f>IF(ISBLANK(BurstClassHr189[[#This Row],[%Spikes in Bursts-All]]),"",IF(BurstClassHr189[[#This Row],[%Spikes in Bursts-All]]&lt;$C$3,"LB","HB"))</f>
        <v/>
      </c>
      <c r="E234" s="50" t="str">
        <f t="shared" si="3"/>
        <v/>
      </c>
      <c r="F234"/>
      <c r="G234"/>
      <c r="H234"/>
      <c r="I234"/>
      <c r="J234"/>
      <c r="K234"/>
      <c r="L234"/>
      <c r="M234"/>
      <c r="N234"/>
      <c r="O234"/>
    </row>
    <row r="235" spans="3:15" x14ac:dyDescent="0.3">
      <c r="C235" s="49" t="str">
        <f>IF(ISBLANK(BurstClassHr189[[#This Row],[Spk/sec-Average]]),"",IF(BurstClassHr189[[#This Row],[Spk/sec-Average]]&lt;$B$3,"LF","HF"))</f>
        <v/>
      </c>
      <c r="D235" s="49" t="str">
        <f>IF(ISBLANK(BurstClassHr189[[#This Row],[%Spikes in Bursts-All]]),"",IF(BurstClassHr189[[#This Row],[%Spikes in Bursts-All]]&lt;$C$3,"LB","HB"))</f>
        <v/>
      </c>
      <c r="E235" s="50" t="str">
        <f t="shared" si="3"/>
        <v/>
      </c>
      <c r="F235"/>
      <c r="G235"/>
      <c r="H235"/>
      <c r="I235"/>
      <c r="J235"/>
      <c r="K235"/>
      <c r="L235"/>
      <c r="M235"/>
      <c r="N235"/>
      <c r="O235"/>
    </row>
    <row r="236" spans="3:15" x14ac:dyDescent="0.3">
      <c r="C236" s="49" t="str">
        <f>IF(ISBLANK(BurstClassHr189[[#This Row],[Spk/sec-Average]]),"",IF(BurstClassHr189[[#This Row],[Spk/sec-Average]]&lt;$B$3,"LF","HF"))</f>
        <v/>
      </c>
      <c r="D236" s="49" t="str">
        <f>IF(ISBLANK(BurstClassHr189[[#This Row],[%Spikes in Bursts-All]]),"",IF(BurstClassHr189[[#This Row],[%Spikes in Bursts-All]]&lt;$C$3,"LB","HB"))</f>
        <v/>
      </c>
      <c r="E236" s="50" t="str">
        <f t="shared" si="3"/>
        <v/>
      </c>
      <c r="F236"/>
      <c r="G236"/>
      <c r="H236"/>
      <c r="I236"/>
      <c r="J236"/>
      <c r="K236"/>
      <c r="L236"/>
      <c r="M236"/>
      <c r="N236"/>
      <c r="O236"/>
    </row>
    <row r="237" spans="3:15" x14ac:dyDescent="0.3">
      <c r="C237" s="49" t="str">
        <f>IF(ISBLANK(BurstClassHr189[[#This Row],[Spk/sec-Average]]),"",IF(BurstClassHr189[[#This Row],[Spk/sec-Average]]&lt;$B$3,"LF","HF"))</f>
        <v/>
      </c>
      <c r="D237" s="49" t="str">
        <f>IF(ISBLANK(BurstClassHr189[[#This Row],[%Spikes in Bursts-All]]),"",IF(BurstClassHr189[[#This Row],[%Spikes in Bursts-All]]&lt;$C$3,"LB","HB"))</f>
        <v/>
      </c>
      <c r="E237" s="50" t="str">
        <f t="shared" si="3"/>
        <v/>
      </c>
      <c r="F237"/>
      <c r="G237"/>
      <c r="H237"/>
      <c r="I237"/>
      <c r="J237"/>
      <c r="K237"/>
      <c r="L237"/>
      <c r="M237"/>
      <c r="N237"/>
      <c r="O237"/>
    </row>
    <row r="238" spans="3:15" x14ac:dyDescent="0.3">
      <c r="C238" s="49" t="str">
        <f>IF(ISBLANK(BurstClassHr189[[#This Row],[Spk/sec-Average]]),"",IF(BurstClassHr189[[#This Row],[Spk/sec-Average]]&lt;$B$3,"LF","HF"))</f>
        <v/>
      </c>
      <c r="D238" s="49" t="str">
        <f>IF(ISBLANK(BurstClassHr189[[#This Row],[%Spikes in Bursts-All]]),"",IF(BurstClassHr189[[#This Row],[%Spikes in Bursts-All]]&lt;$C$3,"LB","HB"))</f>
        <v/>
      </c>
      <c r="E238" s="50" t="str">
        <f t="shared" si="3"/>
        <v/>
      </c>
      <c r="F238"/>
      <c r="G238"/>
      <c r="H238"/>
      <c r="I238"/>
      <c r="J238"/>
      <c r="K238"/>
      <c r="L238"/>
      <c r="M238"/>
      <c r="N238"/>
      <c r="O238"/>
    </row>
    <row r="239" spans="3:15" x14ac:dyDescent="0.3">
      <c r="C239" s="49" t="str">
        <f>IF(ISBLANK(BurstClassHr189[[#This Row],[Spk/sec-Average]]),"",IF(BurstClassHr189[[#This Row],[Spk/sec-Average]]&lt;$B$3,"LF","HF"))</f>
        <v/>
      </c>
      <c r="D239" s="49" t="str">
        <f>IF(ISBLANK(BurstClassHr189[[#This Row],[%Spikes in Bursts-All]]),"",IF(BurstClassHr189[[#This Row],[%Spikes in Bursts-All]]&lt;$C$3,"LB","HB"))</f>
        <v/>
      </c>
      <c r="E239" s="50" t="str">
        <f t="shared" si="3"/>
        <v/>
      </c>
      <c r="F239"/>
      <c r="G239"/>
      <c r="H239"/>
      <c r="I239"/>
      <c r="J239"/>
      <c r="K239"/>
      <c r="L239"/>
      <c r="M239"/>
      <c r="N239"/>
      <c r="O239"/>
    </row>
    <row r="240" spans="3:15" x14ac:dyDescent="0.3">
      <c r="C240" s="49" t="str">
        <f>IF(ISBLANK(BurstClassHr189[[#This Row],[Spk/sec-Average]]),"",IF(BurstClassHr189[[#This Row],[Spk/sec-Average]]&lt;$B$3,"LF","HF"))</f>
        <v/>
      </c>
      <c r="D240" s="49" t="str">
        <f>IF(ISBLANK(BurstClassHr189[[#This Row],[%Spikes in Bursts-All]]),"",IF(BurstClassHr189[[#This Row],[%Spikes in Bursts-All]]&lt;$C$3,"LB","HB"))</f>
        <v/>
      </c>
      <c r="E240" s="50" t="str">
        <f t="shared" si="3"/>
        <v/>
      </c>
      <c r="F240"/>
      <c r="G240"/>
      <c r="H240"/>
      <c r="I240"/>
      <c r="J240"/>
      <c r="K240"/>
      <c r="L240"/>
      <c r="M240"/>
      <c r="N240"/>
      <c r="O240"/>
    </row>
    <row r="241" spans="3:15" x14ac:dyDescent="0.3">
      <c r="C241" s="49" t="str">
        <f>IF(ISBLANK(BurstClassHr189[[#This Row],[Spk/sec-Average]]),"",IF(BurstClassHr189[[#This Row],[Spk/sec-Average]]&lt;$B$3,"LF","HF"))</f>
        <v/>
      </c>
      <c r="D241" s="49" t="str">
        <f>IF(ISBLANK(BurstClassHr189[[#This Row],[%Spikes in Bursts-All]]),"",IF(BurstClassHr189[[#This Row],[%Spikes in Bursts-All]]&lt;$C$3,"LB","HB"))</f>
        <v/>
      </c>
      <c r="E241" s="50" t="str">
        <f t="shared" si="3"/>
        <v/>
      </c>
      <c r="F241"/>
      <c r="G241"/>
      <c r="H241"/>
      <c r="I241"/>
      <c r="J241"/>
      <c r="K241"/>
      <c r="L241"/>
      <c r="M241"/>
      <c r="N241"/>
      <c r="O241"/>
    </row>
    <row r="242" spans="3:15" x14ac:dyDescent="0.3">
      <c r="C242" s="49" t="str">
        <f>IF(ISBLANK(BurstClassHr189[[#This Row],[Spk/sec-Average]]),"",IF(BurstClassHr189[[#This Row],[Spk/sec-Average]]&lt;$B$3,"LF","HF"))</f>
        <v/>
      </c>
      <c r="D242" s="49" t="str">
        <f>IF(ISBLANK(BurstClassHr189[[#This Row],[%Spikes in Bursts-All]]),"",IF(BurstClassHr189[[#This Row],[%Spikes in Bursts-All]]&lt;$C$3,"LB","HB"))</f>
        <v/>
      </c>
      <c r="E242" s="50" t="str">
        <f t="shared" si="3"/>
        <v/>
      </c>
      <c r="F242"/>
      <c r="G242"/>
      <c r="H242"/>
      <c r="I242"/>
      <c r="J242"/>
      <c r="K242"/>
      <c r="L242"/>
      <c r="M242"/>
      <c r="N242"/>
      <c r="O242"/>
    </row>
    <row r="243" spans="3:15" x14ac:dyDescent="0.3">
      <c r="C243" s="49" t="str">
        <f>IF(ISBLANK(BurstClassHr189[[#This Row],[Spk/sec-Average]]),"",IF(BurstClassHr189[[#This Row],[Spk/sec-Average]]&lt;$B$3,"LF","HF"))</f>
        <v/>
      </c>
      <c r="D243" s="49" t="str">
        <f>IF(ISBLANK(BurstClassHr189[[#This Row],[%Spikes in Bursts-All]]),"",IF(BurstClassHr189[[#This Row],[%Spikes in Bursts-All]]&lt;$C$3,"LB","HB"))</f>
        <v/>
      </c>
      <c r="E243" s="50" t="str">
        <f t="shared" si="3"/>
        <v/>
      </c>
      <c r="F243"/>
      <c r="G243"/>
      <c r="H243"/>
      <c r="I243"/>
      <c r="J243"/>
      <c r="K243"/>
      <c r="L243"/>
      <c r="M243"/>
      <c r="N243"/>
      <c r="O243"/>
    </row>
    <row r="244" spans="3:15" x14ac:dyDescent="0.3">
      <c r="C244" s="49" t="str">
        <f>IF(ISBLANK(BurstClassHr189[[#This Row],[Spk/sec-Average]]),"",IF(BurstClassHr189[[#This Row],[Spk/sec-Average]]&lt;$B$3,"LF","HF"))</f>
        <v/>
      </c>
      <c r="D244" s="49" t="str">
        <f>IF(ISBLANK(BurstClassHr189[[#This Row],[%Spikes in Bursts-All]]),"",IF(BurstClassHr189[[#This Row],[%Spikes in Bursts-All]]&lt;$C$3,"LB","HB"))</f>
        <v/>
      </c>
      <c r="E244" s="50" t="str">
        <f t="shared" si="3"/>
        <v/>
      </c>
      <c r="F244"/>
      <c r="G244"/>
      <c r="H244"/>
      <c r="I244"/>
      <c r="J244"/>
      <c r="K244"/>
      <c r="L244"/>
      <c r="M244"/>
      <c r="N244"/>
      <c r="O244"/>
    </row>
    <row r="245" spans="3:15" x14ac:dyDescent="0.3">
      <c r="C245" s="49" t="str">
        <f>IF(ISBLANK(BurstClassHr189[[#This Row],[Spk/sec-Average]]),"",IF(BurstClassHr189[[#This Row],[Spk/sec-Average]]&lt;$B$3,"LF","HF"))</f>
        <v/>
      </c>
      <c r="D245" s="49" t="str">
        <f>IF(ISBLANK(BurstClassHr189[[#This Row],[%Spikes in Bursts-All]]),"",IF(BurstClassHr189[[#This Row],[%Spikes in Bursts-All]]&lt;$C$3,"LB","HB"))</f>
        <v/>
      </c>
      <c r="E245" s="50" t="str">
        <f t="shared" si="3"/>
        <v/>
      </c>
      <c r="F245"/>
      <c r="G245"/>
      <c r="H245"/>
      <c r="I245"/>
      <c r="J245"/>
      <c r="K245"/>
      <c r="L245"/>
      <c r="M245"/>
      <c r="N245"/>
      <c r="O245"/>
    </row>
    <row r="246" spans="3:15" x14ac:dyDescent="0.3">
      <c r="C246" s="49" t="str">
        <f>IF(ISBLANK(BurstClassHr189[[#This Row],[Spk/sec-Average]]),"",IF(BurstClassHr189[[#This Row],[Spk/sec-Average]]&lt;$B$3,"LF","HF"))</f>
        <v/>
      </c>
      <c r="D246" s="49" t="str">
        <f>IF(ISBLANK(BurstClassHr189[[#This Row],[%Spikes in Bursts-All]]),"",IF(BurstClassHr189[[#This Row],[%Spikes in Bursts-All]]&lt;$C$3,"LB","HB"))</f>
        <v/>
      </c>
      <c r="E246" s="50" t="str">
        <f t="shared" si="3"/>
        <v/>
      </c>
      <c r="F246"/>
      <c r="G246"/>
      <c r="H246"/>
      <c r="I246"/>
      <c r="J246"/>
      <c r="K246"/>
      <c r="L246"/>
      <c r="M246"/>
      <c r="N246"/>
      <c r="O246"/>
    </row>
    <row r="247" spans="3:15" x14ac:dyDescent="0.3">
      <c r="C247" s="49" t="str">
        <f>IF(ISBLANK(BurstClassHr189[[#This Row],[Spk/sec-Average]]),"",IF(BurstClassHr189[[#This Row],[Spk/sec-Average]]&lt;$B$3,"LF","HF"))</f>
        <v/>
      </c>
      <c r="D247" s="49" t="str">
        <f>IF(ISBLANK(BurstClassHr189[[#This Row],[%Spikes in Bursts-All]]),"",IF(BurstClassHr189[[#This Row],[%Spikes in Bursts-All]]&lt;$C$3,"LB","HB"))</f>
        <v/>
      </c>
      <c r="E247" s="50" t="str">
        <f t="shared" si="3"/>
        <v/>
      </c>
      <c r="F247"/>
      <c r="G247"/>
      <c r="H247"/>
      <c r="I247"/>
      <c r="J247"/>
      <c r="K247"/>
      <c r="L247"/>
      <c r="M247"/>
      <c r="N247"/>
      <c r="O247"/>
    </row>
    <row r="248" spans="3:15" x14ac:dyDescent="0.3">
      <c r="C248" s="49" t="str">
        <f>IF(ISBLANK(BurstClassHr189[[#This Row],[Spk/sec-Average]]),"",IF(BurstClassHr189[[#This Row],[Spk/sec-Average]]&lt;$B$3,"LF","HF"))</f>
        <v/>
      </c>
      <c r="D248" s="49" t="str">
        <f>IF(ISBLANK(BurstClassHr189[[#This Row],[%Spikes in Bursts-All]]),"",IF(BurstClassHr189[[#This Row],[%Spikes in Bursts-All]]&lt;$C$3,"LB","HB"))</f>
        <v/>
      </c>
      <c r="E248" s="50" t="str">
        <f t="shared" si="3"/>
        <v/>
      </c>
      <c r="F248"/>
      <c r="G248"/>
      <c r="H248"/>
      <c r="I248"/>
      <c r="J248"/>
      <c r="K248"/>
      <c r="L248"/>
      <c r="M248"/>
      <c r="N248"/>
      <c r="O248"/>
    </row>
    <row r="249" spans="3:15" x14ac:dyDescent="0.3">
      <c r="C249" s="49" t="str">
        <f>IF(ISBLANK(BurstClassHr189[[#This Row],[Spk/sec-Average]]),"",IF(BurstClassHr189[[#This Row],[Spk/sec-Average]]&lt;$B$3,"LF","HF"))</f>
        <v/>
      </c>
      <c r="D249" s="49" t="str">
        <f>IF(ISBLANK(BurstClassHr189[[#This Row],[%Spikes in Bursts-All]]),"",IF(BurstClassHr189[[#This Row],[%Spikes in Bursts-All]]&lt;$C$3,"LB","HB"))</f>
        <v/>
      </c>
      <c r="E249" s="50" t="str">
        <f t="shared" si="3"/>
        <v/>
      </c>
      <c r="F249"/>
      <c r="G249"/>
      <c r="H249"/>
      <c r="I249"/>
      <c r="J249"/>
      <c r="K249"/>
      <c r="L249"/>
      <c r="M249"/>
      <c r="N249"/>
      <c r="O249"/>
    </row>
    <row r="250" spans="3:15" x14ac:dyDescent="0.3">
      <c r="C250" s="49" t="str">
        <f>IF(ISBLANK(BurstClassHr189[[#This Row],[Spk/sec-Average]]),"",IF(BurstClassHr189[[#This Row],[Spk/sec-Average]]&lt;$B$3,"LF","HF"))</f>
        <v/>
      </c>
      <c r="D250" s="49" t="str">
        <f>IF(ISBLANK(BurstClassHr189[[#This Row],[%Spikes in Bursts-All]]),"",IF(BurstClassHr189[[#This Row],[%Spikes in Bursts-All]]&lt;$C$3,"LB","HB"))</f>
        <v/>
      </c>
      <c r="E250" s="50" t="str">
        <f t="shared" si="3"/>
        <v/>
      </c>
      <c r="F250"/>
      <c r="G250"/>
      <c r="H250"/>
      <c r="I250"/>
      <c r="J250"/>
      <c r="K250"/>
      <c r="L250"/>
      <c r="M250"/>
      <c r="N250"/>
      <c r="O250"/>
    </row>
    <row r="251" spans="3:15" x14ac:dyDescent="0.3">
      <c r="C251" s="49" t="str">
        <f>IF(ISBLANK(BurstClassHr189[[#This Row],[Spk/sec-Average]]),"",IF(BurstClassHr189[[#This Row],[Spk/sec-Average]]&lt;$B$3,"LF","HF"))</f>
        <v/>
      </c>
      <c r="D251" s="49" t="str">
        <f>IF(ISBLANK(BurstClassHr189[[#This Row],[%Spikes in Bursts-All]]),"",IF(BurstClassHr189[[#This Row],[%Spikes in Bursts-All]]&lt;$C$3,"LB","HB"))</f>
        <v/>
      </c>
      <c r="E251" s="50" t="str">
        <f t="shared" si="3"/>
        <v/>
      </c>
      <c r="F251"/>
      <c r="G251"/>
      <c r="H251"/>
      <c r="I251"/>
      <c r="J251"/>
      <c r="K251"/>
      <c r="L251"/>
      <c r="M251"/>
      <c r="N251"/>
      <c r="O251"/>
    </row>
    <row r="252" spans="3:15" x14ac:dyDescent="0.3">
      <c r="C252" s="49" t="str">
        <f>IF(ISBLANK(BurstClassHr189[[#This Row],[Spk/sec-Average]]),"",IF(BurstClassHr189[[#This Row],[Spk/sec-Average]]&lt;$B$3,"LF","HF"))</f>
        <v/>
      </c>
      <c r="D252" s="49" t="str">
        <f>IF(ISBLANK(BurstClassHr189[[#This Row],[%Spikes in Bursts-All]]),"",IF(BurstClassHr189[[#This Row],[%Spikes in Bursts-All]]&lt;$C$3,"LB","HB"))</f>
        <v/>
      </c>
      <c r="E252" s="50" t="str">
        <f t="shared" si="3"/>
        <v/>
      </c>
      <c r="F252"/>
      <c r="G252"/>
      <c r="H252"/>
      <c r="I252"/>
      <c r="J252"/>
      <c r="K252"/>
      <c r="L252"/>
      <c r="M252"/>
      <c r="N252"/>
      <c r="O252"/>
    </row>
    <row r="253" spans="3:15" x14ac:dyDescent="0.3">
      <c r="C253" s="49" t="str">
        <f>IF(ISBLANK(BurstClassHr189[[#This Row],[Spk/sec-Average]]),"",IF(BurstClassHr189[[#This Row],[Spk/sec-Average]]&lt;$B$3,"LF","HF"))</f>
        <v/>
      </c>
      <c r="D253" s="49" t="str">
        <f>IF(ISBLANK(BurstClassHr189[[#This Row],[%Spikes in Bursts-All]]),"",IF(BurstClassHr189[[#This Row],[%Spikes in Bursts-All]]&lt;$C$3,"LB","HB"))</f>
        <v/>
      </c>
      <c r="E253" s="50" t="str">
        <f t="shared" si="3"/>
        <v/>
      </c>
      <c r="F253"/>
      <c r="G253"/>
      <c r="H253"/>
      <c r="I253"/>
      <c r="J253"/>
      <c r="K253"/>
      <c r="L253"/>
      <c r="M253"/>
      <c r="N253"/>
      <c r="O253"/>
    </row>
    <row r="254" spans="3:15" x14ac:dyDescent="0.3">
      <c r="C254" s="49" t="str">
        <f>IF(ISBLANK(BurstClassHr189[[#This Row],[Spk/sec-Average]]),"",IF(BurstClassHr189[[#This Row],[Spk/sec-Average]]&lt;$B$3,"LF","HF"))</f>
        <v/>
      </c>
      <c r="D254" s="49" t="str">
        <f>IF(ISBLANK(BurstClassHr189[[#This Row],[%Spikes in Bursts-All]]),"",IF(BurstClassHr189[[#This Row],[%Spikes in Bursts-All]]&lt;$C$3,"LB","HB"))</f>
        <v/>
      </c>
      <c r="E254" s="50" t="str">
        <f t="shared" si="3"/>
        <v/>
      </c>
      <c r="F254"/>
      <c r="G254"/>
      <c r="H254"/>
      <c r="I254"/>
      <c r="J254"/>
      <c r="K254"/>
      <c r="L254"/>
      <c r="M254"/>
      <c r="N254"/>
      <c r="O254"/>
    </row>
    <row r="255" spans="3:15" x14ac:dyDescent="0.3">
      <c r="C255" s="49" t="str">
        <f>IF(ISBLANK(BurstClassHr189[[#This Row],[Spk/sec-Average]]),"",IF(BurstClassHr189[[#This Row],[Spk/sec-Average]]&lt;$B$3,"LF","HF"))</f>
        <v/>
      </c>
      <c r="D255" s="49" t="str">
        <f>IF(ISBLANK(BurstClassHr189[[#This Row],[%Spikes in Bursts-All]]),"",IF(BurstClassHr189[[#This Row],[%Spikes in Bursts-All]]&lt;$C$3,"LB","HB"))</f>
        <v/>
      </c>
      <c r="E255" s="50" t="str">
        <f t="shared" si="3"/>
        <v/>
      </c>
      <c r="F255"/>
      <c r="G255"/>
      <c r="H255"/>
      <c r="I255"/>
      <c r="J255"/>
      <c r="K255"/>
      <c r="L255"/>
      <c r="M255"/>
      <c r="N255"/>
      <c r="O255"/>
    </row>
    <row r="256" spans="3:15" x14ac:dyDescent="0.3">
      <c r="C256" s="49" t="str">
        <f>IF(ISBLANK(BurstClassHr189[[#This Row],[Spk/sec-Average]]),"",IF(BurstClassHr189[[#This Row],[Spk/sec-Average]]&lt;$B$3,"LF","HF"))</f>
        <v/>
      </c>
      <c r="D256" s="49" t="str">
        <f>IF(ISBLANK(BurstClassHr189[[#This Row],[%Spikes in Bursts-All]]),"",IF(BurstClassHr189[[#This Row],[%Spikes in Bursts-All]]&lt;$C$3,"LB","HB"))</f>
        <v/>
      </c>
      <c r="E256" s="50" t="str">
        <f t="shared" si="3"/>
        <v/>
      </c>
      <c r="F256"/>
      <c r="G256"/>
      <c r="H256"/>
      <c r="I256"/>
      <c r="J256"/>
      <c r="K256"/>
      <c r="L256"/>
      <c r="M256"/>
      <c r="N256"/>
      <c r="O256"/>
    </row>
    <row r="257" spans="3:15" x14ac:dyDescent="0.3">
      <c r="C257" s="49" t="str">
        <f>IF(ISBLANK(BurstClassHr189[[#This Row],[Spk/sec-Average]]),"",IF(BurstClassHr189[[#This Row],[Spk/sec-Average]]&lt;$B$3,"LF","HF"))</f>
        <v/>
      </c>
      <c r="D257" s="49" t="str">
        <f>IF(ISBLANK(BurstClassHr189[[#This Row],[%Spikes in Bursts-All]]),"",IF(BurstClassHr189[[#This Row],[%Spikes in Bursts-All]]&lt;$C$3,"LB","HB"))</f>
        <v/>
      </c>
      <c r="E257" s="50" t="str">
        <f t="shared" si="3"/>
        <v/>
      </c>
      <c r="F257"/>
      <c r="G257"/>
      <c r="H257"/>
      <c r="I257"/>
      <c r="J257"/>
      <c r="K257"/>
      <c r="L257"/>
      <c r="M257"/>
      <c r="N257"/>
      <c r="O257"/>
    </row>
    <row r="258" spans="3:15" x14ac:dyDescent="0.3">
      <c r="C258" s="49" t="str">
        <f>IF(ISBLANK(BurstClassHr189[[#This Row],[Spk/sec-Average]]),"",IF(BurstClassHr189[[#This Row],[Spk/sec-Average]]&lt;$B$3,"LF","HF"))</f>
        <v/>
      </c>
      <c r="D258" s="49" t="str">
        <f>IF(ISBLANK(BurstClassHr189[[#This Row],[%Spikes in Bursts-All]]),"",IF(BurstClassHr189[[#This Row],[%Spikes in Bursts-All]]&lt;$C$3,"LB","HB"))</f>
        <v/>
      </c>
      <c r="E258" s="50" t="str">
        <f t="shared" si="3"/>
        <v/>
      </c>
      <c r="F258"/>
      <c r="G258"/>
      <c r="H258"/>
      <c r="I258"/>
      <c r="J258"/>
      <c r="K258"/>
      <c r="L258"/>
      <c r="M258"/>
      <c r="N258"/>
      <c r="O258"/>
    </row>
    <row r="259" spans="3:15" x14ac:dyDescent="0.3">
      <c r="C259" s="49" t="str">
        <f>IF(ISBLANK(BurstClassHr189[[#This Row],[Spk/sec-Average]]),"",IF(BurstClassHr189[[#This Row],[Spk/sec-Average]]&lt;$B$3,"LF","HF"))</f>
        <v/>
      </c>
      <c r="D259" s="49" t="str">
        <f>IF(ISBLANK(BurstClassHr189[[#This Row],[%Spikes in Bursts-All]]),"",IF(BurstClassHr189[[#This Row],[%Spikes in Bursts-All]]&lt;$C$3,"LB","HB"))</f>
        <v/>
      </c>
      <c r="E259" s="50" t="str">
        <f t="shared" si="3"/>
        <v/>
      </c>
      <c r="F259"/>
      <c r="G259"/>
      <c r="H259"/>
      <c r="I259"/>
      <c r="J259"/>
      <c r="K259"/>
      <c r="L259"/>
      <c r="M259"/>
      <c r="N259"/>
      <c r="O259"/>
    </row>
    <row r="260" spans="3:15" x14ac:dyDescent="0.3">
      <c r="C260" s="49" t="str">
        <f>IF(ISBLANK(BurstClassHr189[[#This Row],[Spk/sec-Average]]),"",IF(BurstClassHr189[[#This Row],[Spk/sec-Average]]&lt;$B$3,"LF","HF"))</f>
        <v/>
      </c>
      <c r="D260" s="49" t="str">
        <f>IF(ISBLANK(BurstClassHr189[[#This Row],[%Spikes in Bursts-All]]),"",IF(BurstClassHr189[[#This Row],[%Spikes in Bursts-All]]&lt;$C$3,"LB","HB"))</f>
        <v/>
      </c>
      <c r="E260" s="50" t="str">
        <f t="shared" si="3"/>
        <v/>
      </c>
      <c r="F260"/>
      <c r="G260"/>
      <c r="H260"/>
      <c r="I260"/>
      <c r="J260"/>
      <c r="K260"/>
      <c r="L260"/>
      <c r="M260"/>
      <c r="N260"/>
      <c r="O260"/>
    </row>
    <row r="261" spans="3:15" x14ac:dyDescent="0.3">
      <c r="C261" s="49" t="str">
        <f>IF(ISBLANK(BurstClassHr189[[#This Row],[Spk/sec-Average]]),"",IF(BurstClassHr189[[#This Row],[Spk/sec-Average]]&lt;$B$3,"LF","HF"))</f>
        <v/>
      </c>
      <c r="D261" s="49" t="str">
        <f>IF(ISBLANK(BurstClassHr189[[#This Row],[%Spikes in Bursts-All]]),"",IF(BurstClassHr189[[#This Row],[%Spikes in Bursts-All]]&lt;$C$3,"LB","HB"))</f>
        <v/>
      </c>
      <c r="E261" s="50" t="str">
        <f t="shared" si="3"/>
        <v/>
      </c>
      <c r="F261"/>
      <c r="G261"/>
      <c r="H261"/>
      <c r="I261"/>
      <c r="J261"/>
      <c r="K261"/>
      <c r="L261"/>
      <c r="M261"/>
      <c r="N261"/>
      <c r="O261"/>
    </row>
    <row r="262" spans="3:15" x14ac:dyDescent="0.3">
      <c r="C262" s="49" t="str">
        <f>IF(ISBLANK(BurstClassHr189[[#This Row],[Spk/sec-Average]]),"",IF(BurstClassHr189[[#This Row],[Spk/sec-Average]]&lt;$B$3,"LF","HF"))</f>
        <v/>
      </c>
      <c r="D262" s="49" t="str">
        <f>IF(ISBLANK(BurstClassHr189[[#This Row],[%Spikes in Bursts-All]]),"",IF(BurstClassHr189[[#This Row],[%Spikes in Bursts-All]]&lt;$C$3,"LB","HB"))</f>
        <v/>
      </c>
      <c r="E262" s="50" t="str">
        <f t="shared" si="3"/>
        <v/>
      </c>
      <c r="F262"/>
      <c r="G262"/>
      <c r="H262"/>
      <c r="I262"/>
      <c r="J262"/>
      <c r="K262"/>
      <c r="L262"/>
      <c r="M262"/>
      <c r="N262"/>
      <c r="O262"/>
    </row>
    <row r="263" spans="3:15" x14ac:dyDescent="0.3">
      <c r="C263" s="49" t="str">
        <f>IF(ISBLANK(BurstClassHr189[[#This Row],[Spk/sec-Average]]),"",IF(BurstClassHr189[[#This Row],[Spk/sec-Average]]&lt;$B$3,"LF","HF"))</f>
        <v/>
      </c>
      <c r="D263" s="49" t="str">
        <f>IF(ISBLANK(BurstClassHr189[[#This Row],[%Spikes in Bursts-All]]),"",IF(BurstClassHr189[[#This Row],[%Spikes in Bursts-All]]&lt;$C$3,"LB","HB"))</f>
        <v/>
      </c>
      <c r="E263" s="50" t="str">
        <f t="shared" si="3"/>
        <v/>
      </c>
      <c r="F263"/>
      <c r="G263"/>
      <c r="H263"/>
      <c r="I263"/>
      <c r="J263"/>
      <c r="K263"/>
      <c r="L263"/>
      <c r="M263"/>
      <c r="N263"/>
      <c r="O263"/>
    </row>
    <row r="264" spans="3:15" x14ac:dyDescent="0.3">
      <c r="C264" s="49" t="str">
        <f>IF(ISBLANK(BurstClassHr189[[#This Row],[Spk/sec-Average]]),"",IF(BurstClassHr189[[#This Row],[Spk/sec-Average]]&lt;$B$3,"LF","HF"))</f>
        <v/>
      </c>
      <c r="D264" s="49" t="str">
        <f>IF(ISBLANK(BurstClassHr189[[#This Row],[%Spikes in Bursts-All]]),"",IF(BurstClassHr189[[#This Row],[%Spikes in Bursts-All]]&lt;$C$3,"LB","HB"))</f>
        <v/>
      </c>
      <c r="E264" s="50" t="str">
        <f t="shared" si="3"/>
        <v/>
      </c>
      <c r="F264"/>
      <c r="G264"/>
      <c r="H264"/>
      <c r="I264"/>
      <c r="J264"/>
      <c r="K264"/>
      <c r="L264"/>
      <c r="M264"/>
      <c r="N264"/>
      <c r="O264"/>
    </row>
    <row r="265" spans="3:15" x14ac:dyDescent="0.3">
      <c r="C265" s="49" t="str">
        <f>IF(ISBLANK(BurstClassHr189[[#This Row],[Spk/sec-Average]]),"",IF(BurstClassHr189[[#This Row],[Spk/sec-Average]]&lt;$B$3,"LF","HF"))</f>
        <v/>
      </c>
      <c r="D265" s="49" t="str">
        <f>IF(ISBLANK(BurstClassHr189[[#This Row],[%Spikes in Bursts-All]]),"",IF(BurstClassHr189[[#This Row],[%Spikes in Bursts-All]]&lt;$C$3,"LB","HB"))</f>
        <v/>
      </c>
      <c r="E265" s="50" t="str">
        <f t="shared" si="3"/>
        <v/>
      </c>
      <c r="F265"/>
      <c r="G265"/>
      <c r="H265"/>
      <c r="I265"/>
      <c r="J265"/>
      <c r="K265"/>
      <c r="L265"/>
      <c r="M265"/>
      <c r="N265"/>
      <c r="O265"/>
    </row>
    <row r="266" spans="3:15" x14ac:dyDescent="0.3">
      <c r="C266" s="49" t="str">
        <f>IF(ISBLANK(BurstClassHr189[[#This Row],[Spk/sec-Average]]),"",IF(BurstClassHr189[[#This Row],[Spk/sec-Average]]&lt;$B$3,"LF","HF"))</f>
        <v/>
      </c>
      <c r="D266" s="49" t="str">
        <f>IF(ISBLANK(BurstClassHr189[[#This Row],[%Spikes in Bursts-All]]),"",IF(BurstClassHr189[[#This Row],[%Spikes in Bursts-All]]&lt;$C$3,"LB","HB"))</f>
        <v/>
      </c>
      <c r="E266" s="50" t="str">
        <f t="shared" si="3"/>
        <v/>
      </c>
      <c r="F266"/>
      <c r="G266"/>
      <c r="H266"/>
      <c r="I266"/>
      <c r="J266"/>
      <c r="K266"/>
      <c r="L266"/>
      <c r="M266"/>
      <c r="N266"/>
      <c r="O266"/>
    </row>
    <row r="267" spans="3:15" x14ac:dyDescent="0.3">
      <c r="C267" s="49" t="str">
        <f>IF(ISBLANK(BurstClassHr189[[#This Row],[Spk/sec-Average]]),"",IF(BurstClassHr189[[#This Row],[Spk/sec-Average]]&lt;$B$3,"LF","HF"))</f>
        <v/>
      </c>
      <c r="D267" s="49" t="str">
        <f>IF(ISBLANK(BurstClassHr189[[#This Row],[%Spikes in Bursts-All]]),"",IF(BurstClassHr189[[#This Row],[%Spikes in Bursts-All]]&lt;$C$3,"LB","HB"))</f>
        <v/>
      </c>
      <c r="E267" s="50" t="str">
        <f t="shared" si="3"/>
        <v/>
      </c>
      <c r="F267"/>
      <c r="G267"/>
      <c r="H267"/>
      <c r="I267"/>
      <c r="J267"/>
      <c r="K267"/>
      <c r="L267"/>
      <c r="M267"/>
      <c r="N267"/>
      <c r="O267"/>
    </row>
    <row r="268" spans="3:15" x14ac:dyDescent="0.3">
      <c r="C268" s="49" t="str">
        <f>IF(ISBLANK(BurstClassHr189[[#This Row],[Spk/sec-Average]]),"",IF(BurstClassHr189[[#This Row],[Spk/sec-Average]]&lt;$B$3,"LF","HF"))</f>
        <v/>
      </c>
      <c r="D268" s="49" t="str">
        <f>IF(ISBLANK(BurstClassHr189[[#This Row],[%Spikes in Bursts-All]]),"",IF(BurstClassHr189[[#This Row],[%Spikes in Bursts-All]]&lt;$C$3,"LB","HB"))</f>
        <v/>
      </c>
      <c r="E268" s="50" t="str">
        <f t="shared" si="3"/>
        <v/>
      </c>
      <c r="F268"/>
      <c r="G268"/>
      <c r="H268"/>
      <c r="I268"/>
      <c r="J268"/>
      <c r="K268"/>
      <c r="L268"/>
      <c r="M268"/>
      <c r="N268"/>
      <c r="O268"/>
    </row>
    <row r="269" spans="3:15" x14ac:dyDescent="0.3">
      <c r="C269" s="49" t="str">
        <f>IF(ISBLANK(BurstClassHr189[[#This Row],[Spk/sec-Average]]),"",IF(BurstClassHr189[[#This Row],[Spk/sec-Average]]&lt;$B$3,"LF","HF"))</f>
        <v/>
      </c>
      <c r="D269" s="49" t="str">
        <f>IF(ISBLANK(BurstClassHr189[[#This Row],[%Spikes in Bursts-All]]),"",IF(BurstClassHr189[[#This Row],[%Spikes in Bursts-All]]&lt;$C$3,"LB","HB"))</f>
        <v/>
      </c>
      <c r="E269" s="50" t="str">
        <f t="shared" si="3"/>
        <v/>
      </c>
      <c r="F269"/>
      <c r="G269"/>
      <c r="H269"/>
      <c r="I269"/>
      <c r="J269"/>
      <c r="K269"/>
      <c r="L269"/>
      <c r="M269"/>
      <c r="N269"/>
      <c r="O269"/>
    </row>
    <row r="270" spans="3:15" x14ac:dyDescent="0.3">
      <c r="C270" s="49" t="str">
        <f>IF(ISBLANK(BurstClassHr189[[#This Row],[Spk/sec-Average]]),"",IF(BurstClassHr189[[#This Row],[Spk/sec-Average]]&lt;$B$3,"LF","HF"))</f>
        <v/>
      </c>
      <c r="D270" s="49" t="str">
        <f>IF(ISBLANK(BurstClassHr189[[#This Row],[%Spikes in Bursts-All]]),"",IF(BurstClassHr189[[#This Row],[%Spikes in Bursts-All]]&lt;$C$3,"LB","HB"))</f>
        <v/>
      </c>
      <c r="E270" s="50" t="str">
        <f t="shared" si="3"/>
        <v/>
      </c>
      <c r="F270"/>
      <c r="G270"/>
      <c r="H270"/>
      <c r="I270"/>
      <c r="J270"/>
      <c r="K270"/>
      <c r="L270"/>
      <c r="M270"/>
      <c r="N270"/>
      <c r="O270"/>
    </row>
    <row r="271" spans="3:15" x14ac:dyDescent="0.3">
      <c r="C271" s="49" t="str">
        <f>IF(ISBLANK(BurstClassHr189[[#This Row],[Spk/sec-Average]]),"",IF(BurstClassHr189[[#This Row],[Spk/sec-Average]]&lt;$B$3,"LF","HF"))</f>
        <v/>
      </c>
      <c r="D271" s="49" t="str">
        <f>IF(ISBLANK(BurstClassHr189[[#This Row],[%Spikes in Bursts-All]]),"",IF(BurstClassHr189[[#This Row],[%Spikes in Bursts-All]]&lt;$C$3,"LB","HB"))</f>
        <v/>
      </c>
      <c r="E271" s="50" t="str">
        <f t="shared" si="3"/>
        <v/>
      </c>
      <c r="F271"/>
      <c r="G271"/>
      <c r="H271"/>
      <c r="I271"/>
      <c r="J271"/>
      <c r="K271"/>
      <c r="L271"/>
      <c r="M271"/>
      <c r="N271"/>
      <c r="O271"/>
    </row>
    <row r="272" spans="3:15" x14ac:dyDescent="0.3">
      <c r="C272" s="49" t="str">
        <f>IF(ISBLANK(BurstClassHr189[[#This Row],[Spk/sec-Average]]),"",IF(BurstClassHr189[[#This Row],[Spk/sec-Average]]&lt;$B$3,"LF","HF"))</f>
        <v/>
      </c>
      <c r="D272" s="49" t="str">
        <f>IF(ISBLANK(BurstClassHr189[[#This Row],[%Spikes in Bursts-All]]),"",IF(BurstClassHr189[[#This Row],[%Spikes in Bursts-All]]&lt;$C$3,"LB","HB"))</f>
        <v/>
      </c>
      <c r="E272" s="50" t="str">
        <f t="shared" si="3"/>
        <v/>
      </c>
      <c r="F272"/>
      <c r="G272"/>
      <c r="H272"/>
      <c r="I272"/>
      <c r="J272"/>
      <c r="K272"/>
      <c r="L272"/>
      <c r="M272"/>
      <c r="N272"/>
      <c r="O272"/>
    </row>
    <row r="273" spans="3:15" x14ac:dyDescent="0.3">
      <c r="C273" s="49" t="str">
        <f>IF(ISBLANK(BurstClassHr189[[#This Row],[Spk/sec-Average]]),"",IF(BurstClassHr189[[#This Row],[Spk/sec-Average]]&lt;$B$3,"LF","HF"))</f>
        <v/>
      </c>
      <c r="D273" s="49" t="str">
        <f>IF(ISBLANK(BurstClassHr189[[#This Row],[%Spikes in Bursts-All]]),"",IF(BurstClassHr189[[#This Row],[%Spikes in Bursts-All]]&lt;$C$3,"LB","HB"))</f>
        <v/>
      </c>
      <c r="E273" s="50" t="str">
        <f t="shared" si="3"/>
        <v/>
      </c>
      <c r="F273"/>
      <c r="G273"/>
      <c r="H273"/>
      <c r="I273"/>
      <c r="J273"/>
      <c r="K273"/>
      <c r="L273"/>
      <c r="M273"/>
      <c r="N273"/>
      <c r="O273"/>
    </row>
    <row r="274" spans="3:15" x14ac:dyDescent="0.3">
      <c r="C274" s="49" t="str">
        <f>IF(ISBLANK(BurstClassHr189[[#This Row],[Spk/sec-Average]]),"",IF(BurstClassHr189[[#This Row],[Spk/sec-Average]]&lt;$B$3,"LF","HF"))</f>
        <v/>
      </c>
      <c r="D274" s="49" t="str">
        <f>IF(ISBLANK(BurstClassHr189[[#This Row],[%Spikes in Bursts-All]]),"",IF(BurstClassHr189[[#This Row],[%Spikes in Bursts-All]]&lt;$C$3,"LB","HB"))</f>
        <v/>
      </c>
      <c r="E274" s="50" t="str">
        <f t="shared" si="3"/>
        <v/>
      </c>
      <c r="F274"/>
      <c r="G274"/>
      <c r="H274"/>
      <c r="I274"/>
      <c r="J274"/>
      <c r="K274"/>
      <c r="L274"/>
      <c r="M274"/>
      <c r="N274"/>
      <c r="O274"/>
    </row>
    <row r="275" spans="3:15" x14ac:dyDescent="0.3">
      <c r="C275" s="49" t="str">
        <f>IF(ISBLANK(BurstClassHr189[[#This Row],[Spk/sec-Average]]),"",IF(BurstClassHr189[[#This Row],[Spk/sec-Average]]&lt;$B$3,"LF","HF"))</f>
        <v/>
      </c>
      <c r="D275" s="49" t="str">
        <f>IF(ISBLANK(BurstClassHr189[[#This Row],[%Spikes in Bursts-All]]),"",IF(BurstClassHr189[[#This Row],[%Spikes in Bursts-All]]&lt;$C$3,"LB","HB"))</f>
        <v/>
      </c>
      <c r="E275" s="50" t="str">
        <f t="shared" si="3"/>
        <v/>
      </c>
      <c r="F275"/>
      <c r="G275"/>
      <c r="H275"/>
      <c r="I275"/>
      <c r="J275"/>
      <c r="K275"/>
      <c r="L275"/>
      <c r="M275"/>
      <c r="N275"/>
      <c r="O275"/>
    </row>
    <row r="276" spans="3:15" x14ac:dyDescent="0.3">
      <c r="C276" s="49" t="str">
        <f>IF(ISBLANK(BurstClassHr189[[#This Row],[Spk/sec-Average]]),"",IF(BurstClassHr189[[#This Row],[Spk/sec-Average]]&lt;$B$3,"LF","HF"))</f>
        <v/>
      </c>
      <c r="D276" s="49" t="str">
        <f>IF(ISBLANK(BurstClassHr189[[#This Row],[%Spikes in Bursts-All]]),"",IF(BurstClassHr189[[#This Row],[%Spikes in Bursts-All]]&lt;$C$3,"LB","HB"))</f>
        <v/>
      </c>
      <c r="E276" s="50" t="str">
        <f t="shared" si="3"/>
        <v/>
      </c>
      <c r="F276"/>
      <c r="G276"/>
      <c r="H276"/>
      <c r="I276"/>
      <c r="J276"/>
      <c r="K276"/>
      <c r="L276"/>
      <c r="M276"/>
      <c r="N276"/>
      <c r="O276"/>
    </row>
    <row r="277" spans="3:15" x14ac:dyDescent="0.3">
      <c r="C277" s="49" t="str">
        <f>IF(ISBLANK(BurstClassHr189[[#This Row],[Spk/sec-Average]]),"",IF(BurstClassHr189[[#This Row],[Spk/sec-Average]]&lt;$B$3,"LF","HF"))</f>
        <v/>
      </c>
      <c r="D277" s="49" t="str">
        <f>IF(ISBLANK(BurstClassHr189[[#This Row],[%Spikes in Bursts-All]]),"",IF(BurstClassHr189[[#This Row],[%Spikes in Bursts-All]]&lt;$C$3,"LB","HB"))</f>
        <v/>
      </c>
      <c r="E277" s="50" t="str">
        <f t="shared" si="3"/>
        <v/>
      </c>
      <c r="F277"/>
      <c r="G277"/>
      <c r="H277"/>
      <c r="I277"/>
      <c r="J277"/>
      <c r="K277"/>
      <c r="L277"/>
      <c r="M277"/>
      <c r="N277"/>
      <c r="O277"/>
    </row>
    <row r="278" spans="3:15" x14ac:dyDescent="0.3">
      <c r="C278" s="49" t="str">
        <f>IF(ISBLANK(BurstClassHr189[[#This Row],[Spk/sec-Average]]),"",IF(BurstClassHr189[[#This Row],[Spk/sec-Average]]&lt;$B$3,"LF","HF"))</f>
        <v/>
      </c>
      <c r="D278" s="49" t="str">
        <f>IF(ISBLANK(BurstClassHr189[[#This Row],[%Spikes in Bursts-All]]),"",IF(BurstClassHr189[[#This Row],[%Spikes in Bursts-All]]&lt;$C$3,"LB","HB"))</f>
        <v/>
      </c>
      <c r="E278" s="50" t="str">
        <f t="shared" si="3"/>
        <v/>
      </c>
      <c r="F278"/>
      <c r="G278"/>
      <c r="H278"/>
      <c r="I278"/>
      <c r="J278"/>
      <c r="K278"/>
      <c r="L278"/>
      <c r="M278"/>
      <c r="N278"/>
      <c r="O278"/>
    </row>
    <row r="279" spans="3:15" x14ac:dyDescent="0.3">
      <c r="C279" s="49" t="str">
        <f>IF(ISBLANK(BurstClassHr189[[#This Row],[Spk/sec-Average]]),"",IF(BurstClassHr189[[#This Row],[Spk/sec-Average]]&lt;$B$3,"LF","HF"))</f>
        <v/>
      </c>
      <c r="D279" s="49" t="str">
        <f>IF(ISBLANK(BurstClassHr189[[#This Row],[%Spikes in Bursts-All]]),"",IF(BurstClassHr189[[#This Row],[%Spikes in Bursts-All]]&lt;$C$3,"LB","HB"))</f>
        <v/>
      </c>
      <c r="E279" s="50" t="str">
        <f t="shared" si="3"/>
        <v/>
      </c>
      <c r="F279"/>
      <c r="G279"/>
      <c r="H279"/>
      <c r="I279"/>
      <c r="J279"/>
      <c r="K279"/>
      <c r="L279"/>
      <c r="M279"/>
      <c r="N279"/>
      <c r="O279"/>
    </row>
    <row r="280" spans="3:15" x14ac:dyDescent="0.3">
      <c r="C280" s="49" t="str">
        <f>IF(ISBLANK(BurstClassHr189[[#This Row],[Spk/sec-Average]]),"",IF(BurstClassHr189[[#This Row],[Spk/sec-Average]]&lt;$B$3,"LF","HF"))</f>
        <v/>
      </c>
      <c r="D280" s="49" t="str">
        <f>IF(ISBLANK(BurstClassHr189[[#This Row],[%Spikes in Bursts-All]]),"",IF(BurstClassHr189[[#This Row],[%Spikes in Bursts-All]]&lt;$C$3,"LB","HB"))</f>
        <v/>
      </c>
      <c r="E280" s="50" t="str">
        <f t="shared" si="3"/>
        <v/>
      </c>
      <c r="F280"/>
      <c r="G280"/>
      <c r="H280"/>
      <c r="I280"/>
      <c r="J280"/>
      <c r="K280"/>
      <c r="L280"/>
      <c r="M280"/>
      <c r="N280"/>
      <c r="O280"/>
    </row>
    <row r="281" spans="3:15" x14ac:dyDescent="0.3">
      <c r="C281" s="49" t="str">
        <f>IF(ISBLANK(BurstClassHr189[[#This Row],[Spk/sec-Average]]),"",IF(BurstClassHr189[[#This Row],[Spk/sec-Average]]&lt;$B$3,"LF","HF"))</f>
        <v/>
      </c>
      <c r="D281" s="49" t="str">
        <f>IF(ISBLANK(BurstClassHr189[[#This Row],[%Spikes in Bursts-All]]),"",IF(BurstClassHr189[[#This Row],[%Spikes in Bursts-All]]&lt;$C$3,"LB","HB"))</f>
        <v/>
      </c>
      <c r="E281" s="50" t="str">
        <f t="shared" si="3"/>
        <v/>
      </c>
      <c r="F281"/>
      <c r="G281"/>
      <c r="H281"/>
      <c r="I281"/>
      <c r="J281"/>
      <c r="K281"/>
      <c r="L281"/>
      <c r="M281"/>
      <c r="N281"/>
      <c r="O281"/>
    </row>
    <row r="282" spans="3:15" x14ac:dyDescent="0.3">
      <c r="C282" s="49" t="str">
        <f>IF(ISBLANK(BurstClassHr189[[#This Row],[Spk/sec-Average]]),"",IF(BurstClassHr189[[#This Row],[Spk/sec-Average]]&lt;$B$3,"LF","HF"))</f>
        <v/>
      </c>
      <c r="D282" s="49" t="str">
        <f>IF(ISBLANK(BurstClassHr189[[#This Row],[%Spikes in Bursts-All]]),"",IF(BurstClassHr189[[#This Row],[%Spikes in Bursts-All]]&lt;$C$3,"LB","HB"))</f>
        <v/>
      </c>
      <c r="E282" s="50" t="str">
        <f t="shared" ref="E282:E345" si="4">CONCATENATE(C282,D282)</f>
        <v/>
      </c>
      <c r="F282"/>
      <c r="G282"/>
      <c r="H282"/>
      <c r="I282"/>
      <c r="J282"/>
      <c r="K282"/>
      <c r="L282"/>
      <c r="M282"/>
      <c r="N282"/>
      <c r="O282"/>
    </row>
    <row r="283" spans="3:15" x14ac:dyDescent="0.3">
      <c r="C283" s="49" t="str">
        <f>IF(ISBLANK(BurstClassHr189[[#This Row],[Spk/sec-Average]]),"",IF(BurstClassHr189[[#This Row],[Spk/sec-Average]]&lt;$B$3,"LF","HF"))</f>
        <v/>
      </c>
      <c r="D283" s="49" t="str">
        <f>IF(ISBLANK(BurstClassHr189[[#This Row],[%Spikes in Bursts-All]]),"",IF(BurstClassHr189[[#This Row],[%Spikes in Bursts-All]]&lt;$C$3,"LB","HB"))</f>
        <v/>
      </c>
      <c r="E283" s="50" t="str">
        <f t="shared" si="4"/>
        <v/>
      </c>
      <c r="F283"/>
      <c r="G283"/>
      <c r="H283"/>
      <c r="I283"/>
      <c r="J283"/>
      <c r="K283"/>
      <c r="L283"/>
      <c r="M283"/>
      <c r="N283"/>
      <c r="O283"/>
    </row>
    <row r="284" spans="3:15" x14ac:dyDescent="0.3">
      <c r="C284" s="49" t="str">
        <f>IF(ISBLANK(BurstClassHr189[[#This Row],[Spk/sec-Average]]),"",IF(BurstClassHr189[[#This Row],[Spk/sec-Average]]&lt;$B$3,"LF","HF"))</f>
        <v/>
      </c>
      <c r="D284" s="49" t="str">
        <f>IF(ISBLANK(BurstClassHr189[[#This Row],[%Spikes in Bursts-All]]),"",IF(BurstClassHr189[[#This Row],[%Spikes in Bursts-All]]&lt;$C$3,"LB","HB"))</f>
        <v/>
      </c>
      <c r="E284" s="50" t="str">
        <f t="shared" si="4"/>
        <v/>
      </c>
      <c r="F284"/>
      <c r="G284"/>
      <c r="H284"/>
      <c r="I284"/>
      <c r="J284"/>
      <c r="K284"/>
      <c r="L284"/>
      <c r="M284"/>
      <c r="N284"/>
      <c r="O284"/>
    </row>
    <row r="285" spans="3:15" x14ac:dyDescent="0.3">
      <c r="C285" s="49" t="str">
        <f>IF(ISBLANK(BurstClassHr189[[#This Row],[Spk/sec-Average]]),"",IF(BurstClassHr189[[#This Row],[Spk/sec-Average]]&lt;$B$3,"LF","HF"))</f>
        <v/>
      </c>
      <c r="D285" s="49" t="str">
        <f>IF(ISBLANK(BurstClassHr189[[#This Row],[%Spikes in Bursts-All]]),"",IF(BurstClassHr189[[#This Row],[%Spikes in Bursts-All]]&lt;$C$3,"LB","HB"))</f>
        <v/>
      </c>
      <c r="E285" s="50" t="str">
        <f t="shared" si="4"/>
        <v/>
      </c>
      <c r="F285"/>
      <c r="G285"/>
      <c r="H285"/>
      <c r="I285"/>
      <c r="J285"/>
      <c r="K285"/>
      <c r="L285"/>
      <c r="M285"/>
      <c r="N285"/>
      <c r="O285"/>
    </row>
    <row r="286" spans="3:15" x14ac:dyDescent="0.3">
      <c r="C286" s="49" t="str">
        <f>IF(ISBLANK(BurstClassHr189[[#This Row],[Spk/sec-Average]]),"",IF(BurstClassHr189[[#This Row],[Spk/sec-Average]]&lt;$B$3,"LF","HF"))</f>
        <v/>
      </c>
      <c r="D286" s="49" t="str">
        <f>IF(ISBLANK(BurstClassHr189[[#This Row],[%Spikes in Bursts-All]]),"",IF(BurstClassHr189[[#This Row],[%Spikes in Bursts-All]]&lt;$C$3,"LB","HB"))</f>
        <v/>
      </c>
      <c r="E286" s="50" t="str">
        <f t="shared" si="4"/>
        <v/>
      </c>
      <c r="F286"/>
      <c r="G286"/>
      <c r="H286"/>
      <c r="I286"/>
      <c r="J286"/>
      <c r="K286"/>
      <c r="L286"/>
      <c r="M286"/>
      <c r="N286"/>
      <c r="O286"/>
    </row>
    <row r="287" spans="3:15" x14ac:dyDescent="0.3">
      <c r="C287" s="49" t="str">
        <f>IF(ISBLANK(BurstClassHr189[[#This Row],[Spk/sec-Average]]),"",IF(BurstClassHr189[[#This Row],[Spk/sec-Average]]&lt;$B$3,"LF","HF"))</f>
        <v/>
      </c>
      <c r="D287" s="49" t="str">
        <f>IF(ISBLANK(BurstClassHr189[[#This Row],[%Spikes in Bursts-All]]),"",IF(BurstClassHr189[[#This Row],[%Spikes in Bursts-All]]&lt;$C$3,"LB","HB"))</f>
        <v/>
      </c>
      <c r="E287" s="50" t="str">
        <f t="shared" si="4"/>
        <v/>
      </c>
      <c r="F287"/>
      <c r="G287"/>
      <c r="H287"/>
      <c r="I287"/>
      <c r="J287"/>
      <c r="K287"/>
      <c r="L287"/>
      <c r="M287"/>
      <c r="N287"/>
      <c r="O287"/>
    </row>
    <row r="288" spans="3:15" x14ac:dyDescent="0.3">
      <c r="C288" s="49" t="str">
        <f>IF(ISBLANK(BurstClassHr189[[#This Row],[Spk/sec-Average]]),"",IF(BurstClassHr189[[#This Row],[Spk/sec-Average]]&lt;$B$3,"LF","HF"))</f>
        <v/>
      </c>
      <c r="D288" s="49" t="str">
        <f>IF(ISBLANK(BurstClassHr189[[#This Row],[%Spikes in Bursts-All]]),"",IF(BurstClassHr189[[#This Row],[%Spikes in Bursts-All]]&lt;$C$3,"LB","HB"))</f>
        <v/>
      </c>
      <c r="E288" s="50" t="str">
        <f t="shared" si="4"/>
        <v/>
      </c>
      <c r="F288"/>
      <c r="G288"/>
      <c r="H288"/>
      <c r="I288"/>
      <c r="J288"/>
      <c r="K288"/>
      <c r="L288"/>
      <c r="M288"/>
      <c r="N288"/>
      <c r="O288"/>
    </row>
    <row r="289" spans="3:15" x14ac:dyDescent="0.3">
      <c r="C289" s="49" t="str">
        <f>IF(ISBLANK(BurstClassHr189[[#This Row],[Spk/sec-Average]]),"",IF(BurstClassHr189[[#This Row],[Spk/sec-Average]]&lt;$B$3,"LF","HF"))</f>
        <v/>
      </c>
      <c r="D289" s="49" t="str">
        <f>IF(ISBLANK(BurstClassHr189[[#This Row],[%Spikes in Bursts-All]]),"",IF(BurstClassHr189[[#This Row],[%Spikes in Bursts-All]]&lt;$C$3,"LB","HB"))</f>
        <v/>
      </c>
      <c r="E289" s="50" t="str">
        <f t="shared" si="4"/>
        <v/>
      </c>
      <c r="F289"/>
      <c r="G289"/>
      <c r="H289"/>
      <c r="I289"/>
      <c r="J289"/>
      <c r="K289"/>
      <c r="L289"/>
      <c r="M289"/>
      <c r="N289"/>
      <c r="O289"/>
    </row>
    <row r="290" spans="3:15" x14ac:dyDescent="0.3">
      <c r="C290" s="49" t="str">
        <f>IF(ISBLANK(BurstClassHr189[[#This Row],[Spk/sec-Average]]),"",IF(BurstClassHr189[[#This Row],[Spk/sec-Average]]&lt;$B$3,"LF","HF"))</f>
        <v/>
      </c>
      <c r="D290" s="49" t="str">
        <f>IF(ISBLANK(BurstClassHr189[[#This Row],[%Spikes in Bursts-All]]),"",IF(BurstClassHr189[[#This Row],[%Spikes in Bursts-All]]&lt;$C$3,"LB","HB"))</f>
        <v/>
      </c>
      <c r="E290" s="50" t="str">
        <f t="shared" si="4"/>
        <v/>
      </c>
      <c r="F290"/>
      <c r="G290"/>
      <c r="H290"/>
      <c r="I290"/>
      <c r="J290"/>
      <c r="K290"/>
      <c r="L290"/>
      <c r="M290"/>
      <c r="N290"/>
      <c r="O290"/>
    </row>
    <row r="291" spans="3:15" x14ac:dyDescent="0.3">
      <c r="C291" s="49" t="str">
        <f>IF(ISBLANK(BurstClassHr189[[#This Row],[Spk/sec-Average]]),"",IF(BurstClassHr189[[#This Row],[Spk/sec-Average]]&lt;$B$3,"LF","HF"))</f>
        <v/>
      </c>
      <c r="D291" s="49" t="str">
        <f>IF(ISBLANK(BurstClassHr189[[#This Row],[%Spikes in Bursts-All]]),"",IF(BurstClassHr189[[#This Row],[%Spikes in Bursts-All]]&lt;$C$3,"LB","HB"))</f>
        <v/>
      </c>
      <c r="E291" s="50" t="str">
        <f t="shared" si="4"/>
        <v/>
      </c>
      <c r="F291"/>
      <c r="G291"/>
      <c r="H291"/>
      <c r="I291"/>
      <c r="J291"/>
      <c r="K291"/>
      <c r="L291"/>
      <c r="M291"/>
      <c r="N291"/>
      <c r="O291"/>
    </row>
    <row r="292" spans="3:15" x14ac:dyDescent="0.3">
      <c r="C292" s="49" t="str">
        <f>IF(ISBLANK(BurstClassHr189[[#This Row],[Spk/sec-Average]]),"",IF(BurstClassHr189[[#This Row],[Spk/sec-Average]]&lt;$B$3,"LF","HF"))</f>
        <v/>
      </c>
      <c r="D292" s="49" t="str">
        <f>IF(ISBLANK(BurstClassHr189[[#This Row],[%Spikes in Bursts-All]]),"",IF(BurstClassHr189[[#This Row],[%Spikes in Bursts-All]]&lt;$C$3,"LB","HB"))</f>
        <v/>
      </c>
      <c r="E292" s="50" t="str">
        <f t="shared" si="4"/>
        <v/>
      </c>
      <c r="F292"/>
      <c r="G292"/>
      <c r="H292"/>
      <c r="I292"/>
      <c r="J292"/>
      <c r="K292"/>
      <c r="L292"/>
      <c r="M292"/>
      <c r="N292"/>
      <c r="O292"/>
    </row>
    <row r="293" spans="3:15" x14ac:dyDescent="0.3">
      <c r="C293" s="49" t="str">
        <f>IF(ISBLANK(BurstClassHr189[[#This Row],[Spk/sec-Average]]),"",IF(BurstClassHr189[[#This Row],[Spk/sec-Average]]&lt;$B$3,"LF","HF"))</f>
        <v/>
      </c>
      <c r="D293" s="49" t="str">
        <f>IF(ISBLANK(BurstClassHr189[[#This Row],[%Spikes in Bursts-All]]),"",IF(BurstClassHr189[[#This Row],[%Spikes in Bursts-All]]&lt;$C$3,"LB","HB"))</f>
        <v/>
      </c>
      <c r="E293" s="50" t="str">
        <f t="shared" si="4"/>
        <v/>
      </c>
      <c r="F293"/>
      <c r="G293"/>
      <c r="H293"/>
      <c r="I293"/>
      <c r="J293"/>
      <c r="K293"/>
      <c r="L293"/>
      <c r="M293"/>
      <c r="N293"/>
      <c r="O293"/>
    </row>
    <row r="294" spans="3:15" x14ac:dyDescent="0.3">
      <c r="C294" s="49" t="str">
        <f>IF(ISBLANK(BurstClassHr189[[#This Row],[Spk/sec-Average]]),"",IF(BurstClassHr189[[#This Row],[Spk/sec-Average]]&lt;$B$3,"LF","HF"))</f>
        <v/>
      </c>
      <c r="D294" s="49" t="str">
        <f>IF(ISBLANK(BurstClassHr189[[#This Row],[%Spikes in Bursts-All]]),"",IF(BurstClassHr189[[#This Row],[%Spikes in Bursts-All]]&lt;$C$3,"LB","HB"))</f>
        <v/>
      </c>
      <c r="E294" s="50" t="str">
        <f t="shared" si="4"/>
        <v/>
      </c>
      <c r="F294"/>
      <c r="G294"/>
      <c r="H294"/>
      <c r="I294"/>
      <c r="J294"/>
      <c r="K294"/>
      <c r="L294"/>
      <c r="M294"/>
      <c r="N294"/>
      <c r="O294"/>
    </row>
    <row r="295" spans="3:15" x14ac:dyDescent="0.3">
      <c r="C295" s="49" t="str">
        <f>IF(ISBLANK(BurstClassHr189[[#This Row],[Spk/sec-Average]]),"",IF(BurstClassHr189[[#This Row],[Spk/sec-Average]]&lt;$B$3,"LF","HF"))</f>
        <v/>
      </c>
      <c r="D295" s="49" t="str">
        <f>IF(ISBLANK(BurstClassHr189[[#This Row],[%Spikes in Bursts-All]]),"",IF(BurstClassHr189[[#This Row],[%Spikes in Bursts-All]]&lt;$C$3,"LB","HB"))</f>
        <v/>
      </c>
      <c r="E295" s="50" t="str">
        <f t="shared" si="4"/>
        <v/>
      </c>
      <c r="F295"/>
      <c r="G295"/>
      <c r="H295"/>
      <c r="I295"/>
      <c r="J295"/>
      <c r="K295"/>
      <c r="L295"/>
      <c r="M295"/>
      <c r="N295"/>
      <c r="O295"/>
    </row>
    <row r="296" spans="3:15" x14ac:dyDescent="0.3">
      <c r="C296" s="49" t="str">
        <f>IF(ISBLANK(BurstClassHr189[[#This Row],[Spk/sec-Average]]),"",IF(BurstClassHr189[[#This Row],[Spk/sec-Average]]&lt;$B$3,"LF","HF"))</f>
        <v/>
      </c>
      <c r="D296" s="49" t="str">
        <f>IF(ISBLANK(BurstClassHr189[[#This Row],[%Spikes in Bursts-All]]),"",IF(BurstClassHr189[[#This Row],[%Spikes in Bursts-All]]&lt;$C$3,"LB","HB"))</f>
        <v/>
      </c>
      <c r="E296" s="50" t="str">
        <f t="shared" si="4"/>
        <v/>
      </c>
      <c r="F296"/>
      <c r="G296"/>
      <c r="H296"/>
      <c r="I296"/>
      <c r="J296"/>
      <c r="K296"/>
      <c r="L296"/>
      <c r="M296"/>
      <c r="N296"/>
      <c r="O296"/>
    </row>
    <row r="297" spans="3:15" x14ac:dyDescent="0.3">
      <c r="C297" s="49" t="str">
        <f>IF(ISBLANK(BurstClassHr189[[#This Row],[Spk/sec-Average]]),"",IF(BurstClassHr189[[#This Row],[Spk/sec-Average]]&lt;$B$3,"LF","HF"))</f>
        <v/>
      </c>
      <c r="D297" s="49" t="str">
        <f>IF(ISBLANK(BurstClassHr189[[#This Row],[%Spikes in Bursts-All]]),"",IF(BurstClassHr189[[#This Row],[%Spikes in Bursts-All]]&lt;$C$3,"LB","HB"))</f>
        <v/>
      </c>
      <c r="E297" s="50" t="str">
        <f t="shared" si="4"/>
        <v/>
      </c>
      <c r="F297"/>
      <c r="G297"/>
      <c r="H297"/>
      <c r="I297"/>
      <c r="J297"/>
      <c r="K297"/>
      <c r="L297"/>
      <c r="M297"/>
      <c r="N297"/>
      <c r="O297"/>
    </row>
    <row r="298" spans="3:15" x14ac:dyDescent="0.3">
      <c r="C298" s="49" t="str">
        <f>IF(ISBLANK(BurstClassHr189[[#This Row],[Spk/sec-Average]]),"",IF(BurstClassHr189[[#This Row],[Spk/sec-Average]]&lt;$B$3,"LF","HF"))</f>
        <v/>
      </c>
      <c r="D298" s="49" t="str">
        <f>IF(ISBLANK(BurstClassHr189[[#This Row],[%Spikes in Bursts-All]]),"",IF(BurstClassHr189[[#This Row],[%Spikes in Bursts-All]]&lt;$C$3,"LB","HB"))</f>
        <v/>
      </c>
      <c r="E298" s="50" t="str">
        <f t="shared" si="4"/>
        <v/>
      </c>
      <c r="F298"/>
      <c r="G298"/>
      <c r="H298"/>
      <c r="I298"/>
      <c r="J298"/>
      <c r="K298"/>
      <c r="L298"/>
      <c r="M298"/>
      <c r="N298"/>
      <c r="O298"/>
    </row>
    <row r="299" spans="3:15" x14ac:dyDescent="0.3">
      <c r="C299" s="49" t="str">
        <f>IF(ISBLANK(BurstClassHr189[[#This Row],[Spk/sec-Average]]),"",IF(BurstClassHr189[[#This Row],[Spk/sec-Average]]&lt;$B$3,"LF","HF"))</f>
        <v/>
      </c>
      <c r="D299" s="49" t="str">
        <f>IF(ISBLANK(BurstClassHr189[[#This Row],[%Spikes in Bursts-All]]),"",IF(BurstClassHr189[[#This Row],[%Spikes in Bursts-All]]&lt;$C$3,"LB","HB"))</f>
        <v/>
      </c>
      <c r="E299" s="50" t="str">
        <f t="shared" si="4"/>
        <v/>
      </c>
      <c r="F299"/>
      <c r="G299"/>
      <c r="H299"/>
      <c r="I299"/>
      <c r="J299"/>
      <c r="K299"/>
      <c r="L299"/>
      <c r="M299"/>
      <c r="N299"/>
      <c r="O299"/>
    </row>
    <row r="300" spans="3:15" x14ac:dyDescent="0.3">
      <c r="C300" s="49" t="str">
        <f>IF(ISBLANK(BurstClassHr189[[#This Row],[Spk/sec-Average]]),"",IF(BurstClassHr189[[#This Row],[Spk/sec-Average]]&lt;$B$3,"LF","HF"))</f>
        <v/>
      </c>
      <c r="D300" s="49" t="str">
        <f>IF(ISBLANK(BurstClassHr189[[#This Row],[%Spikes in Bursts-All]]),"",IF(BurstClassHr189[[#This Row],[%Spikes in Bursts-All]]&lt;$C$3,"LB","HB"))</f>
        <v/>
      </c>
      <c r="E300" s="50" t="str">
        <f t="shared" si="4"/>
        <v/>
      </c>
      <c r="F300"/>
      <c r="G300"/>
      <c r="H300"/>
      <c r="I300"/>
      <c r="J300"/>
      <c r="K300"/>
      <c r="L300"/>
      <c r="M300"/>
      <c r="N300"/>
      <c r="O300"/>
    </row>
    <row r="301" spans="3:15" x14ac:dyDescent="0.3">
      <c r="C301" s="49" t="str">
        <f>IF(ISBLANK(BurstClassHr189[[#This Row],[Spk/sec-Average]]),"",IF(BurstClassHr189[[#This Row],[Spk/sec-Average]]&lt;$B$3,"LF","HF"))</f>
        <v/>
      </c>
      <c r="D301" s="49" t="str">
        <f>IF(ISBLANK(BurstClassHr189[[#This Row],[%Spikes in Bursts-All]]),"",IF(BurstClassHr189[[#This Row],[%Spikes in Bursts-All]]&lt;$C$3,"LB","HB"))</f>
        <v/>
      </c>
      <c r="E301" s="50" t="str">
        <f t="shared" si="4"/>
        <v/>
      </c>
      <c r="F301"/>
      <c r="G301"/>
      <c r="H301"/>
      <c r="I301"/>
      <c r="J301"/>
      <c r="K301"/>
      <c r="L301"/>
      <c r="M301"/>
      <c r="N301"/>
      <c r="O301"/>
    </row>
    <row r="302" spans="3:15" x14ac:dyDescent="0.3">
      <c r="C302" s="49" t="str">
        <f>IF(ISBLANK(BurstClassHr189[[#This Row],[Spk/sec-Average]]),"",IF(BurstClassHr189[[#This Row],[Spk/sec-Average]]&lt;$B$3,"LF","HF"))</f>
        <v/>
      </c>
      <c r="D302" s="49" t="str">
        <f>IF(ISBLANK(BurstClassHr189[[#This Row],[%Spikes in Bursts-All]]),"",IF(BurstClassHr189[[#This Row],[%Spikes in Bursts-All]]&lt;$C$3,"LB","HB"))</f>
        <v/>
      </c>
      <c r="E302" s="50" t="str">
        <f t="shared" si="4"/>
        <v/>
      </c>
      <c r="F302"/>
      <c r="G302"/>
      <c r="H302"/>
      <c r="I302"/>
      <c r="J302"/>
      <c r="K302"/>
      <c r="L302"/>
      <c r="M302"/>
      <c r="N302"/>
      <c r="O302"/>
    </row>
    <row r="303" spans="3:15" x14ac:dyDescent="0.3">
      <c r="C303" s="49" t="str">
        <f>IF(ISBLANK(BurstClassHr189[[#This Row],[Spk/sec-Average]]),"",IF(BurstClassHr189[[#This Row],[Spk/sec-Average]]&lt;$B$3,"LF","HF"))</f>
        <v/>
      </c>
      <c r="D303" s="49" t="str">
        <f>IF(ISBLANK(BurstClassHr189[[#This Row],[%Spikes in Bursts-All]]),"",IF(BurstClassHr189[[#This Row],[%Spikes in Bursts-All]]&lt;$C$3,"LB","HB"))</f>
        <v/>
      </c>
      <c r="E303" s="50" t="str">
        <f t="shared" si="4"/>
        <v/>
      </c>
      <c r="F303"/>
      <c r="G303"/>
      <c r="H303"/>
      <c r="I303"/>
      <c r="J303"/>
      <c r="K303"/>
      <c r="L303"/>
      <c r="M303"/>
      <c r="N303"/>
      <c r="O303"/>
    </row>
    <row r="304" spans="3:15" x14ac:dyDescent="0.3">
      <c r="C304" s="49" t="str">
        <f>IF(ISBLANK(BurstClassHr189[[#This Row],[Spk/sec-Average]]),"",IF(BurstClassHr189[[#This Row],[Spk/sec-Average]]&lt;$B$3,"LF","HF"))</f>
        <v/>
      </c>
      <c r="D304" s="49" t="str">
        <f>IF(ISBLANK(BurstClassHr189[[#This Row],[%Spikes in Bursts-All]]),"",IF(BurstClassHr189[[#This Row],[%Spikes in Bursts-All]]&lt;$C$3,"LB","HB"))</f>
        <v/>
      </c>
      <c r="E304" s="50" t="str">
        <f t="shared" si="4"/>
        <v/>
      </c>
      <c r="F304"/>
      <c r="G304"/>
      <c r="H304"/>
      <c r="I304"/>
      <c r="J304"/>
      <c r="K304"/>
      <c r="L304"/>
      <c r="M304"/>
      <c r="N304"/>
      <c r="O304"/>
    </row>
    <row r="305" spans="3:15" x14ac:dyDescent="0.3">
      <c r="C305" s="49" t="str">
        <f>IF(ISBLANK(BurstClassHr189[[#This Row],[Spk/sec-Average]]),"",IF(BurstClassHr189[[#This Row],[Spk/sec-Average]]&lt;$B$3,"LF","HF"))</f>
        <v/>
      </c>
      <c r="D305" s="49" t="str">
        <f>IF(ISBLANK(BurstClassHr189[[#This Row],[%Spikes in Bursts-All]]),"",IF(BurstClassHr189[[#This Row],[%Spikes in Bursts-All]]&lt;$C$3,"LB","HB"))</f>
        <v/>
      </c>
      <c r="E305" s="50" t="str">
        <f t="shared" si="4"/>
        <v/>
      </c>
      <c r="F305"/>
      <c r="G305"/>
      <c r="H305"/>
      <c r="I305"/>
      <c r="J305"/>
      <c r="K305"/>
      <c r="L305"/>
      <c r="M305"/>
      <c r="N305"/>
      <c r="O305"/>
    </row>
    <row r="306" spans="3:15" x14ac:dyDescent="0.3">
      <c r="C306" s="49" t="str">
        <f>IF(ISBLANK(BurstClassHr189[[#This Row],[Spk/sec-Average]]),"",IF(BurstClassHr189[[#This Row],[Spk/sec-Average]]&lt;$B$3,"LF","HF"))</f>
        <v/>
      </c>
      <c r="D306" s="49" t="str">
        <f>IF(ISBLANK(BurstClassHr189[[#This Row],[%Spikes in Bursts-All]]),"",IF(BurstClassHr189[[#This Row],[%Spikes in Bursts-All]]&lt;$C$3,"LB","HB"))</f>
        <v/>
      </c>
      <c r="E306" s="50" t="str">
        <f t="shared" si="4"/>
        <v/>
      </c>
      <c r="F306"/>
      <c r="G306"/>
      <c r="H306"/>
      <c r="I306"/>
      <c r="J306"/>
      <c r="K306"/>
      <c r="L306"/>
      <c r="M306"/>
      <c r="N306"/>
      <c r="O306"/>
    </row>
    <row r="307" spans="3:15" x14ac:dyDescent="0.3">
      <c r="C307" s="49" t="str">
        <f>IF(ISBLANK(BurstClassHr189[[#This Row],[Spk/sec-Average]]),"",IF(BurstClassHr189[[#This Row],[Spk/sec-Average]]&lt;$B$3,"LF","HF"))</f>
        <v/>
      </c>
      <c r="D307" s="49" t="str">
        <f>IF(ISBLANK(BurstClassHr189[[#This Row],[%Spikes in Bursts-All]]),"",IF(BurstClassHr189[[#This Row],[%Spikes in Bursts-All]]&lt;$C$3,"LB","HB"))</f>
        <v/>
      </c>
      <c r="E307" s="50" t="str">
        <f t="shared" si="4"/>
        <v/>
      </c>
      <c r="F307"/>
      <c r="G307"/>
      <c r="H307"/>
      <c r="I307"/>
      <c r="J307"/>
      <c r="K307"/>
      <c r="L307"/>
      <c r="M307"/>
      <c r="N307"/>
      <c r="O307"/>
    </row>
    <row r="308" spans="3:15" x14ac:dyDescent="0.3">
      <c r="C308" s="49" t="str">
        <f>IF(ISBLANK(BurstClassHr189[[#This Row],[Spk/sec-Average]]),"",IF(BurstClassHr189[[#This Row],[Spk/sec-Average]]&lt;$B$3,"LF","HF"))</f>
        <v/>
      </c>
      <c r="D308" s="49" t="str">
        <f>IF(ISBLANK(BurstClassHr189[[#This Row],[%Spikes in Bursts-All]]),"",IF(BurstClassHr189[[#This Row],[%Spikes in Bursts-All]]&lt;$C$3,"LB","HB"))</f>
        <v/>
      </c>
      <c r="E308" s="50" t="str">
        <f t="shared" si="4"/>
        <v/>
      </c>
      <c r="F308"/>
      <c r="G308"/>
      <c r="H308"/>
      <c r="I308"/>
      <c r="J308"/>
      <c r="K308"/>
      <c r="L308"/>
      <c r="M308"/>
      <c r="N308"/>
      <c r="O308"/>
    </row>
    <row r="309" spans="3:15" x14ac:dyDescent="0.3">
      <c r="C309" s="49" t="str">
        <f>IF(ISBLANK(BurstClassHr189[[#This Row],[Spk/sec-Average]]),"",IF(BurstClassHr189[[#This Row],[Spk/sec-Average]]&lt;$B$3,"LF","HF"))</f>
        <v/>
      </c>
      <c r="D309" s="49" t="str">
        <f>IF(ISBLANK(BurstClassHr189[[#This Row],[%Spikes in Bursts-All]]),"",IF(BurstClassHr189[[#This Row],[%Spikes in Bursts-All]]&lt;$C$3,"LB","HB"))</f>
        <v/>
      </c>
      <c r="E309" s="50" t="str">
        <f t="shared" si="4"/>
        <v/>
      </c>
      <c r="F309"/>
      <c r="G309"/>
      <c r="H309"/>
      <c r="I309"/>
      <c r="J309"/>
      <c r="K309"/>
      <c r="L309"/>
      <c r="M309"/>
      <c r="N309"/>
      <c r="O309"/>
    </row>
    <row r="310" spans="3:15" x14ac:dyDescent="0.3">
      <c r="C310" s="49" t="str">
        <f>IF(ISBLANK(BurstClassHr189[[#This Row],[Spk/sec-Average]]),"",IF(BurstClassHr189[[#This Row],[Spk/sec-Average]]&lt;$B$3,"LF","HF"))</f>
        <v/>
      </c>
      <c r="D310" s="49" t="str">
        <f>IF(ISBLANK(BurstClassHr189[[#This Row],[%Spikes in Bursts-All]]),"",IF(BurstClassHr189[[#This Row],[%Spikes in Bursts-All]]&lt;$C$3,"LB","HB"))</f>
        <v/>
      </c>
      <c r="E310" s="50" t="str">
        <f t="shared" si="4"/>
        <v/>
      </c>
      <c r="F310"/>
      <c r="G310"/>
      <c r="H310"/>
      <c r="I310"/>
      <c r="J310"/>
      <c r="K310"/>
      <c r="L310"/>
      <c r="M310"/>
      <c r="N310"/>
      <c r="O310"/>
    </row>
    <row r="311" spans="3:15" x14ac:dyDescent="0.3">
      <c r="C311" s="49" t="str">
        <f>IF(ISBLANK(BurstClassHr189[[#This Row],[Spk/sec-Average]]),"",IF(BurstClassHr189[[#This Row],[Spk/sec-Average]]&lt;$B$3,"LF","HF"))</f>
        <v/>
      </c>
      <c r="D311" s="49" t="str">
        <f>IF(ISBLANK(BurstClassHr189[[#This Row],[%Spikes in Bursts-All]]),"",IF(BurstClassHr189[[#This Row],[%Spikes in Bursts-All]]&lt;$C$3,"LB","HB"))</f>
        <v/>
      </c>
      <c r="E311" s="50" t="str">
        <f t="shared" si="4"/>
        <v/>
      </c>
      <c r="F311"/>
      <c r="G311"/>
      <c r="H311"/>
      <c r="I311"/>
      <c r="J311"/>
      <c r="K311"/>
      <c r="L311"/>
      <c r="M311"/>
      <c r="N311"/>
      <c r="O311"/>
    </row>
    <row r="312" spans="3:15" x14ac:dyDescent="0.3">
      <c r="C312" s="49" t="str">
        <f>IF(ISBLANK(BurstClassHr189[[#This Row],[Spk/sec-Average]]),"",IF(BurstClassHr189[[#This Row],[Spk/sec-Average]]&lt;$B$3,"LF","HF"))</f>
        <v/>
      </c>
      <c r="D312" s="49" t="str">
        <f>IF(ISBLANK(BurstClassHr189[[#This Row],[%Spikes in Bursts-All]]),"",IF(BurstClassHr189[[#This Row],[%Spikes in Bursts-All]]&lt;$C$3,"LB","HB"))</f>
        <v/>
      </c>
      <c r="E312" s="50" t="str">
        <f t="shared" si="4"/>
        <v/>
      </c>
      <c r="F312"/>
      <c r="G312"/>
      <c r="H312"/>
      <c r="I312"/>
      <c r="J312"/>
      <c r="K312"/>
      <c r="L312"/>
      <c r="M312"/>
      <c r="N312"/>
      <c r="O312"/>
    </row>
    <row r="313" spans="3:15" x14ac:dyDescent="0.3">
      <c r="C313" s="49" t="str">
        <f>IF(ISBLANK(BurstClassHr189[[#This Row],[Spk/sec-Average]]),"",IF(BurstClassHr189[[#This Row],[Spk/sec-Average]]&lt;$B$3,"LF","HF"))</f>
        <v/>
      </c>
      <c r="D313" s="49" t="str">
        <f>IF(ISBLANK(BurstClassHr189[[#This Row],[%Spikes in Bursts-All]]),"",IF(BurstClassHr189[[#This Row],[%Spikes in Bursts-All]]&lt;$C$3,"LB","HB"))</f>
        <v/>
      </c>
      <c r="E313" s="50" t="str">
        <f t="shared" si="4"/>
        <v/>
      </c>
      <c r="F313"/>
      <c r="G313"/>
      <c r="H313"/>
      <c r="I313"/>
      <c r="J313"/>
      <c r="K313"/>
      <c r="L313"/>
      <c r="M313"/>
      <c r="N313"/>
      <c r="O313"/>
    </row>
    <row r="314" spans="3:15" x14ac:dyDescent="0.3">
      <c r="C314" s="49" t="str">
        <f>IF(ISBLANK(BurstClassHr189[[#This Row],[Spk/sec-Average]]),"",IF(BurstClassHr189[[#This Row],[Spk/sec-Average]]&lt;$B$3,"LF","HF"))</f>
        <v/>
      </c>
      <c r="D314" s="49" t="str">
        <f>IF(ISBLANK(BurstClassHr189[[#This Row],[%Spikes in Bursts-All]]),"",IF(BurstClassHr189[[#This Row],[%Spikes in Bursts-All]]&lt;$C$3,"LB","HB"))</f>
        <v/>
      </c>
      <c r="E314" s="50" t="str">
        <f t="shared" si="4"/>
        <v/>
      </c>
      <c r="F314"/>
      <c r="G314"/>
      <c r="H314"/>
      <c r="I314"/>
      <c r="J314"/>
      <c r="K314"/>
      <c r="L314"/>
      <c r="M314"/>
      <c r="N314"/>
      <c r="O314"/>
    </row>
    <row r="315" spans="3:15" x14ac:dyDescent="0.3">
      <c r="C315" s="49" t="str">
        <f>IF(ISBLANK(BurstClassHr189[[#This Row],[Spk/sec-Average]]),"",IF(BurstClassHr189[[#This Row],[Spk/sec-Average]]&lt;$B$3,"LF","HF"))</f>
        <v/>
      </c>
      <c r="D315" s="49" t="str">
        <f>IF(ISBLANK(BurstClassHr189[[#This Row],[%Spikes in Bursts-All]]),"",IF(BurstClassHr189[[#This Row],[%Spikes in Bursts-All]]&lt;$C$3,"LB","HB"))</f>
        <v/>
      </c>
      <c r="E315" s="50" t="str">
        <f t="shared" si="4"/>
        <v/>
      </c>
      <c r="F315"/>
      <c r="G315"/>
      <c r="H315"/>
      <c r="I315"/>
      <c r="J315"/>
      <c r="K315"/>
      <c r="L315"/>
      <c r="M315"/>
      <c r="N315"/>
      <c r="O315"/>
    </row>
    <row r="316" spans="3:15" x14ac:dyDescent="0.3">
      <c r="C316" s="49" t="str">
        <f>IF(ISBLANK(BurstClassHr189[[#This Row],[Spk/sec-Average]]),"",IF(BurstClassHr189[[#This Row],[Spk/sec-Average]]&lt;$B$3,"LF","HF"))</f>
        <v/>
      </c>
      <c r="D316" s="49" t="str">
        <f>IF(ISBLANK(BurstClassHr189[[#This Row],[%Spikes in Bursts-All]]),"",IF(BurstClassHr189[[#This Row],[%Spikes in Bursts-All]]&lt;$C$3,"LB","HB"))</f>
        <v/>
      </c>
      <c r="E316" s="50" t="str">
        <f t="shared" si="4"/>
        <v/>
      </c>
      <c r="F316"/>
      <c r="G316"/>
      <c r="H316"/>
      <c r="I316"/>
      <c r="J316"/>
      <c r="K316"/>
      <c r="L316"/>
      <c r="M316"/>
      <c r="N316"/>
      <c r="O316"/>
    </row>
    <row r="317" spans="3:15" x14ac:dyDescent="0.3">
      <c r="C317" s="49" t="str">
        <f>IF(ISBLANK(BurstClassHr189[[#This Row],[Spk/sec-Average]]),"",IF(BurstClassHr189[[#This Row],[Spk/sec-Average]]&lt;$B$3,"LF","HF"))</f>
        <v/>
      </c>
      <c r="D317" s="49" t="str">
        <f>IF(ISBLANK(BurstClassHr189[[#This Row],[%Spikes in Bursts-All]]),"",IF(BurstClassHr189[[#This Row],[%Spikes in Bursts-All]]&lt;$C$3,"LB","HB"))</f>
        <v/>
      </c>
      <c r="E317" s="50" t="str">
        <f t="shared" si="4"/>
        <v/>
      </c>
      <c r="F317"/>
      <c r="G317"/>
      <c r="H317"/>
      <c r="I317"/>
      <c r="J317"/>
      <c r="K317"/>
      <c r="L317"/>
      <c r="M317"/>
      <c r="N317"/>
      <c r="O317"/>
    </row>
    <row r="318" spans="3:15" x14ac:dyDescent="0.3">
      <c r="C318" s="49" t="str">
        <f>IF(ISBLANK(BurstClassHr189[[#This Row],[Spk/sec-Average]]),"",IF(BurstClassHr189[[#This Row],[Spk/sec-Average]]&lt;$B$3,"LF","HF"))</f>
        <v/>
      </c>
      <c r="D318" s="49" t="str">
        <f>IF(ISBLANK(BurstClassHr189[[#This Row],[%Spikes in Bursts-All]]),"",IF(BurstClassHr189[[#This Row],[%Spikes in Bursts-All]]&lt;$C$3,"LB","HB"))</f>
        <v/>
      </c>
      <c r="E318" s="50" t="str">
        <f t="shared" si="4"/>
        <v/>
      </c>
      <c r="F318"/>
      <c r="G318"/>
      <c r="H318"/>
      <c r="I318"/>
      <c r="J318"/>
      <c r="K318"/>
      <c r="L318"/>
      <c r="M318"/>
      <c r="N318"/>
      <c r="O318"/>
    </row>
    <row r="319" spans="3:15" x14ac:dyDescent="0.3">
      <c r="C319" s="49" t="str">
        <f>IF(ISBLANK(BurstClassHr189[[#This Row],[Spk/sec-Average]]),"",IF(BurstClassHr189[[#This Row],[Spk/sec-Average]]&lt;$B$3,"LF","HF"))</f>
        <v/>
      </c>
      <c r="D319" s="49" t="str">
        <f>IF(ISBLANK(BurstClassHr189[[#This Row],[%Spikes in Bursts-All]]),"",IF(BurstClassHr189[[#This Row],[%Spikes in Bursts-All]]&lt;$C$3,"LB","HB"))</f>
        <v/>
      </c>
      <c r="E319" s="50" t="str">
        <f t="shared" si="4"/>
        <v/>
      </c>
      <c r="F319"/>
      <c r="G319"/>
      <c r="H319"/>
      <c r="I319"/>
      <c r="J319"/>
      <c r="K319"/>
      <c r="L319"/>
      <c r="M319"/>
      <c r="N319"/>
      <c r="O319"/>
    </row>
    <row r="320" spans="3:15" x14ac:dyDescent="0.3">
      <c r="C320" s="49" t="str">
        <f>IF(ISBLANK(BurstClassHr189[[#This Row],[Spk/sec-Average]]),"",IF(BurstClassHr189[[#This Row],[Spk/sec-Average]]&lt;$B$3,"LF","HF"))</f>
        <v/>
      </c>
      <c r="D320" s="49" t="str">
        <f>IF(ISBLANK(BurstClassHr189[[#This Row],[%Spikes in Bursts-All]]),"",IF(BurstClassHr189[[#This Row],[%Spikes in Bursts-All]]&lt;$C$3,"LB","HB"))</f>
        <v/>
      </c>
      <c r="E320" s="50" t="str">
        <f t="shared" si="4"/>
        <v/>
      </c>
      <c r="F320"/>
      <c r="G320"/>
      <c r="H320"/>
      <c r="I320"/>
      <c r="J320"/>
      <c r="K320"/>
      <c r="L320"/>
      <c r="M320"/>
      <c r="N320"/>
      <c r="O320"/>
    </row>
    <row r="321" spans="3:15" x14ac:dyDescent="0.3">
      <c r="C321" s="49" t="str">
        <f>IF(ISBLANK(BurstClassHr189[[#This Row],[Spk/sec-Average]]),"",IF(BurstClassHr189[[#This Row],[Spk/sec-Average]]&lt;$B$3,"LF","HF"))</f>
        <v/>
      </c>
      <c r="D321" s="49" t="str">
        <f>IF(ISBLANK(BurstClassHr189[[#This Row],[%Spikes in Bursts-All]]),"",IF(BurstClassHr189[[#This Row],[%Spikes in Bursts-All]]&lt;$C$3,"LB","HB"))</f>
        <v/>
      </c>
      <c r="E321" s="50" t="str">
        <f t="shared" si="4"/>
        <v/>
      </c>
      <c r="F321"/>
      <c r="G321"/>
      <c r="H321"/>
      <c r="I321"/>
      <c r="J321"/>
      <c r="K321"/>
      <c r="L321"/>
      <c r="M321"/>
      <c r="N321"/>
      <c r="O321"/>
    </row>
    <row r="322" spans="3:15" x14ac:dyDescent="0.3">
      <c r="C322" s="49" t="str">
        <f>IF(ISBLANK(BurstClassHr189[[#This Row],[Spk/sec-Average]]),"",IF(BurstClassHr189[[#This Row],[Spk/sec-Average]]&lt;$B$3,"LF","HF"))</f>
        <v/>
      </c>
      <c r="D322" s="49" t="str">
        <f>IF(ISBLANK(BurstClassHr189[[#This Row],[%Spikes in Bursts-All]]),"",IF(BurstClassHr189[[#This Row],[%Spikes in Bursts-All]]&lt;$C$3,"LB","HB"))</f>
        <v/>
      </c>
      <c r="E322" s="50" t="str">
        <f t="shared" si="4"/>
        <v/>
      </c>
      <c r="F322"/>
      <c r="G322"/>
      <c r="H322"/>
      <c r="I322"/>
      <c r="J322"/>
      <c r="K322"/>
      <c r="L322"/>
      <c r="M322"/>
      <c r="N322"/>
      <c r="O322"/>
    </row>
    <row r="323" spans="3:15" x14ac:dyDescent="0.3">
      <c r="C323" s="49" t="str">
        <f>IF(ISBLANK(BurstClassHr189[[#This Row],[Spk/sec-Average]]),"",IF(BurstClassHr189[[#This Row],[Spk/sec-Average]]&lt;$B$3,"LF","HF"))</f>
        <v/>
      </c>
      <c r="D323" s="49" t="str">
        <f>IF(ISBLANK(BurstClassHr189[[#This Row],[%Spikes in Bursts-All]]),"",IF(BurstClassHr189[[#This Row],[%Spikes in Bursts-All]]&lt;$C$3,"LB","HB"))</f>
        <v/>
      </c>
      <c r="E323" s="50" t="str">
        <f t="shared" si="4"/>
        <v/>
      </c>
      <c r="F323"/>
      <c r="G323"/>
      <c r="H323"/>
      <c r="I323"/>
      <c r="J323"/>
      <c r="K323"/>
      <c r="L323"/>
      <c r="M323"/>
      <c r="N323"/>
      <c r="O323"/>
    </row>
    <row r="324" spans="3:15" x14ac:dyDescent="0.3">
      <c r="C324" s="49" t="str">
        <f>IF(ISBLANK(BurstClassHr189[[#This Row],[Spk/sec-Average]]),"",IF(BurstClassHr189[[#This Row],[Spk/sec-Average]]&lt;$B$3,"LF","HF"))</f>
        <v/>
      </c>
      <c r="D324" s="49" t="str">
        <f>IF(ISBLANK(BurstClassHr189[[#This Row],[%Spikes in Bursts-All]]),"",IF(BurstClassHr189[[#This Row],[%Spikes in Bursts-All]]&lt;$C$3,"LB","HB"))</f>
        <v/>
      </c>
      <c r="E324" s="50" t="str">
        <f t="shared" si="4"/>
        <v/>
      </c>
      <c r="F324"/>
      <c r="G324"/>
      <c r="H324"/>
      <c r="I324"/>
      <c r="J324"/>
      <c r="K324"/>
      <c r="L324"/>
      <c r="M324"/>
      <c r="N324"/>
      <c r="O324"/>
    </row>
    <row r="325" spans="3:15" x14ac:dyDescent="0.3">
      <c r="C325" s="49" t="str">
        <f>IF(ISBLANK(BurstClassHr189[[#This Row],[Spk/sec-Average]]),"",IF(BurstClassHr189[[#This Row],[Spk/sec-Average]]&lt;$B$3,"LF","HF"))</f>
        <v/>
      </c>
      <c r="D325" s="49" t="str">
        <f>IF(ISBLANK(BurstClassHr189[[#This Row],[%Spikes in Bursts-All]]),"",IF(BurstClassHr189[[#This Row],[%Spikes in Bursts-All]]&lt;$C$3,"LB","HB"))</f>
        <v/>
      </c>
      <c r="E325" s="50" t="str">
        <f t="shared" si="4"/>
        <v/>
      </c>
      <c r="F325"/>
      <c r="G325"/>
      <c r="H325"/>
      <c r="I325"/>
      <c r="J325"/>
      <c r="K325"/>
      <c r="L325"/>
      <c r="M325"/>
      <c r="N325"/>
      <c r="O325"/>
    </row>
    <row r="326" spans="3:15" x14ac:dyDescent="0.3">
      <c r="C326" s="49" t="str">
        <f>IF(ISBLANK(BurstClassHr189[[#This Row],[Spk/sec-Average]]),"",IF(BurstClassHr189[[#This Row],[Spk/sec-Average]]&lt;$B$3,"LF","HF"))</f>
        <v/>
      </c>
      <c r="D326" s="49" t="str">
        <f>IF(ISBLANK(BurstClassHr189[[#This Row],[%Spikes in Bursts-All]]),"",IF(BurstClassHr189[[#This Row],[%Spikes in Bursts-All]]&lt;$C$3,"LB","HB"))</f>
        <v/>
      </c>
      <c r="E326" s="50" t="str">
        <f t="shared" si="4"/>
        <v/>
      </c>
      <c r="F326"/>
      <c r="G326"/>
      <c r="H326"/>
      <c r="I326"/>
      <c r="J326"/>
      <c r="K326"/>
      <c r="L326"/>
      <c r="M326"/>
      <c r="N326"/>
      <c r="O326"/>
    </row>
    <row r="327" spans="3:15" x14ac:dyDescent="0.3">
      <c r="C327" s="49" t="str">
        <f>IF(ISBLANK(BurstClassHr189[[#This Row],[Spk/sec-Average]]),"",IF(BurstClassHr189[[#This Row],[Spk/sec-Average]]&lt;$B$3,"LF","HF"))</f>
        <v/>
      </c>
      <c r="D327" s="49" t="str">
        <f>IF(ISBLANK(BurstClassHr189[[#This Row],[%Spikes in Bursts-All]]),"",IF(BurstClassHr189[[#This Row],[%Spikes in Bursts-All]]&lt;$C$3,"LB","HB"))</f>
        <v/>
      </c>
      <c r="E327" s="50" t="str">
        <f t="shared" si="4"/>
        <v/>
      </c>
      <c r="F327"/>
      <c r="G327"/>
      <c r="H327"/>
      <c r="I327"/>
      <c r="J327"/>
      <c r="K327"/>
      <c r="L327"/>
      <c r="M327"/>
      <c r="N327"/>
      <c r="O327"/>
    </row>
    <row r="328" spans="3:15" x14ac:dyDescent="0.3">
      <c r="C328" s="49" t="str">
        <f>IF(ISBLANK(BurstClassHr189[[#This Row],[Spk/sec-Average]]),"",IF(BurstClassHr189[[#This Row],[Spk/sec-Average]]&lt;$B$3,"LF","HF"))</f>
        <v/>
      </c>
      <c r="D328" s="49" t="str">
        <f>IF(ISBLANK(BurstClassHr189[[#This Row],[%Spikes in Bursts-All]]),"",IF(BurstClassHr189[[#This Row],[%Spikes in Bursts-All]]&lt;$C$3,"LB","HB"))</f>
        <v/>
      </c>
      <c r="E328" s="50" t="str">
        <f t="shared" si="4"/>
        <v/>
      </c>
      <c r="F328"/>
      <c r="G328"/>
      <c r="H328"/>
      <c r="I328"/>
      <c r="J328"/>
      <c r="K328"/>
      <c r="L328"/>
      <c r="M328"/>
      <c r="N328"/>
      <c r="O328"/>
    </row>
    <row r="329" spans="3:15" x14ac:dyDescent="0.3">
      <c r="C329" s="49" t="str">
        <f>IF(ISBLANK(BurstClassHr189[[#This Row],[Spk/sec-Average]]),"",IF(BurstClassHr189[[#This Row],[Spk/sec-Average]]&lt;$B$3,"LF","HF"))</f>
        <v/>
      </c>
      <c r="D329" s="49" t="str">
        <f>IF(ISBLANK(BurstClassHr189[[#This Row],[%Spikes in Bursts-All]]),"",IF(BurstClassHr189[[#This Row],[%Spikes in Bursts-All]]&lt;$C$3,"LB","HB"))</f>
        <v/>
      </c>
      <c r="E329" s="50" t="str">
        <f t="shared" si="4"/>
        <v/>
      </c>
      <c r="F329"/>
      <c r="G329"/>
      <c r="H329"/>
      <c r="I329"/>
      <c r="J329"/>
      <c r="K329"/>
      <c r="L329"/>
      <c r="M329"/>
      <c r="N329"/>
      <c r="O329"/>
    </row>
    <row r="330" spans="3:15" x14ac:dyDescent="0.3">
      <c r="C330" s="49" t="str">
        <f>IF(ISBLANK(BurstClassHr189[[#This Row],[Spk/sec-Average]]),"",IF(BurstClassHr189[[#This Row],[Spk/sec-Average]]&lt;$B$3,"LF","HF"))</f>
        <v/>
      </c>
      <c r="D330" s="49" t="str">
        <f>IF(ISBLANK(BurstClassHr189[[#This Row],[%Spikes in Bursts-All]]),"",IF(BurstClassHr189[[#This Row],[%Spikes in Bursts-All]]&lt;$C$3,"LB","HB"))</f>
        <v/>
      </c>
      <c r="E330" s="50" t="str">
        <f t="shared" si="4"/>
        <v/>
      </c>
      <c r="F330"/>
      <c r="G330"/>
      <c r="H330"/>
      <c r="I330"/>
      <c r="J330"/>
      <c r="K330"/>
      <c r="L330"/>
      <c r="M330"/>
      <c r="N330"/>
      <c r="O330"/>
    </row>
    <row r="331" spans="3:15" x14ac:dyDescent="0.3">
      <c r="C331" s="49" t="str">
        <f>IF(ISBLANK(BurstClassHr189[[#This Row],[Spk/sec-Average]]),"",IF(BurstClassHr189[[#This Row],[Spk/sec-Average]]&lt;$B$3,"LF","HF"))</f>
        <v/>
      </c>
      <c r="D331" s="49" t="str">
        <f>IF(ISBLANK(BurstClassHr189[[#This Row],[%Spikes in Bursts-All]]),"",IF(BurstClassHr189[[#This Row],[%Spikes in Bursts-All]]&lt;$C$3,"LB","HB"))</f>
        <v/>
      </c>
      <c r="E331" s="50" t="str">
        <f t="shared" si="4"/>
        <v/>
      </c>
      <c r="F331"/>
      <c r="G331"/>
      <c r="H331"/>
      <c r="I331"/>
      <c r="J331"/>
      <c r="K331"/>
      <c r="L331"/>
      <c r="M331"/>
      <c r="N331"/>
      <c r="O331"/>
    </row>
    <row r="332" spans="3:15" x14ac:dyDescent="0.3">
      <c r="C332" s="49" t="str">
        <f>IF(ISBLANK(BurstClassHr189[[#This Row],[Spk/sec-Average]]),"",IF(BurstClassHr189[[#This Row],[Spk/sec-Average]]&lt;$B$3,"LF","HF"))</f>
        <v/>
      </c>
      <c r="D332" s="49" t="str">
        <f>IF(ISBLANK(BurstClassHr189[[#This Row],[%Spikes in Bursts-All]]),"",IF(BurstClassHr189[[#This Row],[%Spikes in Bursts-All]]&lt;$C$3,"LB","HB"))</f>
        <v/>
      </c>
      <c r="E332" s="50" t="str">
        <f t="shared" si="4"/>
        <v/>
      </c>
      <c r="F332" s="56"/>
      <c r="G332" s="56"/>
      <c r="H332"/>
      <c r="I332"/>
      <c r="J332"/>
      <c r="K332"/>
      <c r="L332"/>
      <c r="M332"/>
      <c r="N332"/>
      <c r="O332"/>
    </row>
    <row r="333" spans="3:15" x14ac:dyDescent="0.3">
      <c r="C333" s="49" t="str">
        <f>IF(ISBLANK(BurstClassHr189[[#This Row],[Spk/sec-Average]]),"",IF(BurstClassHr189[[#This Row],[Spk/sec-Average]]&lt;$B$3,"LF","HF"))</f>
        <v/>
      </c>
      <c r="D333" s="49" t="str">
        <f>IF(ISBLANK(BurstClassHr189[[#This Row],[%Spikes in Bursts-All]]),"",IF(BurstClassHr189[[#This Row],[%Spikes in Bursts-All]]&lt;$C$3,"LB","HB"))</f>
        <v/>
      </c>
      <c r="E333" s="50" t="str">
        <f t="shared" si="4"/>
        <v/>
      </c>
      <c r="F333" s="56"/>
      <c r="G333" s="56"/>
      <c r="H333"/>
      <c r="I333"/>
      <c r="J333"/>
      <c r="K333"/>
      <c r="L333"/>
      <c r="M333"/>
      <c r="N333"/>
      <c r="O333"/>
    </row>
    <row r="334" spans="3:15" x14ac:dyDescent="0.3">
      <c r="C334" s="49" t="str">
        <f>IF(ISBLANK(BurstClassHr189[[#This Row],[Spk/sec-Average]]),"",IF(BurstClassHr189[[#This Row],[Spk/sec-Average]]&lt;$B$3,"LF","HF"))</f>
        <v/>
      </c>
      <c r="D334" s="49" t="str">
        <f>IF(ISBLANK(BurstClassHr189[[#This Row],[%Spikes in Bursts-All]]),"",IF(BurstClassHr189[[#This Row],[%Spikes in Bursts-All]]&lt;$C$3,"LB","HB"))</f>
        <v/>
      </c>
      <c r="E334" s="50" t="str">
        <f t="shared" si="4"/>
        <v/>
      </c>
      <c r="F334" s="56"/>
      <c r="G334" s="56"/>
      <c r="H334"/>
      <c r="I334"/>
      <c r="J334"/>
      <c r="K334"/>
      <c r="L334"/>
      <c r="M334"/>
      <c r="N334"/>
      <c r="O334"/>
    </row>
    <row r="335" spans="3:15" x14ac:dyDescent="0.3">
      <c r="C335" s="49" t="str">
        <f>IF(ISBLANK(BurstClassHr189[[#This Row],[Spk/sec-Average]]),"",IF(BurstClassHr189[[#This Row],[Spk/sec-Average]]&lt;$B$3,"LF","HF"))</f>
        <v/>
      </c>
      <c r="D335" s="49" t="str">
        <f>IF(ISBLANK(BurstClassHr189[[#This Row],[%Spikes in Bursts-All]]),"",IF(BurstClassHr189[[#This Row],[%Spikes in Bursts-All]]&lt;$C$3,"LB","HB"))</f>
        <v/>
      </c>
      <c r="E335" s="50" t="str">
        <f t="shared" si="4"/>
        <v/>
      </c>
      <c r="F335" s="56"/>
      <c r="G335" s="56"/>
      <c r="H335"/>
      <c r="I335"/>
      <c r="J335"/>
      <c r="K335"/>
      <c r="L335"/>
      <c r="M335"/>
      <c r="N335"/>
      <c r="O335"/>
    </row>
    <row r="336" spans="3:15" x14ac:dyDescent="0.3">
      <c r="C336" s="49" t="str">
        <f>IF(ISBLANK(BurstClassHr189[[#This Row],[Spk/sec-Average]]),"",IF(BurstClassHr189[[#This Row],[Spk/sec-Average]]&lt;$B$3,"LF","HF"))</f>
        <v/>
      </c>
      <c r="D336" s="49" t="str">
        <f>IF(ISBLANK(BurstClassHr189[[#This Row],[%Spikes in Bursts-All]]),"",IF(BurstClassHr189[[#This Row],[%Spikes in Bursts-All]]&lt;$C$3,"LB","HB"))</f>
        <v/>
      </c>
      <c r="E336" s="50" t="str">
        <f t="shared" si="4"/>
        <v/>
      </c>
      <c r="F336" s="56"/>
      <c r="G336" s="56"/>
      <c r="H336"/>
      <c r="I336"/>
      <c r="J336"/>
      <c r="K336"/>
      <c r="L336"/>
      <c r="M336"/>
      <c r="N336"/>
      <c r="O336"/>
    </row>
    <row r="337" spans="3:15" x14ac:dyDescent="0.3">
      <c r="C337" s="49" t="str">
        <f>IF(ISBLANK(BurstClassHr189[[#This Row],[Spk/sec-Average]]),"",IF(BurstClassHr189[[#This Row],[Spk/sec-Average]]&lt;$B$3,"LF","HF"))</f>
        <v/>
      </c>
      <c r="D337" s="49" t="str">
        <f>IF(ISBLANK(BurstClassHr189[[#This Row],[%Spikes in Bursts-All]]),"",IF(BurstClassHr189[[#This Row],[%Spikes in Bursts-All]]&lt;$C$3,"LB","HB"))</f>
        <v/>
      </c>
      <c r="E337" s="50" t="str">
        <f t="shared" si="4"/>
        <v/>
      </c>
      <c r="F337" s="56"/>
      <c r="G337" s="56"/>
      <c r="H337"/>
      <c r="I337"/>
      <c r="J337"/>
      <c r="K337"/>
      <c r="L337"/>
      <c r="M337"/>
      <c r="N337"/>
      <c r="O337"/>
    </row>
    <row r="338" spans="3:15" x14ac:dyDescent="0.3">
      <c r="C338" s="49" t="str">
        <f>IF(ISBLANK(BurstClassHr189[[#This Row],[Spk/sec-Average]]),"",IF(BurstClassHr189[[#This Row],[Spk/sec-Average]]&lt;$B$3,"LF","HF"))</f>
        <v/>
      </c>
      <c r="D338" s="49" t="str">
        <f>IF(ISBLANK(BurstClassHr189[[#This Row],[%Spikes in Bursts-All]]),"",IF(BurstClassHr189[[#This Row],[%Spikes in Bursts-All]]&lt;$C$3,"LB","HB"))</f>
        <v/>
      </c>
      <c r="E338" s="50" t="str">
        <f t="shared" si="4"/>
        <v/>
      </c>
      <c r="F338" s="56"/>
      <c r="G338" s="56"/>
      <c r="H338"/>
      <c r="I338"/>
      <c r="J338"/>
      <c r="K338"/>
      <c r="L338"/>
      <c r="M338"/>
      <c r="N338"/>
      <c r="O338"/>
    </row>
    <row r="339" spans="3:15" x14ac:dyDescent="0.3">
      <c r="C339" s="49" t="str">
        <f>IF(ISBLANK(BurstClassHr189[[#This Row],[Spk/sec-Average]]),"",IF(BurstClassHr189[[#This Row],[Spk/sec-Average]]&lt;$B$3,"LF","HF"))</f>
        <v/>
      </c>
      <c r="D339" s="49" t="str">
        <f>IF(ISBLANK(BurstClassHr189[[#This Row],[%Spikes in Bursts-All]]),"",IF(BurstClassHr189[[#This Row],[%Spikes in Bursts-All]]&lt;$C$3,"LB","HB"))</f>
        <v/>
      </c>
      <c r="E339" s="50" t="str">
        <f t="shared" si="4"/>
        <v/>
      </c>
      <c r="F339" s="56"/>
      <c r="G339" s="56"/>
      <c r="H339"/>
      <c r="I339"/>
      <c r="J339"/>
      <c r="K339"/>
      <c r="L339"/>
      <c r="M339"/>
      <c r="N339"/>
      <c r="O339"/>
    </row>
    <row r="340" spans="3:15" x14ac:dyDescent="0.3">
      <c r="C340" s="49" t="str">
        <f>IF(ISBLANK(BurstClassHr189[[#This Row],[Spk/sec-Average]]),"",IF(BurstClassHr189[[#This Row],[Spk/sec-Average]]&lt;$B$3,"LF","HF"))</f>
        <v/>
      </c>
      <c r="D340" s="49" t="str">
        <f>IF(ISBLANK(BurstClassHr189[[#This Row],[%Spikes in Bursts-All]]),"",IF(BurstClassHr189[[#This Row],[%Spikes in Bursts-All]]&lt;$C$3,"LB","HB"))</f>
        <v/>
      </c>
      <c r="E340" s="50" t="str">
        <f t="shared" si="4"/>
        <v/>
      </c>
      <c r="F340" s="56"/>
      <c r="G340" s="56"/>
      <c r="H340"/>
      <c r="I340"/>
      <c r="J340"/>
      <c r="K340"/>
      <c r="L340"/>
      <c r="M340"/>
      <c r="N340"/>
      <c r="O340"/>
    </row>
    <row r="341" spans="3:15" x14ac:dyDescent="0.3">
      <c r="C341" s="49" t="str">
        <f>IF(ISBLANK(BurstClassHr189[[#This Row],[Spk/sec-Average]]),"",IF(BurstClassHr189[[#This Row],[Spk/sec-Average]]&lt;$B$3,"LF","HF"))</f>
        <v/>
      </c>
      <c r="D341" s="49" t="str">
        <f>IF(ISBLANK(BurstClassHr189[[#This Row],[%Spikes in Bursts-All]]),"",IF(BurstClassHr189[[#This Row],[%Spikes in Bursts-All]]&lt;$C$3,"LB","HB"))</f>
        <v/>
      </c>
      <c r="E341" s="50" t="str">
        <f t="shared" si="4"/>
        <v/>
      </c>
      <c r="F341" s="56"/>
      <c r="G341" s="56"/>
      <c r="H341"/>
      <c r="I341"/>
      <c r="J341"/>
      <c r="K341"/>
      <c r="L341"/>
      <c r="M341"/>
      <c r="N341"/>
      <c r="O341"/>
    </row>
    <row r="342" spans="3:15" x14ac:dyDescent="0.3">
      <c r="C342" s="49" t="str">
        <f>IF(ISBLANK(BurstClassHr189[[#This Row],[Spk/sec-Average]]),"",IF(BurstClassHr189[[#This Row],[Spk/sec-Average]]&lt;$B$3,"LF","HF"))</f>
        <v/>
      </c>
      <c r="D342" s="49" t="str">
        <f>IF(ISBLANK(BurstClassHr189[[#This Row],[%Spikes in Bursts-All]]),"",IF(BurstClassHr189[[#This Row],[%Spikes in Bursts-All]]&lt;$C$3,"LB","HB"))</f>
        <v/>
      </c>
      <c r="E342" s="50" t="str">
        <f t="shared" si="4"/>
        <v/>
      </c>
      <c r="F342" s="56"/>
      <c r="G342" s="56"/>
      <c r="H342"/>
      <c r="I342"/>
      <c r="J342"/>
      <c r="K342"/>
      <c r="L342"/>
      <c r="M342"/>
      <c r="N342"/>
      <c r="O342"/>
    </row>
    <row r="343" spans="3:15" x14ac:dyDescent="0.3">
      <c r="C343" s="49" t="str">
        <f>IF(ISBLANK(BurstClassHr189[[#This Row],[Spk/sec-Average]]),"",IF(BurstClassHr189[[#This Row],[Spk/sec-Average]]&lt;$B$3,"LF","HF"))</f>
        <v/>
      </c>
      <c r="D343" s="49" t="str">
        <f>IF(ISBLANK(BurstClassHr189[[#This Row],[%Spikes in Bursts-All]]),"",IF(BurstClassHr189[[#This Row],[%Spikes in Bursts-All]]&lt;$C$3,"LB","HB"))</f>
        <v/>
      </c>
      <c r="E343" s="50" t="str">
        <f t="shared" si="4"/>
        <v/>
      </c>
      <c r="F343" s="56"/>
      <c r="G343" s="56"/>
      <c r="H343"/>
      <c r="I343"/>
      <c r="J343"/>
      <c r="K343"/>
      <c r="L343"/>
      <c r="M343"/>
      <c r="N343"/>
      <c r="O343"/>
    </row>
    <row r="344" spans="3:15" x14ac:dyDescent="0.3">
      <c r="C344" s="49" t="str">
        <f>IF(ISBLANK(BurstClassHr189[[#This Row],[Spk/sec-Average]]),"",IF(BurstClassHr189[[#This Row],[Spk/sec-Average]]&lt;$B$3,"LF","HF"))</f>
        <v/>
      </c>
      <c r="D344" s="49" t="str">
        <f>IF(ISBLANK(BurstClassHr189[[#This Row],[%Spikes in Bursts-All]]),"",IF(BurstClassHr189[[#This Row],[%Spikes in Bursts-All]]&lt;$C$3,"LB","HB"))</f>
        <v/>
      </c>
      <c r="E344" s="50" t="str">
        <f t="shared" si="4"/>
        <v/>
      </c>
      <c r="F344" s="56"/>
      <c r="G344" s="56"/>
      <c r="H344"/>
      <c r="I344"/>
      <c r="J344"/>
      <c r="K344"/>
      <c r="L344"/>
      <c r="M344"/>
      <c r="N344"/>
      <c r="O344"/>
    </row>
    <row r="345" spans="3:15" x14ac:dyDescent="0.3">
      <c r="C345" s="49" t="str">
        <f>IF(ISBLANK(BurstClassHr189[[#This Row],[Spk/sec-Average]]),"",IF(BurstClassHr189[[#This Row],[Spk/sec-Average]]&lt;$B$3,"LF","HF"))</f>
        <v/>
      </c>
      <c r="D345" s="49" t="str">
        <f>IF(ISBLANK(BurstClassHr189[[#This Row],[%Spikes in Bursts-All]]),"",IF(BurstClassHr189[[#This Row],[%Spikes in Bursts-All]]&lt;$C$3,"LB","HB"))</f>
        <v/>
      </c>
      <c r="E345" s="50" t="str">
        <f t="shared" si="4"/>
        <v/>
      </c>
      <c r="F345" s="56"/>
      <c r="G345" s="56"/>
      <c r="H345"/>
      <c r="I345"/>
      <c r="J345"/>
      <c r="K345"/>
      <c r="L345"/>
      <c r="M345"/>
      <c r="N345"/>
      <c r="O345"/>
    </row>
    <row r="346" spans="3:15" x14ac:dyDescent="0.3">
      <c r="C346" s="49" t="str">
        <f>IF(ISBLANK(BurstClassHr189[[#This Row],[Spk/sec-Average]]),"",IF(BurstClassHr189[[#This Row],[Spk/sec-Average]]&lt;$B$3,"LF","HF"))</f>
        <v/>
      </c>
      <c r="D346" s="49" t="str">
        <f>IF(ISBLANK(BurstClassHr189[[#This Row],[%Spikes in Bursts-All]]),"",IF(BurstClassHr189[[#This Row],[%Spikes in Bursts-All]]&lt;$C$3,"LB","HB"))</f>
        <v/>
      </c>
      <c r="E346" s="50" t="str">
        <f t="shared" ref="E346:E406" si="5">CONCATENATE(C346,D346)</f>
        <v/>
      </c>
      <c r="F346" s="56"/>
      <c r="G346" s="56"/>
      <c r="H346"/>
      <c r="I346"/>
      <c r="J346"/>
      <c r="K346"/>
      <c r="L346"/>
      <c r="M346"/>
      <c r="N346"/>
      <c r="O346"/>
    </row>
    <row r="347" spans="3:15" x14ac:dyDescent="0.3">
      <c r="C347" s="49" t="str">
        <f>IF(ISBLANK(BurstClassHr189[[#This Row],[Spk/sec-Average]]),"",IF(BurstClassHr189[[#This Row],[Spk/sec-Average]]&lt;$B$3,"LF","HF"))</f>
        <v/>
      </c>
      <c r="D347" s="49" t="str">
        <f>IF(ISBLANK(BurstClassHr189[[#This Row],[%Spikes in Bursts-All]]),"",IF(BurstClassHr189[[#This Row],[%Spikes in Bursts-All]]&lt;$C$3,"LB","HB"))</f>
        <v/>
      </c>
      <c r="E347" s="50" t="str">
        <f t="shared" si="5"/>
        <v/>
      </c>
      <c r="F347" s="56"/>
      <c r="G347" s="56"/>
      <c r="H347"/>
      <c r="I347"/>
      <c r="J347"/>
      <c r="K347"/>
      <c r="L347"/>
      <c r="M347"/>
      <c r="N347"/>
      <c r="O347"/>
    </row>
    <row r="348" spans="3:15" x14ac:dyDescent="0.3">
      <c r="C348" s="49" t="str">
        <f>IF(ISBLANK(BurstClassHr189[[#This Row],[Spk/sec-Average]]),"",IF(BurstClassHr189[[#This Row],[Spk/sec-Average]]&lt;$B$3,"LF","HF"))</f>
        <v/>
      </c>
      <c r="D348" s="49" t="str">
        <f>IF(ISBLANK(BurstClassHr189[[#This Row],[%Spikes in Bursts-All]]),"",IF(BurstClassHr189[[#This Row],[%Spikes in Bursts-All]]&lt;$C$3,"LB","HB"))</f>
        <v/>
      </c>
      <c r="E348" s="50" t="str">
        <f t="shared" si="5"/>
        <v/>
      </c>
      <c r="F348" s="56"/>
      <c r="G348" s="56"/>
      <c r="H348"/>
      <c r="I348"/>
      <c r="J348"/>
      <c r="K348"/>
      <c r="L348"/>
      <c r="M348"/>
      <c r="N348"/>
      <c r="O348"/>
    </row>
    <row r="349" spans="3:15" x14ac:dyDescent="0.3">
      <c r="C349" s="49" t="str">
        <f>IF(ISBLANK(BurstClassHr189[[#This Row],[Spk/sec-Average]]),"",IF(BurstClassHr189[[#This Row],[Spk/sec-Average]]&lt;$B$3,"LF","HF"))</f>
        <v/>
      </c>
      <c r="D349" s="49" t="str">
        <f>IF(ISBLANK(BurstClassHr189[[#This Row],[%Spikes in Bursts-All]]),"",IF(BurstClassHr189[[#This Row],[%Spikes in Bursts-All]]&lt;$C$3,"LB","HB"))</f>
        <v/>
      </c>
      <c r="E349" s="50" t="str">
        <f t="shared" si="5"/>
        <v/>
      </c>
      <c r="F349" s="56"/>
      <c r="G349" s="56"/>
      <c r="H349"/>
      <c r="I349"/>
      <c r="J349"/>
      <c r="K349"/>
      <c r="L349"/>
      <c r="M349"/>
      <c r="N349"/>
      <c r="O349"/>
    </row>
    <row r="350" spans="3:15" x14ac:dyDescent="0.3">
      <c r="C350" s="49" t="str">
        <f>IF(ISBLANK(BurstClassHr189[[#This Row],[Spk/sec-Average]]),"",IF(BurstClassHr189[[#This Row],[Spk/sec-Average]]&lt;$B$3,"LF","HF"))</f>
        <v/>
      </c>
      <c r="D350" s="49" t="str">
        <f>IF(ISBLANK(BurstClassHr189[[#This Row],[%Spikes in Bursts-All]]),"",IF(BurstClassHr189[[#This Row],[%Spikes in Bursts-All]]&lt;$C$3,"LB","HB"))</f>
        <v/>
      </c>
      <c r="E350" s="50" t="str">
        <f t="shared" si="5"/>
        <v/>
      </c>
      <c r="F350" s="56"/>
      <c r="G350" s="56"/>
      <c r="H350"/>
      <c r="I350"/>
      <c r="J350"/>
      <c r="K350"/>
      <c r="L350"/>
      <c r="M350"/>
      <c r="N350"/>
      <c r="O350"/>
    </row>
    <row r="351" spans="3:15" x14ac:dyDescent="0.3">
      <c r="C351" s="49" t="str">
        <f>IF(ISBLANK(BurstClassHr189[[#This Row],[Spk/sec-Average]]),"",IF(BurstClassHr189[[#This Row],[Spk/sec-Average]]&lt;$B$3,"LF","HF"))</f>
        <v/>
      </c>
      <c r="D351" s="49" t="str">
        <f>IF(ISBLANK(BurstClassHr189[[#This Row],[%Spikes in Bursts-All]]),"",IF(BurstClassHr189[[#This Row],[%Spikes in Bursts-All]]&lt;$C$3,"LB","HB"))</f>
        <v/>
      </c>
      <c r="E351" s="50" t="str">
        <f t="shared" si="5"/>
        <v/>
      </c>
      <c r="F351" s="56"/>
      <c r="G351" s="56"/>
      <c r="H351"/>
      <c r="I351"/>
      <c r="J351"/>
      <c r="K351"/>
      <c r="L351"/>
      <c r="M351"/>
      <c r="N351"/>
      <c r="O351"/>
    </row>
    <row r="352" spans="3:15" x14ac:dyDescent="0.3">
      <c r="C352" s="49" t="str">
        <f>IF(ISBLANK(BurstClassHr189[[#This Row],[Spk/sec-Average]]),"",IF(BurstClassHr189[[#This Row],[Spk/sec-Average]]&lt;$B$3,"LF","HF"))</f>
        <v/>
      </c>
      <c r="D352" s="49" t="str">
        <f>IF(ISBLANK(BurstClassHr189[[#This Row],[%Spikes in Bursts-All]]),"",IF(BurstClassHr189[[#This Row],[%Spikes in Bursts-All]]&lt;$C$3,"LB","HB"))</f>
        <v/>
      </c>
      <c r="E352" s="50" t="str">
        <f t="shared" si="5"/>
        <v/>
      </c>
      <c r="F352" s="56"/>
      <c r="G352" s="56"/>
      <c r="H352"/>
      <c r="I352"/>
      <c r="J352"/>
      <c r="K352"/>
      <c r="L352"/>
      <c r="M352"/>
      <c r="N352"/>
      <c r="O352"/>
    </row>
    <row r="353" spans="3:15" x14ac:dyDescent="0.3">
      <c r="C353" s="49" t="str">
        <f>IF(ISBLANK(BurstClassHr189[[#This Row],[Spk/sec-Average]]),"",IF(BurstClassHr189[[#This Row],[Spk/sec-Average]]&lt;$B$3,"LF","HF"))</f>
        <v/>
      </c>
      <c r="D353" s="49" t="str">
        <f>IF(ISBLANK(BurstClassHr189[[#This Row],[%Spikes in Bursts-All]]),"",IF(BurstClassHr189[[#This Row],[%Spikes in Bursts-All]]&lt;$C$3,"LB","HB"))</f>
        <v/>
      </c>
      <c r="E353" s="50" t="str">
        <f t="shared" si="5"/>
        <v/>
      </c>
      <c r="F353" s="56"/>
      <c r="G353" s="56"/>
      <c r="H353"/>
      <c r="I353"/>
      <c r="J353"/>
      <c r="K353"/>
      <c r="L353"/>
      <c r="M353"/>
      <c r="N353"/>
      <c r="O353"/>
    </row>
    <row r="354" spans="3:15" x14ac:dyDescent="0.3">
      <c r="C354" s="49" t="str">
        <f>IF(ISBLANK(BurstClassHr189[[#This Row],[Spk/sec-Average]]),"",IF(BurstClassHr189[[#This Row],[Spk/sec-Average]]&lt;$B$3,"LF","HF"))</f>
        <v/>
      </c>
      <c r="D354" s="49" t="str">
        <f>IF(ISBLANK(BurstClassHr189[[#This Row],[%Spikes in Bursts-All]]),"",IF(BurstClassHr189[[#This Row],[%Spikes in Bursts-All]]&lt;$C$3,"LB","HB"))</f>
        <v/>
      </c>
      <c r="E354" s="50" t="str">
        <f t="shared" si="5"/>
        <v/>
      </c>
      <c r="F354" s="56"/>
      <c r="G354" s="56"/>
      <c r="H354"/>
      <c r="I354"/>
      <c r="J354"/>
      <c r="K354"/>
      <c r="L354"/>
      <c r="M354"/>
      <c r="N354"/>
      <c r="O354"/>
    </row>
    <row r="355" spans="3:15" x14ac:dyDescent="0.3">
      <c r="C355" s="49" t="str">
        <f>IF(ISBLANK(BurstClassHr189[[#This Row],[Spk/sec-Average]]),"",IF(BurstClassHr189[[#This Row],[Spk/sec-Average]]&lt;$B$3,"LF","HF"))</f>
        <v/>
      </c>
      <c r="D355" s="49" t="str">
        <f>IF(ISBLANK(BurstClassHr189[[#This Row],[%Spikes in Bursts-All]]),"",IF(BurstClassHr189[[#This Row],[%Spikes in Bursts-All]]&lt;$C$3,"LB","HB"))</f>
        <v/>
      </c>
      <c r="E355" s="50" t="str">
        <f t="shared" si="5"/>
        <v/>
      </c>
      <c r="F355" s="56"/>
      <c r="G355" s="56"/>
      <c r="H355"/>
      <c r="I355"/>
      <c r="J355"/>
      <c r="K355"/>
      <c r="L355"/>
      <c r="M355"/>
      <c r="N355"/>
      <c r="O355"/>
    </row>
    <row r="356" spans="3:15" x14ac:dyDescent="0.3">
      <c r="C356" s="49" t="str">
        <f>IF(ISBLANK(BurstClassHr189[[#This Row],[Spk/sec-Average]]),"",IF(BurstClassHr189[[#This Row],[Spk/sec-Average]]&lt;$B$3,"LF","HF"))</f>
        <v/>
      </c>
      <c r="D356" s="49" t="str">
        <f>IF(ISBLANK(BurstClassHr189[[#This Row],[%Spikes in Bursts-All]]),"",IF(BurstClassHr189[[#This Row],[%Spikes in Bursts-All]]&lt;$C$3,"LB","HB"))</f>
        <v/>
      </c>
      <c r="E356" s="50" t="str">
        <f t="shared" si="5"/>
        <v/>
      </c>
      <c r="F356" s="56"/>
      <c r="G356" s="56"/>
      <c r="H356"/>
      <c r="I356"/>
      <c r="J356"/>
      <c r="K356"/>
      <c r="L356"/>
      <c r="M356"/>
      <c r="N356"/>
      <c r="O356"/>
    </row>
    <row r="357" spans="3:15" x14ac:dyDescent="0.3">
      <c r="C357" s="49" t="str">
        <f>IF(ISBLANK(BurstClassHr189[[#This Row],[Spk/sec-Average]]),"",IF(BurstClassHr189[[#This Row],[Spk/sec-Average]]&lt;$B$3,"LF","HF"))</f>
        <v/>
      </c>
      <c r="D357" s="49" t="str">
        <f>IF(ISBLANK(BurstClassHr189[[#This Row],[%Spikes in Bursts-All]]),"",IF(BurstClassHr189[[#This Row],[%Spikes in Bursts-All]]&lt;$C$3,"LB","HB"))</f>
        <v/>
      </c>
      <c r="E357" s="50" t="str">
        <f t="shared" si="5"/>
        <v/>
      </c>
      <c r="F357" s="56"/>
      <c r="G357" s="56"/>
      <c r="H357"/>
      <c r="I357"/>
      <c r="J357"/>
      <c r="K357"/>
      <c r="L357"/>
      <c r="M357"/>
      <c r="N357"/>
      <c r="O357"/>
    </row>
    <row r="358" spans="3:15" x14ac:dyDescent="0.3">
      <c r="C358" s="49" t="str">
        <f>IF(ISBLANK(BurstClassHr189[[#This Row],[Spk/sec-Average]]),"",IF(BurstClassHr189[[#This Row],[Spk/sec-Average]]&lt;$B$3,"LF","HF"))</f>
        <v/>
      </c>
      <c r="D358" s="49" t="str">
        <f>IF(ISBLANK(BurstClassHr189[[#This Row],[%Spikes in Bursts-All]]),"",IF(BurstClassHr189[[#This Row],[%Spikes in Bursts-All]]&lt;$C$3,"LB","HB"))</f>
        <v/>
      </c>
      <c r="E358" s="50" t="str">
        <f t="shared" si="5"/>
        <v/>
      </c>
      <c r="F358" s="56"/>
      <c r="G358" s="56"/>
      <c r="H358"/>
      <c r="I358"/>
      <c r="J358"/>
      <c r="K358"/>
      <c r="L358"/>
      <c r="M358"/>
      <c r="N358"/>
      <c r="O358"/>
    </row>
    <row r="359" spans="3:15" x14ac:dyDescent="0.3">
      <c r="C359" s="49" t="str">
        <f>IF(ISBLANK(BurstClassHr189[[#This Row],[Spk/sec-Average]]),"",IF(BurstClassHr189[[#This Row],[Spk/sec-Average]]&lt;$B$3,"LF","HF"))</f>
        <v/>
      </c>
      <c r="D359" s="49" t="str">
        <f>IF(ISBLANK(BurstClassHr189[[#This Row],[%Spikes in Bursts-All]]),"",IF(BurstClassHr189[[#This Row],[%Spikes in Bursts-All]]&lt;$C$3,"LB","HB"))</f>
        <v/>
      </c>
      <c r="E359" s="50" t="str">
        <f t="shared" si="5"/>
        <v/>
      </c>
      <c r="F359" s="56"/>
      <c r="G359" s="56"/>
      <c r="H359"/>
      <c r="I359"/>
      <c r="J359"/>
      <c r="K359"/>
      <c r="L359"/>
      <c r="M359"/>
      <c r="N359"/>
      <c r="O359"/>
    </row>
    <row r="360" spans="3:15" x14ac:dyDescent="0.3">
      <c r="C360" s="49" t="str">
        <f>IF(ISBLANK(BurstClassHr189[[#This Row],[Spk/sec-Average]]),"",IF(BurstClassHr189[[#This Row],[Spk/sec-Average]]&lt;$B$3,"LF","HF"))</f>
        <v/>
      </c>
      <c r="D360" s="49" t="str">
        <f>IF(ISBLANK(BurstClassHr189[[#This Row],[%Spikes in Bursts-All]]),"",IF(BurstClassHr189[[#This Row],[%Spikes in Bursts-All]]&lt;$C$3,"LB","HB"))</f>
        <v/>
      </c>
      <c r="E360" s="50" t="str">
        <f t="shared" si="5"/>
        <v/>
      </c>
      <c r="F360" s="56"/>
      <c r="G360" s="56"/>
      <c r="H360"/>
      <c r="I360"/>
      <c r="J360"/>
      <c r="K360"/>
      <c r="L360"/>
      <c r="M360"/>
      <c r="N360"/>
      <c r="O360"/>
    </row>
    <row r="361" spans="3:15" x14ac:dyDescent="0.3">
      <c r="C361" s="49" t="str">
        <f>IF(ISBLANK(BurstClassHr189[[#This Row],[Spk/sec-Average]]),"",IF(BurstClassHr189[[#This Row],[Spk/sec-Average]]&lt;$B$3,"LF","HF"))</f>
        <v/>
      </c>
      <c r="D361" s="49" t="str">
        <f>IF(ISBLANK(BurstClassHr189[[#This Row],[%Spikes in Bursts-All]]),"",IF(BurstClassHr189[[#This Row],[%Spikes in Bursts-All]]&lt;$C$3,"LB","HB"))</f>
        <v/>
      </c>
      <c r="E361" s="50" t="str">
        <f t="shared" si="5"/>
        <v/>
      </c>
      <c r="F361" s="56"/>
      <c r="G361" s="56"/>
      <c r="H361"/>
      <c r="I361"/>
      <c r="J361"/>
      <c r="K361"/>
      <c r="L361"/>
      <c r="M361"/>
      <c r="N361"/>
      <c r="O361"/>
    </row>
    <row r="362" spans="3:15" x14ac:dyDescent="0.3">
      <c r="C362" s="49" t="str">
        <f>IF(ISBLANK(BurstClassHr189[[#This Row],[Spk/sec-Average]]),"",IF(BurstClassHr189[[#This Row],[Spk/sec-Average]]&lt;$B$3,"LF","HF"))</f>
        <v/>
      </c>
      <c r="D362" s="49" t="str">
        <f>IF(ISBLANK(BurstClassHr189[[#This Row],[%Spikes in Bursts-All]]),"",IF(BurstClassHr189[[#This Row],[%Spikes in Bursts-All]]&lt;$C$3,"LB","HB"))</f>
        <v/>
      </c>
      <c r="E362" s="50" t="str">
        <f t="shared" si="5"/>
        <v/>
      </c>
      <c r="F362" s="56"/>
      <c r="G362" s="56"/>
      <c r="H362"/>
      <c r="I362"/>
      <c r="J362"/>
      <c r="K362"/>
      <c r="L362"/>
      <c r="M362"/>
      <c r="N362"/>
      <c r="O362"/>
    </row>
    <row r="363" spans="3:15" x14ac:dyDescent="0.3">
      <c r="C363" s="49" t="str">
        <f>IF(ISBLANK(BurstClassHr189[[#This Row],[Spk/sec-Average]]),"",IF(BurstClassHr189[[#This Row],[Spk/sec-Average]]&lt;$B$3,"LF","HF"))</f>
        <v/>
      </c>
      <c r="D363" s="49" t="str">
        <f>IF(ISBLANK(BurstClassHr189[[#This Row],[%Spikes in Bursts-All]]),"",IF(BurstClassHr189[[#This Row],[%Spikes in Bursts-All]]&lt;$C$3,"LB","HB"))</f>
        <v/>
      </c>
      <c r="E363" s="50" t="str">
        <f t="shared" si="5"/>
        <v/>
      </c>
      <c r="F363" s="56"/>
      <c r="G363" s="56"/>
      <c r="H363"/>
      <c r="I363"/>
      <c r="J363"/>
      <c r="K363"/>
      <c r="L363"/>
      <c r="M363"/>
      <c r="N363"/>
      <c r="O363"/>
    </row>
    <row r="364" spans="3:15" x14ac:dyDescent="0.3">
      <c r="C364" s="49" t="str">
        <f>IF(ISBLANK(BurstClassHr189[[#This Row],[Spk/sec-Average]]),"",IF(BurstClassHr189[[#This Row],[Spk/sec-Average]]&lt;$B$3,"LF","HF"))</f>
        <v/>
      </c>
      <c r="D364" s="49" t="str">
        <f>IF(ISBLANK(BurstClassHr189[[#This Row],[%Spikes in Bursts-All]]),"",IF(BurstClassHr189[[#This Row],[%Spikes in Bursts-All]]&lt;$C$3,"LB","HB"))</f>
        <v/>
      </c>
      <c r="E364" s="50" t="str">
        <f t="shared" si="5"/>
        <v/>
      </c>
      <c r="F364" s="56"/>
      <c r="G364" s="56"/>
      <c r="H364"/>
      <c r="I364"/>
      <c r="J364"/>
      <c r="K364"/>
      <c r="L364"/>
      <c r="M364"/>
      <c r="N364"/>
      <c r="O364"/>
    </row>
    <row r="365" spans="3:15" x14ac:dyDescent="0.3">
      <c r="C365" s="49" t="str">
        <f>IF(ISBLANK(BurstClassHr189[[#This Row],[Spk/sec-Average]]),"",IF(BurstClassHr189[[#This Row],[Spk/sec-Average]]&lt;$B$3,"LF","HF"))</f>
        <v/>
      </c>
      <c r="D365" s="49" t="str">
        <f>IF(ISBLANK(BurstClassHr189[[#This Row],[%Spikes in Bursts-All]]),"",IF(BurstClassHr189[[#This Row],[%Spikes in Bursts-All]]&lt;$C$3,"LB","HB"))</f>
        <v/>
      </c>
      <c r="E365" s="50" t="str">
        <f t="shared" si="5"/>
        <v/>
      </c>
      <c r="F365" s="56"/>
      <c r="G365" s="56"/>
      <c r="H365"/>
      <c r="I365"/>
      <c r="J365"/>
      <c r="K365"/>
      <c r="L365"/>
      <c r="M365"/>
      <c r="N365"/>
      <c r="O365"/>
    </row>
    <row r="366" spans="3:15" x14ac:dyDescent="0.3">
      <c r="C366" s="49" t="str">
        <f>IF(ISBLANK(BurstClassHr189[[#This Row],[Spk/sec-Average]]),"",IF(BurstClassHr189[[#This Row],[Spk/sec-Average]]&lt;$B$3,"LF","HF"))</f>
        <v/>
      </c>
      <c r="D366" s="49" t="str">
        <f>IF(ISBLANK(BurstClassHr189[[#This Row],[%Spikes in Bursts-All]]),"",IF(BurstClassHr189[[#This Row],[%Spikes in Bursts-All]]&lt;$C$3,"LB","HB"))</f>
        <v/>
      </c>
      <c r="E366" s="50" t="str">
        <f t="shared" si="5"/>
        <v/>
      </c>
      <c r="F366" s="56"/>
      <c r="G366" s="56"/>
      <c r="H366"/>
      <c r="I366"/>
      <c r="J366"/>
      <c r="K366"/>
      <c r="L366"/>
      <c r="M366"/>
      <c r="N366"/>
      <c r="O366"/>
    </row>
    <row r="367" spans="3:15" x14ac:dyDescent="0.3">
      <c r="C367" s="49" t="str">
        <f>IF(ISBLANK(BurstClassHr189[[#This Row],[Spk/sec-Average]]),"",IF(BurstClassHr189[[#This Row],[Spk/sec-Average]]&lt;$B$3,"LF","HF"))</f>
        <v/>
      </c>
      <c r="D367" s="49" t="str">
        <f>IF(ISBLANK(BurstClassHr189[[#This Row],[%Spikes in Bursts-All]]),"",IF(BurstClassHr189[[#This Row],[%Spikes in Bursts-All]]&lt;$C$3,"LB","HB"))</f>
        <v/>
      </c>
      <c r="E367" s="50" t="str">
        <f t="shared" si="5"/>
        <v/>
      </c>
      <c r="F367" s="56"/>
      <c r="G367" s="56"/>
      <c r="H367"/>
      <c r="I367"/>
      <c r="J367"/>
      <c r="K367"/>
      <c r="L367"/>
      <c r="M367"/>
      <c r="N367"/>
      <c r="O367"/>
    </row>
    <row r="368" spans="3:15" x14ac:dyDescent="0.3">
      <c r="C368" s="49" t="str">
        <f>IF(ISBLANK(BurstClassHr189[[#This Row],[Spk/sec-Average]]),"",IF(BurstClassHr189[[#This Row],[Spk/sec-Average]]&lt;$B$3,"LF","HF"))</f>
        <v/>
      </c>
      <c r="D368" s="49" t="str">
        <f>IF(ISBLANK(BurstClassHr189[[#This Row],[%Spikes in Bursts-All]]),"",IF(BurstClassHr189[[#This Row],[%Spikes in Bursts-All]]&lt;$C$3,"LB","HB"))</f>
        <v/>
      </c>
      <c r="E368" s="50" t="str">
        <f t="shared" si="5"/>
        <v/>
      </c>
      <c r="F368" s="56"/>
      <c r="G368" s="56"/>
      <c r="H368"/>
      <c r="I368"/>
      <c r="J368"/>
      <c r="K368"/>
      <c r="L368"/>
      <c r="M368"/>
      <c r="N368"/>
      <c r="O368"/>
    </row>
    <row r="369" spans="3:15" x14ac:dyDescent="0.3">
      <c r="C369" s="49" t="str">
        <f>IF(ISBLANK(BurstClassHr189[[#This Row],[Spk/sec-Average]]),"",IF(BurstClassHr189[[#This Row],[Spk/sec-Average]]&lt;$B$3,"LF","HF"))</f>
        <v/>
      </c>
      <c r="D369" s="49" t="str">
        <f>IF(ISBLANK(BurstClassHr189[[#This Row],[%Spikes in Bursts-All]]),"",IF(BurstClassHr189[[#This Row],[%Spikes in Bursts-All]]&lt;$C$3,"LB","HB"))</f>
        <v/>
      </c>
      <c r="E369" s="50" t="str">
        <f t="shared" si="5"/>
        <v/>
      </c>
      <c r="F369" s="56"/>
      <c r="G369" s="56"/>
      <c r="H369"/>
      <c r="I369"/>
      <c r="J369"/>
      <c r="K369"/>
      <c r="L369"/>
      <c r="M369"/>
      <c r="N369"/>
      <c r="O369"/>
    </row>
    <row r="370" spans="3:15" x14ac:dyDescent="0.3">
      <c r="C370" s="49" t="str">
        <f>IF(ISBLANK(BurstClassHr189[[#This Row],[Spk/sec-Average]]),"",IF(BurstClassHr189[[#This Row],[Spk/sec-Average]]&lt;$B$3,"LF","HF"))</f>
        <v/>
      </c>
      <c r="D370" s="49" t="str">
        <f>IF(ISBLANK(BurstClassHr189[[#This Row],[%Spikes in Bursts-All]]),"",IF(BurstClassHr189[[#This Row],[%Spikes in Bursts-All]]&lt;$C$3,"LB","HB"))</f>
        <v/>
      </c>
      <c r="E370" s="50" t="str">
        <f t="shared" si="5"/>
        <v/>
      </c>
      <c r="F370" s="56"/>
      <c r="G370" s="56"/>
      <c r="H370"/>
      <c r="I370"/>
      <c r="J370"/>
      <c r="K370"/>
      <c r="L370"/>
      <c r="M370"/>
      <c r="N370"/>
      <c r="O370"/>
    </row>
    <row r="371" spans="3:15" x14ac:dyDescent="0.3">
      <c r="C371" s="49" t="str">
        <f>IF(ISBLANK(BurstClassHr189[[#This Row],[Spk/sec-Average]]),"",IF(BurstClassHr189[[#This Row],[Spk/sec-Average]]&lt;$B$3,"LF","HF"))</f>
        <v/>
      </c>
      <c r="D371" s="49" t="str">
        <f>IF(ISBLANK(BurstClassHr189[[#This Row],[%Spikes in Bursts-All]]),"",IF(BurstClassHr189[[#This Row],[%Spikes in Bursts-All]]&lt;$C$3,"LB","HB"))</f>
        <v/>
      </c>
      <c r="E371" s="50" t="str">
        <f t="shared" si="5"/>
        <v/>
      </c>
      <c r="F371" s="56"/>
      <c r="G371" s="56"/>
      <c r="H371"/>
      <c r="I371"/>
      <c r="J371"/>
      <c r="K371"/>
      <c r="L371"/>
      <c r="M371"/>
      <c r="N371"/>
      <c r="O371"/>
    </row>
    <row r="372" spans="3:15" x14ac:dyDescent="0.3">
      <c r="C372" s="49" t="str">
        <f>IF(ISBLANK(BurstClassHr189[[#This Row],[Spk/sec-Average]]),"",IF(BurstClassHr189[[#This Row],[Spk/sec-Average]]&lt;$B$3,"LF","HF"))</f>
        <v/>
      </c>
      <c r="D372" s="49" t="str">
        <f>IF(ISBLANK(BurstClassHr189[[#This Row],[%Spikes in Bursts-All]]),"",IF(BurstClassHr189[[#This Row],[%Spikes in Bursts-All]]&lt;$C$3,"LB","HB"))</f>
        <v/>
      </c>
      <c r="E372" s="50" t="str">
        <f t="shared" si="5"/>
        <v/>
      </c>
      <c r="F372" s="56"/>
      <c r="G372" s="56"/>
      <c r="H372"/>
      <c r="I372"/>
      <c r="J372"/>
      <c r="K372"/>
      <c r="L372"/>
      <c r="M372"/>
      <c r="N372"/>
      <c r="O372"/>
    </row>
    <row r="373" spans="3:15" x14ac:dyDescent="0.3">
      <c r="C373" s="49" t="str">
        <f>IF(ISBLANK(BurstClassHr189[[#This Row],[Spk/sec-Average]]),"",IF(BurstClassHr189[[#This Row],[Spk/sec-Average]]&lt;$B$3,"LF","HF"))</f>
        <v/>
      </c>
      <c r="D373" s="49" t="str">
        <f>IF(ISBLANK(BurstClassHr189[[#This Row],[%Spikes in Bursts-All]]),"",IF(BurstClassHr189[[#This Row],[%Spikes in Bursts-All]]&lt;$C$3,"LB","HB"))</f>
        <v/>
      </c>
      <c r="E373" s="50" t="str">
        <f t="shared" si="5"/>
        <v/>
      </c>
      <c r="F373" s="56"/>
      <c r="G373" s="56"/>
      <c r="H373"/>
      <c r="I373"/>
      <c r="J373"/>
      <c r="K373"/>
      <c r="L373"/>
      <c r="M373"/>
      <c r="N373"/>
      <c r="O373"/>
    </row>
    <row r="374" spans="3:15" x14ac:dyDescent="0.3">
      <c r="C374" s="49" t="str">
        <f>IF(ISBLANK(BurstClassHr189[[#This Row],[Spk/sec-Average]]),"",IF(BurstClassHr189[[#This Row],[Spk/sec-Average]]&lt;$B$3,"LF","HF"))</f>
        <v/>
      </c>
      <c r="D374" s="49" t="str">
        <f>IF(ISBLANK(BurstClassHr189[[#This Row],[%Spikes in Bursts-All]]),"",IF(BurstClassHr189[[#This Row],[%Spikes in Bursts-All]]&lt;$C$3,"LB","HB"))</f>
        <v/>
      </c>
      <c r="E374" s="50" t="str">
        <f t="shared" si="5"/>
        <v/>
      </c>
      <c r="F374" s="56"/>
      <c r="G374" s="56"/>
      <c r="H374"/>
      <c r="I374"/>
      <c r="J374"/>
      <c r="K374"/>
      <c r="L374"/>
      <c r="M374"/>
      <c r="N374"/>
      <c r="O374"/>
    </row>
    <row r="375" spans="3:15" x14ac:dyDescent="0.3">
      <c r="C375" s="49" t="str">
        <f>IF(ISBLANK(BurstClassHr189[[#This Row],[Spk/sec-Average]]),"",IF(BurstClassHr189[[#This Row],[Spk/sec-Average]]&lt;$B$3,"LF","HF"))</f>
        <v/>
      </c>
      <c r="D375" s="49" t="str">
        <f>IF(ISBLANK(BurstClassHr189[[#This Row],[%Spikes in Bursts-All]]),"",IF(BurstClassHr189[[#This Row],[%Spikes in Bursts-All]]&lt;$C$3,"LB","HB"))</f>
        <v/>
      </c>
      <c r="E375" s="50" t="str">
        <f t="shared" si="5"/>
        <v/>
      </c>
      <c r="F375" s="56"/>
      <c r="G375" s="56"/>
      <c r="H375"/>
      <c r="I375"/>
      <c r="J375"/>
      <c r="K375"/>
      <c r="L375"/>
      <c r="M375"/>
      <c r="N375"/>
      <c r="O375"/>
    </row>
    <row r="376" spans="3:15" x14ac:dyDescent="0.3">
      <c r="C376" s="49" t="str">
        <f>IF(ISBLANK(BurstClassHr189[[#This Row],[Spk/sec-Average]]),"",IF(BurstClassHr189[[#This Row],[Spk/sec-Average]]&lt;$B$3,"LF","HF"))</f>
        <v/>
      </c>
      <c r="D376" s="49" t="str">
        <f>IF(ISBLANK(BurstClassHr189[[#This Row],[%Spikes in Bursts-All]]),"",IF(BurstClassHr189[[#This Row],[%Spikes in Bursts-All]]&lt;$C$3,"LB","HB"))</f>
        <v/>
      </c>
      <c r="E376" s="50" t="str">
        <f t="shared" si="5"/>
        <v/>
      </c>
      <c r="F376" s="56"/>
      <c r="G376" s="56"/>
      <c r="H376"/>
      <c r="I376"/>
      <c r="J376"/>
      <c r="K376"/>
      <c r="L376"/>
      <c r="M376"/>
      <c r="N376"/>
      <c r="O376"/>
    </row>
    <row r="377" spans="3:15" x14ac:dyDescent="0.3">
      <c r="C377" s="49" t="str">
        <f>IF(ISBLANK(BurstClassHr189[[#This Row],[Spk/sec-Average]]),"",IF(BurstClassHr189[[#This Row],[Spk/sec-Average]]&lt;$B$3,"LF","HF"))</f>
        <v/>
      </c>
      <c r="D377" s="49" t="str">
        <f>IF(ISBLANK(BurstClassHr189[[#This Row],[%Spikes in Bursts-All]]),"",IF(BurstClassHr189[[#This Row],[%Spikes in Bursts-All]]&lt;$C$3,"LB","HB"))</f>
        <v/>
      </c>
      <c r="E377" s="50" t="str">
        <f t="shared" si="5"/>
        <v/>
      </c>
      <c r="F377" s="56"/>
      <c r="G377" s="56"/>
      <c r="H377"/>
      <c r="I377"/>
      <c r="J377"/>
      <c r="K377"/>
      <c r="L377"/>
      <c r="M377"/>
      <c r="N377"/>
      <c r="O377"/>
    </row>
    <row r="378" spans="3:15" x14ac:dyDescent="0.3">
      <c r="C378" s="49" t="str">
        <f>IF(ISBLANK(BurstClassHr189[[#This Row],[Spk/sec-Average]]),"",IF(BurstClassHr189[[#This Row],[Spk/sec-Average]]&lt;$B$3,"LF","HF"))</f>
        <v/>
      </c>
      <c r="D378" s="49" t="str">
        <f>IF(ISBLANK(BurstClassHr189[[#This Row],[%Spikes in Bursts-All]]),"",IF(BurstClassHr189[[#This Row],[%Spikes in Bursts-All]]&lt;$C$3,"LB","HB"))</f>
        <v/>
      </c>
      <c r="E378" s="50" t="str">
        <f t="shared" si="5"/>
        <v/>
      </c>
      <c r="F378" s="56"/>
      <c r="G378" s="56"/>
      <c r="H378"/>
      <c r="I378"/>
      <c r="J378"/>
      <c r="K378"/>
      <c r="L378"/>
      <c r="M378"/>
      <c r="N378"/>
      <c r="O378"/>
    </row>
    <row r="379" spans="3:15" x14ac:dyDescent="0.3">
      <c r="C379" s="49" t="str">
        <f>IF(ISBLANK(BurstClassHr189[[#This Row],[Spk/sec-Average]]),"",IF(BurstClassHr189[[#This Row],[Spk/sec-Average]]&lt;$B$3,"LF","HF"))</f>
        <v/>
      </c>
      <c r="D379" s="49" t="str">
        <f>IF(ISBLANK(BurstClassHr189[[#This Row],[%Spikes in Bursts-All]]),"",IF(BurstClassHr189[[#This Row],[%Spikes in Bursts-All]]&lt;$C$3,"LB","HB"))</f>
        <v/>
      </c>
      <c r="E379" s="50" t="str">
        <f t="shared" si="5"/>
        <v/>
      </c>
      <c r="F379" s="56"/>
      <c r="G379" s="56"/>
      <c r="H379"/>
      <c r="I379"/>
      <c r="J379"/>
      <c r="K379"/>
      <c r="L379"/>
      <c r="M379"/>
      <c r="N379"/>
      <c r="O379"/>
    </row>
    <row r="380" spans="3:15" x14ac:dyDescent="0.3">
      <c r="C380" s="49" t="str">
        <f>IF(ISBLANK(BurstClassHr189[[#This Row],[Spk/sec-Average]]),"",IF(BurstClassHr189[[#This Row],[Spk/sec-Average]]&lt;$B$3,"LF","HF"))</f>
        <v/>
      </c>
      <c r="D380" s="49" t="str">
        <f>IF(ISBLANK(BurstClassHr189[[#This Row],[%Spikes in Bursts-All]]),"",IF(BurstClassHr189[[#This Row],[%Spikes in Bursts-All]]&lt;$C$3,"LB","HB"))</f>
        <v/>
      </c>
      <c r="E380" s="50" t="str">
        <f t="shared" si="5"/>
        <v/>
      </c>
      <c r="F380" s="56"/>
      <c r="G380" s="56"/>
      <c r="H380"/>
      <c r="I380"/>
      <c r="J380"/>
      <c r="K380"/>
      <c r="L380"/>
      <c r="M380"/>
      <c r="N380"/>
      <c r="O380"/>
    </row>
    <row r="381" spans="3:15" x14ac:dyDescent="0.3">
      <c r="C381" s="49" t="str">
        <f>IF(ISBLANK(BurstClassHr189[[#This Row],[Spk/sec-Average]]),"",IF(BurstClassHr189[[#This Row],[Spk/sec-Average]]&lt;$B$3,"LF","HF"))</f>
        <v/>
      </c>
      <c r="D381" s="49" t="str">
        <f>IF(ISBLANK(BurstClassHr189[[#This Row],[%Spikes in Bursts-All]]),"",IF(BurstClassHr189[[#This Row],[%Spikes in Bursts-All]]&lt;$C$3,"LB","HB"))</f>
        <v/>
      </c>
      <c r="E381" s="50" t="str">
        <f t="shared" si="5"/>
        <v/>
      </c>
      <c r="F381" s="56"/>
      <c r="G381" s="56"/>
      <c r="H381"/>
      <c r="I381"/>
      <c r="J381"/>
      <c r="K381"/>
      <c r="L381"/>
      <c r="M381"/>
      <c r="N381"/>
      <c r="O381"/>
    </row>
    <row r="382" spans="3:15" x14ac:dyDescent="0.3">
      <c r="C382" s="49" t="str">
        <f>IF(ISBLANK(BurstClassHr189[[#This Row],[Spk/sec-Average]]),"",IF(BurstClassHr189[[#This Row],[Spk/sec-Average]]&lt;$B$3,"LF","HF"))</f>
        <v/>
      </c>
      <c r="D382" s="49" t="str">
        <f>IF(ISBLANK(BurstClassHr189[[#This Row],[%Spikes in Bursts-All]]),"",IF(BurstClassHr189[[#This Row],[%Spikes in Bursts-All]]&lt;$C$3,"LB","HB"))</f>
        <v/>
      </c>
      <c r="E382" s="50" t="str">
        <f t="shared" si="5"/>
        <v/>
      </c>
      <c r="F382" s="56"/>
      <c r="G382" s="56"/>
      <c r="H382"/>
      <c r="I382"/>
      <c r="J382"/>
      <c r="K382"/>
      <c r="L382"/>
      <c r="M382"/>
      <c r="N382"/>
      <c r="O382"/>
    </row>
    <row r="383" spans="3:15" x14ac:dyDescent="0.3">
      <c r="C383" s="49" t="str">
        <f>IF(ISBLANK(BurstClassHr189[[#This Row],[Spk/sec-Average]]),"",IF(BurstClassHr189[[#This Row],[Spk/sec-Average]]&lt;$B$3,"LF","HF"))</f>
        <v/>
      </c>
      <c r="D383" s="49" t="str">
        <f>IF(ISBLANK(BurstClassHr189[[#This Row],[%Spikes in Bursts-All]]),"",IF(BurstClassHr189[[#This Row],[%Spikes in Bursts-All]]&lt;$C$3,"LB","HB"))</f>
        <v/>
      </c>
      <c r="E383" s="50" t="str">
        <f t="shared" si="5"/>
        <v/>
      </c>
      <c r="F383" s="56"/>
      <c r="G383" s="56"/>
      <c r="H383"/>
      <c r="I383"/>
      <c r="J383"/>
      <c r="K383"/>
      <c r="L383"/>
      <c r="M383"/>
      <c r="N383"/>
      <c r="O383"/>
    </row>
    <row r="384" spans="3:15" x14ac:dyDescent="0.3">
      <c r="C384" s="49" t="str">
        <f>IF(ISBLANK(BurstClassHr189[[#This Row],[Spk/sec-Average]]),"",IF(BurstClassHr189[[#This Row],[Spk/sec-Average]]&lt;$B$3,"LF","HF"))</f>
        <v/>
      </c>
      <c r="D384" s="49" t="str">
        <f>IF(ISBLANK(BurstClassHr189[[#This Row],[%Spikes in Bursts-All]]),"",IF(BurstClassHr189[[#This Row],[%Spikes in Bursts-All]]&lt;$C$3,"LB","HB"))</f>
        <v/>
      </c>
      <c r="E384" s="50" t="str">
        <f t="shared" si="5"/>
        <v/>
      </c>
      <c r="F384" s="56"/>
      <c r="G384" s="56"/>
      <c r="H384"/>
      <c r="I384"/>
      <c r="J384"/>
      <c r="K384"/>
      <c r="L384"/>
      <c r="M384"/>
      <c r="N384"/>
      <c r="O384"/>
    </row>
    <row r="385" spans="3:15" x14ac:dyDescent="0.3">
      <c r="C385" s="49" t="str">
        <f>IF(ISBLANK(BurstClassHr189[[#This Row],[Spk/sec-Average]]),"",IF(BurstClassHr189[[#This Row],[Spk/sec-Average]]&lt;$B$3,"LF","HF"))</f>
        <v/>
      </c>
      <c r="D385" s="49" t="str">
        <f>IF(ISBLANK(BurstClassHr189[[#This Row],[%Spikes in Bursts-All]]),"",IF(BurstClassHr189[[#This Row],[%Spikes in Bursts-All]]&lt;$C$3,"LB","HB"))</f>
        <v/>
      </c>
      <c r="E385" s="50" t="str">
        <f t="shared" si="5"/>
        <v/>
      </c>
      <c r="F385" s="56"/>
      <c r="G385" s="56"/>
      <c r="H385"/>
      <c r="I385"/>
      <c r="J385"/>
      <c r="K385"/>
      <c r="L385"/>
      <c r="M385"/>
      <c r="N385"/>
      <c r="O385"/>
    </row>
    <row r="386" spans="3:15" x14ac:dyDescent="0.3">
      <c r="C386" s="49" t="str">
        <f>IF(ISBLANK(BurstClassHr189[[#This Row],[Spk/sec-Average]]),"",IF(BurstClassHr189[[#This Row],[Spk/sec-Average]]&lt;$B$3,"LF","HF"))</f>
        <v/>
      </c>
      <c r="D386" s="49" t="str">
        <f>IF(ISBLANK(BurstClassHr189[[#This Row],[%Spikes in Bursts-All]]),"",IF(BurstClassHr189[[#This Row],[%Spikes in Bursts-All]]&lt;$C$3,"LB","HB"))</f>
        <v/>
      </c>
      <c r="E386" s="50" t="str">
        <f t="shared" si="5"/>
        <v/>
      </c>
      <c r="F386" s="56"/>
      <c r="G386" s="56"/>
      <c r="H386"/>
      <c r="I386"/>
      <c r="J386"/>
      <c r="K386"/>
      <c r="L386"/>
      <c r="M386"/>
      <c r="N386"/>
      <c r="O386"/>
    </row>
    <row r="387" spans="3:15" x14ac:dyDescent="0.3">
      <c r="C387" s="49" t="str">
        <f>IF(ISBLANK(BurstClassHr189[[#This Row],[Spk/sec-Average]]),"",IF(BurstClassHr189[[#This Row],[Spk/sec-Average]]&lt;$B$3,"LF","HF"))</f>
        <v/>
      </c>
      <c r="D387" s="49" t="str">
        <f>IF(ISBLANK(BurstClassHr189[[#This Row],[%Spikes in Bursts-All]]),"",IF(BurstClassHr189[[#This Row],[%Spikes in Bursts-All]]&lt;$C$3,"LB","HB"))</f>
        <v/>
      </c>
      <c r="E387" s="50" t="str">
        <f t="shared" si="5"/>
        <v/>
      </c>
      <c r="F387" s="56"/>
      <c r="G387" s="56"/>
      <c r="H387"/>
      <c r="I387"/>
      <c r="J387"/>
      <c r="K387"/>
      <c r="L387"/>
      <c r="M387"/>
      <c r="N387"/>
      <c r="O387"/>
    </row>
    <row r="388" spans="3:15" x14ac:dyDescent="0.3">
      <c r="C388" s="49" t="str">
        <f>IF(ISBLANK(BurstClassHr189[[#This Row],[Spk/sec-Average]]),"",IF(BurstClassHr189[[#This Row],[Spk/sec-Average]]&lt;$B$3,"LF","HF"))</f>
        <v/>
      </c>
      <c r="D388" s="49" t="str">
        <f>IF(ISBLANK(BurstClassHr189[[#This Row],[%Spikes in Bursts-All]]),"",IF(BurstClassHr189[[#This Row],[%Spikes in Bursts-All]]&lt;$C$3,"LB","HB"))</f>
        <v/>
      </c>
      <c r="E388" s="50" t="str">
        <f t="shared" si="5"/>
        <v/>
      </c>
      <c r="F388" s="56"/>
      <c r="G388" s="56"/>
      <c r="H388"/>
      <c r="I388"/>
      <c r="J388"/>
      <c r="K388"/>
      <c r="L388"/>
      <c r="M388"/>
      <c r="N388"/>
      <c r="O388"/>
    </row>
    <row r="389" spans="3:15" x14ac:dyDescent="0.3">
      <c r="C389" s="49" t="str">
        <f>IF(ISBLANK(BurstClassHr189[[#This Row],[Spk/sec-Average]]),"",IF(BurstClassHr189[[#This Row],[Spk/sec-Average]]&lt;$B$3,"LF","HF"))</f>
        <v/>
      </c>
      <c r="D389" s="49" t="str">
        <f>IF(ISBLANK(BurstClassHr189[[#This Row],[%Spikes in Bursts-All]]),"",IF(BurstClassHr189[[#This Row],[%Spikes in Bursts-All]]&lt;$C$3,"LB","HB"))</f>
        <v/>
      </c>
      <c r="E389" s="50" t="str">
        <f t="shared" si="5"/>
        <v/>
      </c>
      <c r="F389" s="56"/>
      <c r="G389" s="56"/>
      <c r="H389"/>
      <c r="I389"/>
      <c r="J389"/>
      <c r="K389"/>
      <c r="L389"/>
      <c r="M389"/>
      <c r="N389"/>
      <c r="O389"/>
    </row>
    <row r="390" spans="3:15" x14ac:dyDescent="0.3">
      <c r="C390" s="49" t="str">
        <f>IF(ISBLANK(BurstClassHr189[[#This Row],[Spk/sec-Average]]),"",IF(BurstClassHr189[[#This Row],[Spk/sec-Average]]&lt;$B$3,"LF","HF"))</f>
        <v/>
      </c>
      <c r="D390" s="49" t="str">
        <f>IF(ISBLANK(BurstClassHr189[[#This Row],[%Spikes in Bursts-All]]),"",IF(BurstClassHr189[[#This Row],[%Spikes in Bursts-All]]&lt;$C$3,"LB","HB"))</f>
        <v/>
      </c>
      <c r="E390" s="50" t="str">
        <f t="shared" si="5"/>
        <v/>
      </c>
      <c r="F390" s="56"/>
      <c r="G390" s="56"/>
      <c r="H390"/>
      <c r="I390"/>
      <c r="J390"/>
      <c r="K390"/>
      <c r="L390"/>
      <c r="M390"/>
      <c r="N390"/>
      <c r="O390"/>
    </row>
    <row r="391" spans="3:15" x14ac:dyDescent="0.3">
      <c r="C391" s="49" t="str">
        <f>IF(ISBLANK(BurstClassHr189[[#This Row],[Spk/sec-Average]]),"",IF(BurstClassHr189[[#This Row],[Spk/sec-Average]]&lt;$B$3,"LF","HF"))</f>
        <v/>
      </c>
      <c r="D391" s="49" t="str">
        <f>IF(ISBLANK(BurstClassHr189[[#This Row],[%Spikes in Bursts-All]]),"",IF(BurstClassHr189[[#This Row],[%Spikes in Bursts-All]]&lt;$C$3,"LB","HB"))</f>
        <v/>
      </c>
      <c r="E391" s="50" t="str">
        <f t="shared" si="5"/>
        <v/>
      </c>
      <c r="F391" s="56"/>
      <c r="G391" s="56"/>
      <c r="H391"/>
      <c r="I391"/>
      <c r="J391"/>
      <c r="K391"/>
      <c r="L391"/>
      <c r="M391"/>
      <c r="N391"/>
      <c r="O391"/>
    </row>
    <row r="392" spans="3:15" x14ac:dyDescent="0.3">
      <c r="C392" s="49" t="str">
        <f>IF(ISBLANK(BurstClassHr189[[#This Row],[Spk/sec-Average]]),"",IF(BurstClassHr189[[#This Row],[Spk/sec-Average]]&lt;$B$3,"LF","HF"))</f>
        <v/>
      </c>
      <c r="D392" s="49" t="str">
        <f>IF(ISBLANK(BurstClassHr189[[#This Row],[%Spikes in Bursts-All]]),"",IF(BurstClassHr189[[#This Row],[%Spikes in Bursts-All]]&lt;$C$3,"LB","HB"))</f>
        <v/>
      </c>
      <c r="E392" s="50" t="str">
        <f t="shared" si="5"/>
        <v/>
      </c>
      <c r="F392" s="56"/>
      <c r="G392" s="56"/>
      <c r="H392"/>
      <c r="I392"/>
      <c r="J392"/>
      <c r="K392"/>
      <c r="L392"/>
      <c r="M392"/>
      <c r="N392"/>
      <c r="O392"/>
    </row>
    <row r="393" spans="3:15" x14ac:dyDescent="0.3">
      <c r="C393" s="49" t="str">
        <f>IF(ISBLANK(BurstClassHr189[[#This Row],[Spk/sec-Average]]),"",IF(BurstClassHr189[[#This Row],[Spk/sec-Average]]&lt;$B$3,"LF","HF"))</f>
        <v/>
      </c>
      <c r="D393" s="49" t="str">
        <f>IF(ISBLANK(BurstClassHr189[[#This Row],[%Spikes in Bursts-All]]),"",IF(BurstClassHr189[[#This Row],[%Spikes in Bursts-All]]&lt;$C$3,"LB","HB"))</f>
        <v/>
      </c>
      <c r="E393" s="50" t="str">
        <f t="shared" si="5"/>
        <v/>
      </c>
      <c r="F393" s="56"/>
      <c r="G393" s="56"/>
      <c r="H393"/>
      <c r="I393"/>
      <c r="J393"/>
      <c r="K393"/>
      <c r="L393"/>
      <c r="M393"/>
      <c r="N393"/>
      <c r="O393"/>
    </row>
    <row r="394" spans="3:15" x14ac:dyDescent="0.3">
      <c r="C394" s="49" t="str">
        <f>IF(ISBLANK(BurstClassHr189[[#This Row],[Spk/sec-Average]]),"",IF(BurstClassHr189[[#This Row],[Spk/sec-Average]]&lt;$B$3,"LF","HF"))</f>
        <v/>
      </c>
      <c r="D394" s="49" t="str">
        <f>IF(ISBLANK(BurstClassHr189[[#This Row],[%Spikes in Bursts-All]]),"",IF(BurstClassHr189[[#This Row],[%Spikes in Bursts-All]]&lt;$C$3,"LB","HB"))</f>
        <v/>
      </c>
      <c r="E394" s="50" t="str">
        <f t="shared" si="5"/>
        <v/>
      </c>
      <c r="F394" s="56"/>
      <c r="G394" s="56"/>
      <c r="H394"/>
      <c r="I394"/>
      <c r="J394"/>
      <c r="K394"/>
      <c r="L394"/>
      <c r="M394"/>
      <c r="N394"/>
      <c r="O394"/>
    </row>
    <row r="395" spans="3:15" x14ac:dyDescent="0.3">
      <c r="C395" s="49" t="str">
        <f>IF(ISBLANK(BurstClassHr189[[#This Row],[Spk/sec-Average]]),"",IF(BurstClassHr189[[#This Row],[Spk/sec-Average]]&lt;$B$3,"LF","HF"))</f>
        <v/>
      </c>
      <c r="D395" s="49" t="str">
        <f>IF(ISBLANK(BurstClassHr189[[#This Row],[%Spikes in Bursts-All]]),"",IF(BurstClassHr189[[#This Row],[%Spikes in Bursts-All]]&lt;$C$3,"LB","HB"))</f>
        <v/>
      </c>
      <c r="E395" s="50" t="str">
        <f t="shared" si="5"/>
        <v/>
      </c>
      <c r="F395" s="56"/>
      <c r="G395" s="56"/>
      <c r="H395"/>
      <c r="I395"/>
      <c r="J395"/>
      <c r="K395"/>
      <c r="L395"/>
      <c r="M395"/>
      <c r="N395"/>
      <c r="O395"/>
    </row>
    <row r="396" spans="3:15" x14ac:dyDescent="0.3">
      <c r="C396" s="49" t="str">
        <f>IF(ISBLANK(BurstClassHr189[[#This Row],[Spk/sec-Average]]),"",IF(BurstClassHr189[[#This Row],[Spk/sec-Average]]&lt;$B$3,"LF","HF"))</f>
        <v/>
      </c>
      <c r="D396" s="49" t="str">
        <f>IF(ISBLANK(BurstClassHr189[[#This Row],[%Spikes in Bursts-All]]),"",IF(BurstClassHr189[[#This Row],[%Spikes in Bursts-All]]&lt;$C$3,"LB","HB"))</f>
        <v/>
      </c>
      <c r="E396" s="50" t="str">
        <f t="shared" si="5"/>
        <v/>
      </c>
      <c r="F396" s="56"/>
      <c r="G396" s="56"/>
      <c r="H396"/>
      <c r="I396"/>
      <c r="J396"/>
      <c r="K396"/>
      <c r="L396"/>
      <c r="M396"/>
      <c r="N396"/>
      <c r="O396"/>
    </row>
    <row r="397" spans="3:15" x14ac:dyDescent="0.3">
      <c r="C397" s="49" t="str">
        <f>IF(ISBLANK(BurstClassHr189[[#This Row],[Spk/sec-Average]]),"",IF(BurstClassHr189[[#This Row],[Spk/sec-Average]]&lt;$B$3,"LF","HF"))</f>
        <v/>
      </c>
      <c r="D397" s="49" t="str">
        <f>IF(ISBLANK(BurstClassHr189[[#This Row],[%Spikes in Bursts-All]]),"",IF(BurstClassHr189[[#This Row],[%Spikes in Bursts-All]]&lt;$C$3,"LB","HB"))</f>
        <v/>
      </c>
      <c r="E397" s="50" t="str">
        <f t="shared" si="5"/>
        <v/>
      </c>
      <c r="F397" s="56"/>
      <c r="G397" s="56"/>
      <c r="H397"/>
      <c r="I397"/>
      <c r="J397"/>
      <c r="K397"/>
      <c r="L397"/>
      <c r="M397"/>
      <c r="N397"/>
      <c r="O397"/>
    </row>
    <row r="398" spans="3:15" x14ac:dyDescent="0.3">
      <c r="C398" s="49" t="str">
        <f>IF(ISBLANK(BurstClassHr189[[#This Row],[Spk/sec-Average]]),"",IF(BurstClassHr189[[#This Row],[Spk/sec-Average]]&lt;$B$3,"LF","HF"))</f>
        <v/>
      </c>
      <c r="D398" s="49" t="str">
        <f>IF(ISBLANK(BurstClassHr189[[#This Row],[%Spikes in Bursts-All]]),"",IF(BurstClassHr189[[#This Row],[%Spikes in Bursts-All]]&lt;$C$3,"LB","HB"))</f>
        <v/>
      </c>
      <c r="E398" s="50" t="str">
        <f t="shared" si="5"/>
        <v/>
      </c>
      <c r="F398" s="56"/>
      <c r="G398" s="56"/>
      <c r="H398"/>
      <c r="I398"/>
      <c r="J398"/>
      <c r="K398"/>
      <c r="L398"/>
      <c r="M398"/>
      <c r="N398"/>
      <c r="O398"/>
    </row>
    <row r="399" spans="3:15" x14ac:dyDescent="0.3">
      <c r="C399" s="49" t="str">
        <f>IF(ISBLANK(BurstClassHr189[[#This Row],[Spk/sec-Average]]),"",IF(BurstClassHr189[[#This Row],[Spk/sec-Average]]&lt;$B$3,"LF","HF"))</f>
        <v/>
      </c>
      <c r="D399" s="49" t="str">
        <f>IF(ISBLANK(BurstClassHr189[[#This Row],[%Spikes in Bursts-All]]),"",IF(BurstClassHr189[[#This Row],[%Spikes in Bursts-All]]&lt;$C$3,"LB","HB"))</f>
        <v/>
      </c>
      <c r="E399" s="50" t="str">
        <f t="shared" si="5"/>
        <v/>
      </c>
      <c r="F399" s="56"/>
      <c r="G399" s="56"/>
      <c r="H399"/>
      <c r="I399"/>
      <c r="J399"/>
      <c r="K399"/>
      <c r="L399"/>
      <c r="M399"/>
      <c r="N399"/>
      <c r="O399"/>
    </row>
    <row r="400" spans="3:15" x14ac:dyDescent="0.3">
      <c r="C400" s="49" t="str">
        <f>IF(ISBLANK(BurstClassHr189[[#This Row],[Spk/sec-Average]]),"",IF(BurstClassHr189[[#This Row],[Spk/sec-Average]]&lt;$B$3,"LF","HF"))</f>
        <v/>
      </c>
      <c r="D400" s="49" t="str">
        <f>IF(ISBLANK(BurstClassHr189[[#This Row],[%Spikes in Bursts-All]]),"",IF(BurstClassHr189[[#This Row],[%Spikes in Bursts-All]]&lt;$C$3,"LB","HB"))</f>
        <v/>
      </c>
      <c r="E400" s="50" t="str">
        <f t="shared" si="5"/>
        <v/>
      </c>
      <c r="F400" s="56"/>
      <c r="G400" s="56"/>
      <c r="H400"/>
      <c r="I400"/>
      <c r="J400"/>
      <c r="K400"/>
      <c r="L400"/>
      <c r="M400"/>
      <c r="N400"/>
      <c r="O400"/>
    </row>
    <row r="401" spans="3:15" x14ac:dyDescent="0.3">
      <c r="C401" s="49" t="str">
        <f>IF(ISBLANK(BurstClassHr189[[#This Row],[Spk/sec-Average]]),"",IF(BurstClassHr189[[#This Row],[Spk/sec-Average]]&lt;$B$3,"LF","HF"))</f>
        <v/>
      </c>
      <c r="D401" s="49" t="str">
        <f>IF(ISBLANK(BurstClassHr189[[#This Row],[%Spikes in Bursts-All]]),"",IF(BurstClassHr189[[#This Row],[%Spikes in Bursts-All]]&lt;$C$3,"LB","HB"))</f>
        <v/>
      </c>
      <c r="E401" s="50" t="str">
        <f t="shared" si="5"/>
        <v/>
      </c>
      <c r="F401" s="56"/>
      <c r="G401" s="56"/>
      <c r="H401"/>
      <c r="I401"/>
      <c r="J401"/>
      <c r="K401"/>
      <c r="L401"/>
      <c r="M401"/>
      <c r="N401"/>
      <c r="O401"/>
    </row>
    <row r="402" spans="3:15" x14ac:dyDescent="0.3">
      <c r="C402" s="49" t="str">
        <f>IF(ISBLANK(BurstClassHr189[[#This Row],[Spk/sec-Average]]),"",IF(BurstClassHr189[[#This Row],[Spk/sec-Average]]&lt;$B$3,"LF","HF"))</f>
        <v/>
      </c>
      <c r="D402" s="49" t="str">
        <f>IF(ISBLANK(BurstClassHr189[[#This Row],[%Spikes in Bursts-All]]),"",IF(BurstClassHr189[[#This Row],[%Spikes in Bursts-All]]&lt;$C$3,"LB","HB"))</f>
        <v/>
      </c>
      <c r="E402" s="50" t="str">
        <f t="shared" si="5"/>
        <v/>
      </c>
      <c r="F402" s="56"/>
      <c r="G402" s="56"/>
      <c r="H402"/>
      <c r="I402"/>
      <c r="J402"/>
      <c r="K402"/>
      <c r="L402"/>
      <c r="M402"/>
      <c r="N402"/>
      <c r="O402"/>
    </row>
    <row r="403" spans="3:15" x14ac:dyDescent="0.3">
      <c r="C403" s="49" t="str">
        <f>IF(ISBLANK(BurstClassHr189[[#This Row],[Spk/sec-Average]]),"",IF(BurstClassHr189[[#This Row],[Spk/sec-Average]]&lt;$B$3,"LF","HF"))</f>
        <v/>
      </c>
      <c r="D403" s="49" t="str">
        <f>IF(ISBLANK(BurstClassHr189[[#This Row],[%Spikes in Bursts-All]]),"",IF(BurstClassHr189[[#This Row],[%Spikes in Bursts-All]]&lt;$C$3,"LB","HB"))</f>
        <v/>
      </c>
      <c r="E403" s="50" t="str">
        <f t="shared" si="5"/>
        <v/>
      </c>
      <c r="F403" s="56"/>
      <c r="G403" s="56"/>
      <c r="H403"/>
      <c r="I403"/>
      <c r="J403"/>
      <c r="K403"/>
      <c r="L403"/>
      <c r="M403"/>
      <c r="N403"/>
      <c r="O403"/>
    </row>
    <row r="404" spans="3:15" x14ac:dyDescent="0.3">
      <c r="C404" s="49" t="str">
        <f>IF(ISBLANK(BurstClassHr189[[#This Row],[Spk/sec-Average]]),"",IF(BurstClassHr189[[#This Row],[Spk/sec-Average]]&lt;$B$3,"LF","HF"))</f>
        <v/>
      </c>
      <c r="D404" s="49" t="str">
        <f>IF(ISBLANK(BurstClassHr189[[#This Row],[%Spikes in Bursts-All]]),"",IF(BurstClassHr189[[#This Row],[%Spikes in Bursts-All]]&lt;$C$3,"LB","HB"))</f>
        <v/>
      </c>
      <c r="E404" s="50" t="str">
        <f t="shared" si="5"/>
        <v/>
      </c>
      <c r="F404" s="56"/>
      <c r="G404" s="56"/>
      <c r="H404"/>
      <c r="I404"/>
      <c r="J404"/>
      <c r="K404"/>
      <c r="L404"/>
      <c r="M404"/>
      <c r="N404"/>
      <c r="O404"/>
    </row>
    <row r="405" spans="3:15" x14ac:dyDescent="0.3">
      <c r="C405" s="49" t="str">
        <f>IF(ISBLANK(BurstClassHr189[[#This Row],[Spk/sec-Average]]),"",IF(BurstClassHr189[[#This Row],[Spk/sec-Average]]&lt;$B$3,"LF","HF"))</f>
        <v/>
      </c>
      <c r="D405" s="49" t="str">
        <f>IF(ISBLANK(BurstClassHr189[[#This Row],[%Spikes in Bursts-All]]),"",IF(BurstClassHr189[[#This Row],[%Spikes in Bursts-All]]&lt;$C$3,"LB","HB"))</f>
        <v/>
      </c>
      <c r="E405" s="50" t="str">
        <f t="shared" si="5"/>
        <v/>
      </c>
      <c r="F405" s="56"/>
      <c r="G405" s="56"/>
      <c r="H405"/>
      <c r="I405"/>
      <c r="J405"/>
      <c r="K405"/>
      <c r="L405"/>
      <c r="M405"/>
      <c r="N405"/>
      <c r="O405"/>
    </row>
    <row r="406" spans="3:15" x14ac:dyDescent="0.3">
      <c r="C406" s="49" t="str">
        <f>IF(ISBLANK(BurstClassHr189[[#This Row],[Spk/sec-Average]]),"",IF(BurstClassHr189[[#This Row],[Spk/sec-Average]]&lt;$B$3,"LF","HF"))</f>
        <v/>
      </c>
      <c r="D406" s="49" t="str">
        <f>IF(ISBLANK(BurstClassHr189[[#This Row],[%Spikes in Bursts-All]]),"",IF(BurstClassHr189[[#This Row],[%Spikes in Bursts-All]]&lt;$C$3,"LB","HB"))</f>
        <v/>
      </c>
      <c r="E406" s="50" t="str">
        <f t="shared" si="5"/>
        <v/>
      </c>
      <c r="F406" s="56"/>
      <c r="G406" s="56"/>
      <c r="H406"/>
      <c r="I406"/>
      <c r="J406"/>
      <c r="K406"/>
      <c r="L406"/>
      <c r="M406"/>
      <c r="N406"/>
      <c r="O406"/>
    </row>
  </sheetData>
  <sheetProtection formatCells="0" formatColumns="0" formatRows="0" insertColumns="0" insertRows="0" insertHyperlinks="0" deleteColumns="0" deleteRows="0" sort="0" autoFilter="0" pivotTables="0"/>
  <mergeCells count="2">
    <mergeCell ref="C24:E24"/>
    <mergeCell ref="F24:G24"/>
  </mergeCells>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416"/>
  <sheetViews>
    <sheetView tabSelected="1" topLeftCell="B1" zoomScale="70" zoomScaleNormal="70" workbookViewId="0">
      <selection activeCell="K23" sqref="K23:N23"/>
    </sheetView>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30</v>
      </c>
      <c r="F3" s="12">
        <f ca="1">SUMPRODUCT(SUBTOTAL(3,OFFSET($F$36:$F$416,ROW($F$36:$F$416)-MIN(ROW($F$36:$F$416)),,1)),--($F$36:$F$416=F2))</f>
        <v>2</v>
      </c>
      <c r="G3" s="13">
        <f ca="1">SUMPRODUCT(SUBTOTAL(3,OFFSET($F$36:$F$416,ROW($F$36:$F$416)-MIN(ROW($F$36:$F$416)),,1)),--($F$36:$F$416=G2))</f>
        <v>8</v>
      </c>
      <c r="H3" s="13">
        <f ca="1">SUMPRODUCT(SUBTOTAL(3,OFFSET($F$36:$F$416,ROW($F$36:$F$416)-MIN(ROW($F$36:$F$416)),,1)),--($F$36:$F$416=H2))</f>
        <v>1</v>
      </c>
      <c r="I3" s="13">
        <f ca="1">SUMPRODUCT(SUBTOTAL(3,OFFSET($F$36:$F$416,ROW($F$36:$F$416)-MIN(ROW($F$36:$F$416)),,1)),--($F$36:$F$416=I2))</f>
        <v>0</v>
      </c>
      <c r="J3" s="14">
        <f ca="1">SUM(F3:I3)</f>
        <v>11</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idden="1" x14ac:dyDescent="0.3">
      <c r="A8" s="27" t="s">
        <v>33</v>
      </c>
      <c r="B8" s="26" t="s">
        <v>32</v>
      </c>
      <c r="C8" s="27" t="s">
        <v>11</v>
      </c>
      <c r="D8" s="27" t="s">
        <v>34</v>
      </c>
      <c r="E8" s="25" t="s">
        <v>32</v>
      </c>
      <c r="F8" s="130"/>
      <c r="G8" s="130"/>
      <c r="H8" s="130"/>
      <c r="I8" s="130"/>
      <c r="J8" s="130"/>
      <c r="K8" s="68" t="e">
        <f>BurstPopFull[[#This Row],[LFHB]]/BurstPopFull[[#This Row],[Total]]</f>
        <v>#DIV/0!</v>
      </c>
      <c r="L8" s="68" t="e">
        <f>BurstPopFull[[#This Row],[LFLB]]/BurstPopFull[[#This Row],[Total]]</f>
        <v>#DIV/0!</v>
      </c>
      <c r="M8" s="68" t="e">
        <f>BurstPopFull[[#This Row],[HFHB]]/BurstPopFull[[#This Row],[Total]]</f>
        <v>#DIV/0!</v>
      </c>
      <c r="N8" s="68" t="e">
        <f>BurstPopFull[[#This Row],[HFLB]]/BurstPopFull[[#This Row],[Total]]</f>
        <v>#DIV/0!</v>
      </c>
    </row>
    <row r="9" spans="1:14" hidden="1" x14ac:dyDescent="0.3">
      <c r="A9" s="29" t="s">
        <v>33</v>
      </c>
      <c r="B9" s="26" t="s">
        <v>32</v>
      </c>
      <c r="C9" s="29" t="s">
        <v>35</v>
      </c>
      <c r="D9" s="29" t="s">
        <v>34</v>
      </c>
      <c r="E9" s="25" t="s">
        <v>32</v>
      </c>
      <c r="F9" s="130"/>
      <c r="G9" s="130"/>
      <c r="H9" s="130"/>
      <c r="I9" s="130"/>
      <c r="J9" s="131"/>
      <c r="K9" s="68" t="e">
        <f>BurstPopFull[[#This Row],[LFHB]]/BurstPopFull[[#This Row],[Total]]</f>
        <v>#DIV/0!</v>
      </c>
      <c r="L9" s="68" t="e">
        <f>BurstPopFull[[#This Row],[LFLB]]/BurstPopFull[[#This Row],[Total]]</f>
        <v>#DIV/0!</v>
      </c>
      <c r="M9" s="68" t="e">
        <f>BurstPopFull[[#This Row],[HFHB]]/BurstPopFull[[#This Row],[Total]]</f>
        <v>#DIV/0!</v>
      </c>
      <c r="N9" s="68" t="e">
        <f>BurstPopFull[[#This Row],[HFLB]]/BurstPopFull[[#This Row],[Total]]</f>
        <v>#DIV/0!</v>
      </c>
    </row>
    <row r="10" spans="1:14" x14ac:dyDescent="0.3">
      <c r="A10" s="27" t="s">
        <v>9</v>
      </c>
      <c r="B10" s="26" t="s">
        <v>32</v>
      </c>
      <c r="C10" s="27" t="s">
        <v>11</v>
      </c>
      <c r="D10" s="27" t="s">
        <v>119</v>
      </c>
      <c r="E10" s="25" t="s">
        <v>32</v>
      </c>
      <c r="F10" s="131">
        <v>7</v>
      </c>
      <c r="G10" s="131">
        <v>13</v>
      </c>
      <c r="H10" s="131">
        <v>6</v>
      </c>
      <c r="I10" s="131">
        <v>0</v>
      </c>
      <c r="J10" s="131">
        <v>26</v>
      </c>
      <c r="K10" s="68">
        <f>BurstPopFull[[#This Row],[LFHB]]/BurstPopFull[[#This Row],[Total]]</f>
        <v>0.26923076923076922</v>
      </c>
      <c r="L10" s="68">
        <f>BurstPopFull[[#This Row],[LFLB]]/BurstPopFull[[#This Row],[Total]]</f>
        <v>0.5</v>
      </c>
      <c r="M10" s="68">
        <f>BurstPopFull[[#This Row],[HFHB]]/BurstPopFull[[#This Row],[Total]]</f>
        <v>0.23076923076923078</v>
      </c>
      <c r="N10" s="68">
        <f>BurstPopFull[[#This Row],[HFLB]]/BurstPopFull[[#This Row],[Total]]</f>
        <v>0</v>
      </c>
    </row>
    <row r="11" spans="1:14" ht="14.4" customHeight="1" x14ac:dyDescent="0.3">
      <c r="A11" s="27" t="s">
        <v>9</v>
      </c>
      <c r="B11" s="26" t="s">
        <v>32</v>
      </c>
      <c r="C11" s="27" t="s">
        <v>35</v>
      </c>
      <c r="D11" s="27" t="s">
        <v>119</v>
      </c>
      <c r="E11" s="25" t="s">
        <v>32</v>
      </c>
      <c r="F11" s="131">
        <v>9</v>
      </c>
      <c r="G11" s="131">
        <v>10</v>
      </c>
      <c r="H11" s="131">
        <v>0</v>
      </c>
      <c r="I11" s="131">
        <v>0</v>
      </c>
      <c r="J11" s="131">
        <v>19</v>
      </c>
      <c r="K11" s="68">
        <f>BurstPopFull[[#This Row],[LFHB]]/BurstPopFull[[#This Row],[Total]]</f>
        <v>0.47368421052631576</v>
      </c>
      <c r="L11" s="68">
        <f>BurstPopFull[[#This Row],[LFLB]]/BurstPopFull[[#This Row],[Total]]</f>
        <v>0.52631578947368418</v>
      </c>
      <c r="M11" s="68">
        <f>BurstPopFull[[#This Row],[HFHB]]/BurstPopFull[[#This Row],[Total]]</f>
        <v>0</v>
      </c>
      <c r="N11" s="68">
        <f>BurstPopFull[[#This Row],[HFLB]]/BurstPopFull[[#This Row],[Total]]</f>
        <v>0</v>
      </c>
    </row>
    <row r="12" spans="1:14" hidden="1" x14ac:dyDescent="0.3">
      <c r="A12" s="29" t="s">
        <v>9</v>
      </c>
      <c r="B12" s="26" t="s">
        <v>32</v>
      </c>
      <c r="C12" s="29" t="s">
        <v>11</v>
      </c>
      <c r="D12" s="29" t="s">
        <v>34</v>
      </c>
      <c r="E12" s="25" t="s">
        <v>36</v>
      </c>
      <c r="F12" s="131"/>
      <c r="G12" s="131"/>
      <c r="H12" s="131"/>
      <c r="I12" s="131"/>
      <c r="J12" s="131"/>
      <c r="K12" s="68" t="e">
        <f>BurstPopFull[[#This Row],[LFHB]]/BurstPopFull[[#This Row],[Total]]</f>
        <v>#DIV/0!</v>
      </c>
      <c r="L12" s="68" t="e">
        <f>BurstPopFull[[#This Row],[LFLB]]/BurstPopFull[[#This Row],[Total]]</f>
        <v>#DIV/0!</v>
      </c>
      <c r="M12" s="68" t="e">
        <f>BurstPopFull[[#This Row],[HFHB]]/BurstPopFull[[#This Row],[Total]]</f>
        <v>#DIV/0!</v>
      </c>
      <c r="N12" s="68" t="e">
        <f>BurstPopFull[[#This Row],[HFLB]]/BurstPopFull[[#This Row],[Total]]</f>
        <v>#DIV/0!</v>
      </c>
    </row>
    <row r="13" spans="1:14" hidden="1" x14ac:dyDescent="0.3">
      <c r="A13" s="27" t="s">
        <v>9</v>
      </c>
      <c r="B13" s="26" t="s">
        <v>32</v>
      </c>
      <c r="C13" s="29" t="s">
        <v>35</v>
      </c>
      <c r="D13" s="29" t="s">
        <v>34</v>
      </c>
      <c r="E13" s="25" t="s">
        <v>36</v>
      </c>
      <c r="F13" s="131"/>
      <c r="G13" s="131"/>
      <c r="H13" s="131"/>
      <c r="I13" s="131"/>
      <c r="J13" s="131"/>
      <c r="K13" s="68" t="e">
        <f>BurstPopFull[[#This Row],[LFHB]]/BurstPopFull[[#This Row],[Total]]</f>
        <v>#DIV/0!</v>
      </c>
      <c r="L13" s="68" t="e">
        <f>BurstPopFull[[#This Row],[LFLB]]/BurstPopFull[[#This Row],[Total]]</f>
        <v>#DIV/0!</v>
      </c>
      <c r="M13" s="68" t="e">
        <f>BurstPopFull[[#This Row],[HFHB]]/BurstPopFull[[#This Row],[Total]]</f>
        <v>#DIV/0!</v>
      </c>
      <c r="N13" s="68" t="e">
        <f>BurstPopFull[[#This Row],[HFLB]]/BurstPopFull[[#This Row],[Total]]</f>
        <v>#DIV/0!</v>
      </c>
    </row>
    <row r="14" spans="1:14" hidden="1" x14ac:dyDescent="0.3">
      <c r="A14" s="29" t="s">
        <v>9</v>
      </c>
      <c r="B14" s="26" t="s">
        <v>32</v>
      </c>
      <c r="C14" s="29" t="s">
        <v>11</v>
      </c>
      <c r="D14" s="29" t="s">
        <v>119</v>
      </c>
      <c r="E14" s="25" t="s">
        <v>36</v>
      </c>
      <c r="F14" s="131">
        <v>6</v>
      </c>
      <c r="G14" s="132">
        <v>3</v>
      </c>
      <c r="H14" s="132">
        <v>5</v>
      </c>
      <c r="I14" s="131">
        <v>0</v>
      </c>
      <c r="J14" s="131">
        <v>14</v>
      </c>
      <c r="K14" s="68">
        <f>BurstPopFull[[#This Row],[LFHB]]/BurstPopFull[[#This Row],[Total]]</f>
        <v>0.42857142857142855</v>
      </c>
      <c r="L14" s="68">
        <f>BurstPopFull[[#This Row],[LFLB]]/BurstPopFull[[#This Row],[Total]]</f>
        <v>0.21428571428571427</v>
      </c>
      <c r="M14" s="68">
        <f>BurstPopFull[[#This Row],[HFHB]]/BurstPopFull[[#This Row],[Total]]</f>
        <v>0.35714285714285715</v>
      </c>
      <c r="N14" s="68">
        <f>BurstPopFull[[#This Row],[HFLB]]/BurstPopFull[[#This Row],[Total]]</f>
        <v>0</v>
      </c>
    </row>
    <row r="15" spans="1:14" hidden="1" x14ac:dyDescent="0.3">
      <c r="A15" s="27" t="s">
        <v>9</v>
      </c>
      <c r="B15" s="26" t="s">
        <v>32</v>
      </c>
      <c r="C15" s="29" t="s">
        <v>35</v>
      </c>
      <c r="D15" s="29" t="s">
        <v>119</v>
      </c>
      <c r="E15" s="25" t="s">
        <v>36</v>
      </c>
      <c r="F15" s="130">
        <v>5</v>
      </c>
      <c r="G15" s="130">
        <v>4</v>
      </c>
      <c r="H15" s="130">
        <v>0</v>
      </c>
      <c r="I15" s="130">
        <v>0</v>
      </c>
      <c r="J15" s="131">
        <v>9</v>
      </c>
      <c r="K15" s="68">
        <f>BurstPopFull[[#This Row],[LFHB]]/BurstPopFull[[#This Row],[Total]]</f>
        <v>0.55555555555555558</v>
      </c>
      <c r="L15" s="68">
        <f>BurstPopFull[[#This Row],[LFLB]]/BurstPopFull[[#This Row],[Total]]</f>
        <v>0.44444444444444442</v>
      </c>
      <c r="M15" s="69">
        <f>BurstPopFull[[#This Row],[HFHB]]/BurstPopFull[[#This Row],[Total]]</f>
        <v>0</v>
      </c>
      <c r="N15" s="68">
        <f>BurstPopFull[[#This Row],[HFLB]]/BurstPopFull[[#This Row],[Total]]</f>
        <v>0</v>
      </c>
    </row>
    <row r="16" spans="1:14" hidden="1" x14ac:dyDescent="0.3">
      <c r="A16" s="27" t="s">
        <v>9</v>
      </c>
      <c r="B16" s="26" t="s">
        <v>32</v>
      </c>
      <c r="C16" s="29" t="s">
        <v>11</v>
      </c>
      <c r="D16" s="29" t="s">
        <v>34</v>
      </c>
      <c r="E16" s="25" t="s">
        <v>37</v>
      </c>
      <c r="F16" s="131"/>
      <c r="G16" s="131"/>
      <c r="H16" s="131"/>
      <c r="I16" s="131"/>
      <c r="J16" s="131"/>
      <c r="K16" s="68" t="e">
        <f>BurstPopFull[[#This Row],[LFHB]]/BurstPopFull[[#This Row],[Total]]</f>
        <v>#DIV/0!</v>
      </c>
      <c r="L16" s="68" t="e">
        <f>BurstPopFull[[#This Row],[LFLB]]/BurstPopFull[[#This Row],[Total]]</f>
        <v>#DIV/0!</v>
      </c>
      <c r="M16" s="68" t="e">
        <f>BurstPopFull[[#This Row],[HFHB]]/BurstPopFull[[#This Row],[Total]]</f>
        <v>#DIV/0!</v>
      </c>
      <c r="N16" s="68" t="e">
        <f>BurstPopFull[[#This Row],[HFLB]]/BurstPopFull[[#This Row],[Total]]</f>
        <v>#DIV/0!</v>
      </c>
    </row>
    <row r="17" spans="1:14" hidden="1" x14ac:dyDescent="0.3">
      <c r="A17" s="27" t="s">
        <v>9</v>
      </c>
      <c r="B17" s="26" t="s">
        <v>32</v>
      </c>
      <c r="C17" s="29" t="s">
        <v>35</v>
      </c>
      <c r="D17" s="29" t="s">
        <v>34</v>
      </c>
      <c r="E17" s="25" t="s">
        <v>37</v>
      </c>
      <c r="F17" s="131"/>
      <c r="G17" s="131"/>
      <c r="H17" s="131"/>
      <c r="I17" s="131"/>
      <c r="J17" s="131"/>
      <c r="K17" s="68" t="e">
        <f>BurstPopFull[[#This Row],[LFHB]]/BurstPopFull[[#This Row],[Total]]</f>
        <v>#DIV/0!</v>
      </c>
      <c r="L17" s="68" t="e">
        <f>BurstPopFull[[#This Row],[LFLB]]/BurstPopFull[[#This Row],[Total]]</f>
        <v>#DIV/0!</v>
      </c>
      <c r="M17" s="68" t="e">
        <f>BurstPopFull[[#This Row],[HFHB]]/BurstPopFull[[#This Row],[Total]]</f>
        <v>#DIV/0!</v>
      </c>
      <c r="N17" s="68" t="e">
        <f>BurstPopFull[[#This Row],[HFLB]]/BurstPopFull[[#This Row],[Total]]</f>
        <v>#DIV/0!</v>
      </c>
    </row>
    <row r="18" spans="1:14" hidden="1" x14ac:dyDescent="0.3">
      <c r="A18" s="27" t="s">
        <v>9</v>
      </c>
      <c r="B18" s="26" t="s">
        <v>32</v>
      </c>
      <c r="C18" s="29" t="s">
        <v>11</v>
      </c>
      <c r="D18" s="29" t="s">
        <v>119</v>
      </c>
      <c r="E18" s="25" t="s">
        <v>37</v>
      </c>
      <c r="F18" s="132">
        <v>0</v>
      </c>
      <c r="G18" s="132">
        <v>2</v>
      </c>
      <c r="H18" s="132">
        <v>1</v>
      </c>
      <c r="I18" s="132">
        <v>0</v>
      </c>
      <c r="J18" s="131">
        <v>3</v>
      </c>
      <c r="K18" s="68">
        <f>BurstPopFull[[#This Row],[LFHB]]/BurstPopFull[[#This Row],[Total]]</f>
        <v>0</v>
      </c>
      <c r="L18" s="68">
        <f>BurstPopFull[[#This Row],[LFLB]]/BurstPopFull[[#This Row],[Total]]</f>
        <v>0.66666666666666663</v>
      </c>
      <c r="M18" s="69">
        <f>BurstPopFull[[#This Row],[HFHB]]/BurstPopFull[[#This Row],[Total]]</f>
        <v>0.33333333333333331</v>
      </c>
      <c r="N18" s="68">
        <f>BurstPopFull[[#This Row],[HFLB]]/BurstPopFull[[#This Row],[Total]]</f>
        <v>0</v>
      </c>
    </row>
    <row r="19" spans="1:14" hidden="1" x14ac:dyDescent="0.3">
      <c r="A19" s="33" t="s">
        <v>9</v>
      </c>
      <c r="B19" s="32" t="s">
        <v>32</v>
      </c>
      <c r="C19" s="34" t="s">
        <v>35</v>
      </c>
      <c r="D19" s="34" t="s">
        <v>119</v>
      </c>
      <c r="E19" s="31" t="s">
        <v>37</v>
      </c>
      <c r="F19" s="131">
        <v>1</v>
      </c>
      <c r="G19" s="132">
        <v>5</v>
      </c>
      <c r="H19" s="132">
        <v>0</v>
      </c>
      <c r="I19" s="131">
        <v>0</v>
      </c>
      <c r="J19" s="131">
        <v>6</v>
      </c>
      <c r="K19" s="68">
        <f>BurstPopFull[[#This Row],[LFHB]]/BurstPopFull[[#This Row],[Total]]</f>
        <v>0.16666666666666666</v>
      </c>
      <c r="L19" s="68">
        <f>BurstPopFull[[#This Row],[LFLB]]/BurstPopFull[[#This Row],[Total]]</f>
        <v>0.83333333333333337</v>
      </c>
      <c r="M19" s="69">
        <f>BurstPopFull[[#This Row],[HFHB]]/BurstPopFull[[#This Row],[Total]]</f>
        <v>0</v>
      </c>
      <c r="N19" s="68">
        <f>BurstPopFull[[#This Row],[HFLB]]/BurstPopFull[[#This Row],[Total]]</f>
        <v>0</v>
      </c>
    </row>
    <row r="20" spans="1:14" x14ac:dyDescent="0.3">
      <c r="A20" s="33" t="s">
        <v>9</v>
      </c>
      <c r="B20" s="32" t="s">
        <v>32</v>
      </c>
      <c r="C20" s="34" t="s">
        <v>11</v>
      </c>
      <c r="D20" s="34" t="s">
        <v>71</v>
      </c>
      <c r="E20" s="31" t="s">
        <v>32</v>
      </c>
      <c r="F20" s="133">
        <v>2</v>
      </c>
      <c r="G20" s="134">
        <v>25</v>
      </c>
      <c r="H20" s="134">
        <v>0</v>
      </c>
      <c r="I20" s="133">
        <v>0</v>
      </c>
      <c r="J20" s="131">
        <v>27</v>
      </c>
      <c r="K20" s="79">
        <f>BurstPopFull[[#This Row],[LFHB]]/BurstPopFull[[#This Row],[Total]]</f>
        <v>7.407407407407407E-2</v>
      </c>
      <c r="L20" s="79">
        <f>BurstPopFull[[#This Row],[LFLB]]/BurstPopFull[[#This Row],[Total]]</f>
        <v>0.92592592592592593</v>
      </c>
      <c r="M20" s="80">
        <f>BurstPopFull[[#This Row],[HFHB]]/BurstPopFull[[#This Row],[Total]]</f>
        <v>0</v>
      </c>
      <c r="N20" s="79">
        <f>BurstPopFull[[#This Row],[HFLB]]/BurstPopFull[[#This Row],[Total]]</f>
        <v>0</v>
      </c>
    </row>
    <row r="21" spans="1:14" hidden="1" x14ac:dyDescent="0.3">
      <c r="A21" s="33" t="s">
        <v>9</v>
      </c>
      <c r="B21" s="32" t="s">
        <v>32</v>
      </c>
      <c r="C21" s="34" t="s">
        <v>11</v>
      </c>
      <c r="D21" s="34" t="s">
        <v>71</v>
      </c>
      <c r="E21" s="31" t="s">
        <v>36</v>
      </c>
      <c r="F21" s="133">
        <v>2</v>
      </c>
      <c r="G21" s="134">
        <v>13</v>
      </c>
      <c r="H21" s="134">
        <v>0</v>
      </c>
      <c r="I21" s="133">
        <v>0</v>
      </c>
      <c r="J21" s="131">
        <v>15</v>
      </c>
      <c r="K21" s="79">
        <f>BurstPopFull[[#This Row],[LFHB]]/BurstPopFull[[#This Row],[Total]]</f>
        <v>0.13333333333333333</v>
      </c>
      <c r="L21" s="79">
        <f>BurstPopFull[[#This Row],[LFLB]]/BurstPopFull[[#This Row],[Total]]</f>
        <v>0.8666666666666667</v>
      </c>
      <c r="M21" s="80">
        <f>BurstPopFull[[#This Row],[HFHB]]/BurstPopFull[[#This Row],[Total]]</f>
        <v>0</v>
      </c>
      <c r="N21" s="79">
        <f>BurstPopFull[[#This Row],[HFLB]]/BurstPopFull[[#This Row],[Total]]</f>
        <v>0</v>
      </c>
    </row>
    <row r="22" spans="1:14" hidden="1" x14ac:dyDescent="0.3">
      <c r="A22" s="33" t="s">
        <v>33</v>
      </c>
      <c r="B22" s="32" t="s">
        <v>165</v>
      </c>
      <c r="C22" s="34" t="s">
        <v>11</v>
      </c>
      <c r="D22" s="34" t="s">
        <v>71</v>
      </c>
      <c r="E22" s="31" t="s">
        <v>37</v>
      </c>
      <c r="F22" s="133">
        <v>0</v>
      </c>
      <c r="G22" s="134">
        <v>2</v>
      </c>
      <c r="H22" s="134">
        <v>0</v>
      </c>
      <c r="I22" s="133">
        <v>0</v>
      </c>
      <c r="J22" s="131">
        <v>2</v>
      </c>
      <c r="K22" s="79">
        <f>BurstPopFull[[#This Row],[LFHB]]/BurstPopFull[[#This Row],[Total]]</f>
        <v>0</v>
      </c>
      <c r="L22" s="79">
        <f>BurstPopFull[[#This Row],[LFLB]]/BurstPopFull[[#This Row],[Total]]</f>
        <v>1</v>
      </c>
      <c r="M22" s="80">
        <f>BurstPopFull[[#This Row],[HFHB]]/BurstPopFull[[#This Row],[Total]]</f>
        <v>0</v>
      </c>
      <c r="N22" s="79">
        <f>BurstPopFull[[#This Row],[HFLB]]/BurstPopFull[[#This Row],[Total]]</f>
        <v>0</v>
      </c>
    </row>
    <row r="23" spans="1:14" x14ac:dyDescent="0.3">
      <c r="A23" s="86" t="s">
        <v>9</v>
      </c>
      <c r="B23" s="86" t="s">
        <v>32</v>
      </c>
      <c r="C23" s="101" t="s">
        <v>35</v>
      </c>
      <c r="D23" s="101" t="s">
        <v>71</v>
      </c>
      <c r="E23" s="102" t="s">
        <v>32</v>
      </c>
      <c r="F23" s="133">
        <v>12</v>
      </c>
      <c r="G23" s="134">
        <v>34</v>
      </c>
      <c r="H23" s="134">
        <v>1</v>
      </c>
      <c r="I23" s="133">
        <v>0</v>
      </c>
      <c r="J23" s="133">
        <v>47</v>
      </c>
      <c r="K23" s="79">
        <f>BurstPopFull[[#This Row],[LFHB]]/BurstPopFull[[#This Row],[Total]]</f>
        <v>0.25531914893617019</v>
      </c>
      <c r="L23" s="79">
        <f>BurstPopFull[[#This Row],[LFLB]]/BurstPopFull[[#This Row],[Total]]</f>
        <v>0.72340425531914898</v>
      </c>
      <c r="M23" s="80">
        <f>BurstPopFull[[#This Row],[HFHB]]/BurstPopFull[[#This Row],[Total]]</f>
        <v>2.1276595744680851E-2</v>
      </c>
      <c r="N23" s="79">
        <f>BurstPopFull[[#This Row],[HFLB]]/BurstPopFull[[#This Row],[Total]]</f>
        <v>0</v>
      </c>
    </row>
    <row r="24" spans="1:14" hidden="1" x14ac:dyDescent="0.3">
      <c r="A24" s="85" t="s">
        <v>9</v>
      </c>
      <c r="B24" s="85" t="s">
        <v>32</v>
      </c>
      <c r="C24" s="101" t="s">
        <v>35</v>
      </c>
      <c r="D24" s="101" t="s">
        <v>71</v>
      </c>
      <c r="E24" s="102" t="s">
        <v>36</v>
      </c>
      <c r="F24" s="133">
        <v>7</v>
      </c>
      <c r="G24" s="134">
        <v>14</v>
      </c>
      <c r="H24" s="134">
        <v>0</v>
      </c>
      <c r="I24" s="133">
        <v>0</v>
      </c>
      <c r="J24" s="133">
        <v>21</v>
      </c>
      <c r="K24" s="79">
        <f>BurstPopFull[[#This Row],[LFHB]]/BurstPopFull[[#This Row],[Total]]</f>
        <v>0.33333333333333331</v>
      </c>
      <c r="L24" s="79">
        <f>BurstPopFull[[#This Row],[LFLB]]/BurstPopFull[[#This Row],[Total]]</f>
        <v>0.66666666666666663</v>
      </c>
      <c r="M24" s="80">
        <f>BurstPopFull[[#This Row],[HFHB]]/BurstPopFull[[#This Row],[Total]]</f>
        <v>0</v>
      </c>
      <c r="N24" s="79">
        <f>BurstPopFull[[#This Row],[HFLB]]/BurstPopFull[[#This Row],[Total]]</f>
        <v>0</v>
      </c>
    </row>
    <row r="25" spans="1:14" hidden="1" x14ac:dyDescent="0.3">
      <c r="A25" s="100" t="s">
        <v>9</v>
      </c>
      <c r="B25" s="100" t="s">
        <v>32</v>
      </c>
      <c r="C25" s="101" t="s">
        <v>35</v>
      </c>
      <c r="D25" s="101" t="s">
        <v>71</v>
      </c>
      <c r="E25" s="103" t="s">
        <v>37</v>
      </c>
      <c r="F25" s="133">
        <v>1</v>
      </c>
      <c r="G25" s="134">
        <v>5</v>
      </c>
      <c r="H25" s="134">
        <v>0</v>
      </c>
      <c r="I25" s="133">
        <v>0</v>
      </c>
      <c r="J25" s="133">
        <v>6</v>
      </c>
      <c r="K25" s="79">
        <f>BurstPopFull[[#This Row],[LFHB]]/BurstPopFull[[#This Row],[Total]]</f>
        <v>0.16666666666666666</v>
      </c>
      <c r="L25" s="79">
        <f>BurstPopFull[[#This Row],[LFLB]]/BurstPopFull[[#This Row],[Total]]</f>
        <v>0.83333333333333337</v>
      </c>
      <c r="M25" s="80">
        <f>BurstPopFull[[#This Row],[HFHB]]/BurstPopFull[[#This Row],[Total]]</f>
        <v>0</v>
      </c>
      <c r="N25" s="79">
        <f>BurstPopFull[[#This Row],[HFLB]]/BurstPopFull[[#This Row],[Total]]</f>
        <v>0</v>
      </c>
    </row>
    <row r="26" spans="1:14" hidden="1" x14ac:dyDescent="0.3">
      <c r="A26" s="86"/>
      <c r="B26" s="86"/>
      <c r="C26" s="101"/>
      <c r="D26" s="101"/>
      <c r="E26" s="102"/>
      <c r="F26" s="133"/>
      <c r="G26" s="134"/>
      <c r="H26" s="134"/>
      <c r="I26" s="133"/>
      <c r="J26" s="133"/>
      <c r="K26" s="79" t="e">
        <f>BurstPopFull[[#This Row],[LFHB]]/BurstPopFull[[#This Row],[Total]]</f>
        <v>#DIV/0!</v>
      </c>
      <c r="L26" s="79" t="e">
        <f>BurstPopFull[[#This Row],[LFLB]]/BurstPopFull[[#This Row],[Total]]</f>
        <v>#DIV/0!</v>
      </c>
      <c r="M26" s="80" t="e">
        <f>BurstPopFull[[#This Row],[HFHB]]/BurstPopFull[[#This Row],[Total]]</f>
        <v>#DIV/0!</v>
      </c>
      <c r="N26" s="79" t="e">
        <f>BurstPopFull[[#This Row],[HFLB]]/BurstPopFull[[#This Row],[Total]]</f>
        <v>#DIV/0!</v>
      </c>
    </row>
    <row r="27" spans="1:14" hidden="1" x14ac:dyDescent="0.3">
      <c r="A27" s="85" t="s">
        <v>9</v>
      </c>
      <c r="B27" s="85" t="s">
        <v>32</v>
      </c>
      <c r="C27" s="101" t="s">
        <v>71</v>
      </c>
      <c r="D27" s="101" t="s">
        <v>71</v>
      </c>
      <c r="E27" s="102" t="s">
        <v>36</v>
      </c>
      <c r="F27" s="133"/>
      <c r="G27" s="134"/>
      <c r="H27" s="134"/>
      <c r="I27" s="133"/>
      <c r="J27" s="133"/>
      <c r="K27" s="79" t="e">
        <f>BurstPopFull[[#This Row],[LFHB]]/BurstPopFull[[#This Row],[Total]]</f>
        <v>#DIV/0!</v>
      </c>
      <c r="L27" s="79" t="e">
        <f>BurstPopFull[[#This Row],[LFLB]]/BurstPopFull[[#This Row],[Total]]</f>
        <v>#DIV/0!</v>
      </c>
      <c r="M27" s="80" t="e">
        <f>BurstPopFull[[#This Row],[HFHB]]/BurstPopFull[[#This Row],[Total]]</f>
        <v>#DIV/0!</v>
      </c>
      <c r="N27" s="79" t="e">
        <f>BurstPopFull[[#This Row],[HFLB]]/BurstPopFull[[#This Row],[Total]]</f>
        <v>#DIV/0!</v>
      </c>
    </row>
    <row r="28" spans="1:14" hidden="1" x14ac:dyDescent="0.3">
      <c r="A28" s="100" t="s">
        <v>9</v>
      </c>
      <c r="B28" s="100" t="s">
        <v>32</v>
      </c>
      <c r="C28" s="107" t="s">
        <v>71</v>
      </c>
      <c r="D28" s="107" t="s">
        <v>71</v>
      </c>
      <c r="E28" s="103" t="s">
        <v>37</v>
      </c>
      <c r="F28" s="133"/>
      <c r="G28" s="134"/>
      <c r="H28" s="134"/>
      <c r="I28" s="133"/>
      <c r="J28" s="133"/>
      <c r="K28" s="79" t="e">
        <f>BurstPopFull[[#This Row],[LFHB]]/BurstPopFull[[#This Row],[Total]]</f>
        <v>#DIV/0!</v>
      </c>
      <c r="L28" s="79" t="e">
        <f>BurstPopFull[[#This Row],[LFLB]]/BurstPopFull[[#This Row],[Total]]</f>
        <v>#DIV/0!</v>
      </c>
      <c r="M28" s="80" t="e">
        <f>BurstPopFull[[#This Row],[HFHB]]/BurstPopFull[[#This Row],[Total]]</f>
        <v>#DIV/0!</v>
      </c>
      <c r="N28" s="79" t="e">
        <f>BurstPopFull[[#This Row],[HFLB]]/BurstPopFull[[#This Row],[Total]]</f>
        <v>#DIV/0!</v>
      </c>
    </row>
    <row r="29" spans="1:14" hidden="1" x14ac:dyDescent="0.3">
      <c r="A29" s="109" t="s">
        <v>9</v>
      </c>
      <c r="B29" s="109" t="s">
        <v>32</v>
      </c>
      <c r="C29" s="110" t="s">
        <v>119</v>
      </c>
      <c r="D29" s="110" t="s">
        <v>119</v>
      </c>
      <c r="E29" s="111" t="s">
        <v>32</v>
      </c>
      <c r="F29" s="133"/>
      <c r="G29" s="134"/>
      <c r="H29" s="134"/>
      <c r="I29" s="133"/>
      <c r="J29" s="133"/>
      <c r="K29" s="112" t="e">
        <f>BurstPopFull[[#This Row],[LFHB]]/BurstPopFull[[#This Row],[Total]]</f>
        <v>#DIV/0!</v>
      </c>
      <c r="L29" s="112" t="e">
        <f>BurstPopFull[[#This Row],[LFLB]]/BurstPopFull[[#This Row],[Total]]</f>
        <v>#DIV/0!</v>
      </c>
      <c r="M29" s="113" t="e">
        <f>BurstPopFull[[#This Row],[HFHB]]/BurstPopFull[[#This Row],[Total]]</f>
        <v>#DIV/0!</v>
      </c>
      <c r="N29" s="112" t="e">
        <f>BurstPopFull[[#This Row],[HFLB]]/BurstPopFull[[#This Row],[Total]]</f>
        <v>#DIV/0!</v>
      </c>
    </row>
    <row r="30" spans="1:14" hidden="1" x14ac:dyDescent="0.3">
      <c r="A30" s="100" t="s">
        <v>9</v>
      </c>
      <c r="B30" s="100" t="s">
        <v>32</v>
      </c>
      <c r="C30" s="107" t="s">
        <v>11</v>
      </c>
      <c r="D30" s="107" t="s">
        <v>119</v>
      </c>
      <c r="E30" s="103" t="s">
        <v>190</v>
      </c>
      <c r="F30" s="133">
        <v>1</v>
      </c>
      <c r="G30" s="134">
        <v>2</v>
      </c>
      <c r="H30" s="134">
        <v>0</v>
      </c>
      <c r="I30" s="133">
        <v>0</v>
      </c>
      <c r="J30" s="133">
        <f>SUM(BurstPopFull[[#This Row],[LFHB]:[HFLB]])</f>
        <v>3</v>
      </c>
      <c r="K30" s="174">
        <f>BurstPopFull[[#This Row],[LFHB]]/BurstPopFull[[#This Row],[Total]]</f>
        <v>0.33333333333333331</v>
      </c>
      <c r="L30" s="174">
        <f>BurstPopFull[[#This Row],[LFLB]]/BurstPopFull[[#This Row],[Total]]</f>
        <v>0.66666666666666663</v>
      </c>
      <c r="M30" s="175">
        <f>BurstPopFull[[#This Row],[HFHB]]/BurstPopFull[[#This Row],[Total]]</f>
        <v>0</v>
      </c>
      <c r="N30" s="174">
        <f>BurstPopFull[[#This Row],[HFLB]]/BurstPopFull[[#This Row],[Total]]</f>
        <v>0</v>
      </c>
    </row>
    <row r="31" spans="1:14" hidden="1" x14ac:dyDescent="0.3">
      <c r="A31" s="100" t="s">
        <v>9</v>
      </c>
      <c r="B31" s="100" t="s">
        <v>32</v>
      </c>
      <c r="C31" s="107" t="s">
        <v>11</v>
      </c>
      <c r="D31" s="107" t="s">
        <v>71</v>
      </c>
      <c r="E31" s="103" t="s">
        <v>190</v>
      </c>
      <c r="F31" s="133">
        <v>0</v>
      </c>
      <c r="G31" s="134">
        <v>5</v>
      </c>
      <c r="H31" s="134">
        <v>0</v>
      </c>
      <c r="I31" s="133">
        <v>0</v>
      </c>
      <c r="J31" s="133">
        <f>SUM(BurstPopFull[[#This Row],[LFHB]:[HFLB]])</f>
        <v>5</v>
      </c>
      <c r="K31" s="174">
        <f>BurstPopFull[[#This Row],[LFHB]]/BurstPopFull[[#This Row],[Total]]</f>
        <v>0</v>
      </c>
      <c r="L31" s="174">
        <f>BurstPopFull[[#This Row],[LFLB]]/BurstPopFull[[#This Row],[Total]]</f>
        <v>1</v>
      </c>
      <c r="M31" s="175">
        <f>BurstPopFull[[#This Row],[HFHB]]/BurstPopFull[[#This Row],[Total]]</f>
        <v>0</v>
      </c>
      <c r="N31" s="174">
        <f>BurstPopFull[[#This Row],[HFLB]]/BurstPopFull[[#This Row],[Total]]</f>
        <v>0</v>
      </c>
    </row>
    <row r="32" spans="1:14" hidden="1" x14ac:dyDescent="0.3">
      <c r="A32" s="100" t="s">
        <v>9</v>
      </c>
      <c r="B32" s="100" t="s">
        <v>32</v>
      </c>
      <c r="C32" s="107" t="s">
        <v>35</v>
      </c>
      <c r="D32" s="107" t="s">
        <v>71</v>
      </c>
      <c r="E32" s="103" t="s">
        <v>190</v>
      </c>
      <c r="F32" s="172">
        <v>2</v>
      </c>
      <c r="G32" s="173">
        <v>8</v>
      </c>
      <c r="H32" s="173">
        <v>1</v>
      </c>
      <c r="I32" s="172">
        <v>0</v>
      </c>
      <c r="J32" s="133">
        <f>SUM(BurstPopFull[[#This Row],[LFHB]:[HFLB]])</f>
        <v>11</v>
      </c>
      <c r="K32" s="174">
        <f>BurstPopFull[[#This Row],[LFHB]]/BurstPopFull[[#This Row],[Total]]</f>
        <v>0.18181818181818182</v>
      </c>
      <c r="L32" s="174">
        <f>BurstPopFull[[#This Row],[LFLB]]/BurstPopFull[[#This Row],[Total]]</f>
        <v>0.72727272727272729</v>
      </c>
      <c r="M32" s="175">
        <f>BurstPopFull[[#This Row],[HFHB]]/BurstPopFull[[#This Row],[Total]]</f>
        <v>9.0909090909090912E-2</v>
      </c>
      <c r="N32" s="174">
        <f>BurstPopFull[[#This Row],[HFLB]]/BurstPopFull[[#This Row],[Total]]</f>
        <v>0</v>
      </c>
    </row>
    <row r="33" spans="1:18" ht="15" thickBot="1" x14ac:dyDescent="0.35">
      <c r="A33" s="36"/>
      <c r="B33" s="36"/>
      <c r="C33" s="37"/>
      <c r="D33" s="38"/>
      <c r="E33" s="38"/>
      <c r="F33" s="37"/>
      <c r="G33" s="39"/>
      <c r="H33" s="39"/>
      <c r="I33" s="37"/>
      <c r="J33" s="37"/>
      <c r="M33" s="10"/>
    </row>
    <row r="34" spans="1:18" ht="15" thickBot="1" x14ac:dyDescent="0.35">
      <c r="D34" s="145" t="s">
        <v>38</v>
      </c>
      <c r="E34" s="145"/>
      <c r="F34" s="146"/>
      <c r="G34" s="147" t="s">
        <v>39</v>
      </c>
      <c r="H34" s="147"/>
      <c r="I34" s="40" t="s">
        <v>40</v>
      </c>
      <c r="J34" s="41"/>
      <c r="K34" s="41"/>
      <c r="L34" s="42"/>
      <c r="M34" s="41"/>
      <c r="N34" s="42"/>
      <c r="O34" s="42"/>
      <c r="P34" s="43"/>
    </row>
    <row r="35" spans="1:18" x14ac:dyDescent="0.3">
      <c r="D35" t="s">
        <v>41</v>
      </c>
      <c r="E35" t="s">
        <v>42</v>
      </c>
      <c r="F35" t="s">
        <v>43</v>
      </c>
      <c r="G35" s="136" t="s">
        <v>49</v>
      </c>
      <c r="H35" s="136" t="s">
        <v>50</v>
      </c>
      <c r="I35" s="136" t="s">
        <v>0</v>
      </c>
      <c r="J35" s="136" t="s">
        <v>46</v>
      </c>
      <c r="K35" s="136" t="s">
        <v>3</v>
      </c>
      <c r="L35" s="136" t="s">
        <v>4</v>
      </c>
      <c r="M35" s="136" t="s">
        <v>1</v>
      </c>
      <c r="N35" s="136" t="s">
        <v>2</v>
      </c>
      <c r="O35" s="136" t="s">
        <v>186</v>
      </c>
      <c r="P35" s="136" t="s">
        <v>5</v>
      </c>
      <c r="Q35" s="136" t="s">
        <v>6</v>
      </c>
      <c r="R35" s="154" t="s">
        <v>48</v>
      </c>
    </row>
    <row r="36" spans="1:18" hidden="1" x14ac:dyDescent="0.3">
      <c r="D36" s="47" t="str">
        <f>IF(ISBLANK(BurstClassFull[[#This Row],[FullSess-Spk/sec]]),"",IF(BurstClassFull[[#This Row],[FullSess-Spk/sec]]&lt;$C$3,"LF","HF"))</f>
        <v>LF</v>
      </c>
      <c r="E36" s="47" t="str">
        <f>IF(ISBLANK(BurstClassFull[[#This Row],[FullSess-%SpikesInBursts]]),"",IF(BurstClassFull[[#This Row],[FullSess-%SpikesInBursts]]&lt;$D$3,"LB","HB"))</f>
        <v>LB</v>
      </c>
      <c r="F36" s="48" t="str">
        <f t="shared" ref="F36:F99" si="0">CONCATENATE(D36,E36)</f>
        <v>LFLB</v>
      </c>
      <c r="G36" s="136">
        <v>1.3870486111111111</v>
      </c>
      <c r="H36" s="136">
        <v>15.387469039291952</v>
      </c>
      <c r="I36" s="136" t="s">
        <v>69</v>
      </c>
      <c r="J36" s="136">
        <v>1</v>
      </c>
      <c r="K36" s="136">
        <v>1</v>
      </c>
      <c r="L36" s="136" t="s">
        <v>70</v>
      </c>
      <c r="M36" s="136" t="s">
        <v>9</v>
      </c>
      <c r="N36" s="136">
        <v>21</v>
      </c>
      <c r="O36" s="136" t="str">
        <f>IF(Table1[[#This Row],[Ethanol Day]]&lt;9,"Early",IF(Table1[[#This Row],[Ethanol Day]]&gt;16,"Late","Mid"))</f>
        <v>Late</v>
      </c>
      <c r="P36" s="136" t="s">
        <v>71</v>
      </c>
      <c r="Q36" s="136" t="s">
        <v>119</v>
      </c>
      <c r="R36" s="153">
        <v>531</v>
      </c>
    </row>
    <row r="37" spans="1:18" hidden="1" x14ac:dyDescent="0.3">
      <c r="D37" s="47" t="str">
        <f>IF(ISBLANK(BurstClassFull[[#This Row],[FullSess-Spk/sec]]),"",IF(BurstClassFull[[#This Row],[FullSess-Spk/sec]]&lt;$C$3,"LF","HF"))</f>
        <v>LF</v>
      </c>
      <c r="E37" s="47" t="str">
        <f>IF(ISBLANK(BurstClassFull[[#This Row],[FullSess-%SpikesInBursts]]),"",IF(BurstClassFull[[#This Row],[FullSess-%SpikesInBursts]]&lt;$D$3,"LB","HB"))</f>
        <v>LB</v>
      </c>
      <c r="F37" s="48" t="str">
        <f t="shared" si="0"/>
        <v>LFLB</v>
      </c>
      <c r="G37" s="136">
        <v>1.4454166666666668</v>
      </c>
      <c r="H37" s="136">
        <v>8.0176450470678624</v>
      </c>
      <c r="I37" s="136" t="s">
        <v>69</v>
      </c>
      <c r="J37" s="136">
        <v>1</v>
      </c>
      <c r="K37" s="136">
        <v>2</v>
      </c>
      <c r="L37" s="136" t="s">
        <v>124</v>
      </c>
      <c r="M37" s="136" t="s">
        <v>9</v>
      </c>
      <c r="N37" s="136">
        <v>21</v>
      </c>
      <c r="O37" s="136" t="str">
        <f>IF(Table1[[#This Row],[Ethanol Day]]&lt;9,"Early",IF(Table1[[#This Row],[Ethanol Day]]&gt;16,"Late","Mid"))</f>
        <v>Late</v>
      </c>
      <c r="P37" s="136" t="s">
        <v>11</v>
      </c>
      <c r="Q37" s="136" t="s">
        <v>71</v>
      </c>
      <c r="R37" s="153">
        <v>531</v>
      </c>
    </row>
    <row r="38" spans="1:18" hidden="1" x14ac:dyDescent="0.3">
      <c r="D38" s="47" t="str">
        <f>IF(ISBLANK(BurstClassFull[[#This Row],[FullSess-Spk/sec]]),"",IF(BurstClassFull[[#This Row],[FullSess-Spk/sec]]&lt;$C$3,"LF","HF"))</f>
        <v>LF</v>
      </c>
      <c r="E38" s="47" t="str">
        <f>IF(ISBLANK(BurstClassFull[[#This Row],[FullSess-%SpikesInBursts]]),"",IF(BurstClassFull[[#This Row],[FullSess-%SpikesInBursts]]&lt;$D$3,"LB","HB"))</f>
        <v>HB</v>
      </c>
      <c r="F38" s="48" t="str">
        <f t="shared" si="0"/>
        <v>LFHB</v>
      </c>
      <c r="G38" s="136">
        <v>3.2439204545454552</v>
      </c>
      <c r="H38" s="136">
        <v>33.42404803186097</v>
      </c>
      <c r="I38" s="136" t="s">
        <v>69</v>
      </c>
      <c r="J38" s="136">
        <v>1</v>
      </c>
      <c r="K38" s="136">
        <v>4</v>
      </c>
      <c r="L38" s="136" t="s">
        <v>73</v>
      </c>
      <c r="M38" s="136" t="s">
        <v>9</v>
      </c>
      <c r="N38" s="136">
        <v>21</v>
      </c>
      <c r="O38" s="136" t="str">
        <f>IF(Table1[[#This Row],[Ethanol Day]]&lt;9,"Early",IF(Table1[[#This Row],[Ethanol Day]]&gt;16,"Late","Mid"))</f>
        <v>Late</v>
      </c>
      <c r="P38" s="136" t="s">
        <v>71</v>
      </c>
      <c r="Q38" s="136" t="s">
        <v>81</v>
      </c>
      <c r="R38" s="153">
        <v>531</v>
      </c>
    </row>
    <row r="39" spans="1:18" hidden="1" x14ac:dyDescent="0.3">
      <c r="D39" s="47" t="str">
        <f>IF(ISBLANK(BurstClassFull[[#This Row],[FullSess-Spk/sec]]),"",IF(BurstClassFull[[#This Row],[FullSess-Spk/sec]]&lt;$C$3,"LF","HF"))</f>
        <v>HF</v>
      </c>
      <c r="E39" s="47" t="str">
        <f>IF(ISBLANK(BurstClassFull[[#This Row],[FullSess-%SpikesInBursts]]),"",IF(BurstClassFull[[#This Row],[FullSess-%SpikesInBursts]]&lt;$D$3,"LB","HB"))</f>
        <v>HB</v>
      </c>
      <c r="F39" s="48" t="str">
        <f t="shared" si="0"/>
        <v>HFHB</v>
      </c>
      <c r="G39" s="136">
        <v>4.4893970959595961</v>
      </c>
      <c r="H39" s="136">
        <v>41.777304689624415</v>
      </c>
      <c r="I39" s="136" t="s">
        <v>69</v>
      </c>
      <c r="J39" s="136">
        <v>1</v>
      </c>
      <c r="K39" s="136">
        <v>8</v>
      </c>
      <c r="L39" s="136" t="s">
        <v>74</v>
      </c>
      <c r="M39" s="136" t="s">
        <v>9</v>
      </c>
      <c r="N39" s="136">
        <v>21</v>
      </c>
      <c r="O39" s="136" t="str">
        <f>IF(Table1[[#This Row],[Ethanol Day]]&lt;9,"Early",IF(Table1[[#This Row],[Ethanol Day]]&gt;16,"Late","Mid"))</f>
        <v>Late</v>
      </c>
      <c r="P39" s="136" t="s">
        <v>71</v>
      </c>
      <c r="Q39" s="136" t="s">
        <v>81</v>
      </c>
      <c r="R39" s="153">
        <v>531</v>
      </c>
    </row>
    <row r="40" spans="1:18" hidden="1" x14ac:dyDescent="0.3">
      <c r="D40" s="47" t="str">
        <f>IF(ISBLANK(BurstClassFull[[#This Row],[FullSess-Spk/sec]]),"",IF(BurstClassFull[[#This Row],[FullSess-Spk/sec]]&lt;$C$3,"LF","HF"))</f>
        <v>LF</v>
      </c>
      <c r="E40" s="47" t="str">
        <f>IF(ISBLANK(BurstClassFull[[#This Row],[FullSess-%SpikesInBursts]]),"",IF(BurstClassFull[[#This Row],[FullSess-%SpikesInBursts]]&lt;$D$3,"LB","HB"))</f>
        <v>LB</v>
      </c>
      <c r="F40" s="48" t="str">
        <f t="shared" si="0"/>
        <v>LFLB</v>
      </c>
      <c r="G40" s="136">
        <v>2.8964141414141418</v>
      </c>
      <c r="H40" s="136">
        <v>29.346762764000232</v>
      </c>
      <c r="I40" s="136" t="s">
        <v>69</v>
      </c>
      <c r="J40" s="136">
        <v>1</v>
      </c>
      <c r="K40" s="136">
        <v>9</v>
      </c>
      <c r="L40" s="136" t="s">
        <v>79</v>
      </c>
      <c r="M40" s="136" t="s">
        <v>9</v>
      </c>
      <c r="N40" s="136">
        <v>21</v>
      </c>
      <c r="O40" s="136" t="str">
        <f>IF(Table1[[#This Row],[Ethanol Day]]&lt;9,"Early",IF(Table1[[#This Row],[Ethanol Day]]&gt;16,"Late","Mid"))</f>
        <v>Late</v>
      </c>
      <c r="P40" s="136" t="s">
        <v>71</v>
      </c>
      <c r="Q40" s="136" t="s">
        <v>81</v>
      </c>
      <c r="R40" s="153">
        <v>531</v>
      </c>
    </row>
    <row r="41" spans="1:18" hidden="1" x14ac:dyDescent="0.3">
      <c r="D41" s="47" t="str">
        <f>IF(ISBLANK(BurstClassFull[[#This Row],[FullSess-Spk/sec]]),"",IF(BurstClassFull[[#This Row],[FullSess-Spk/sec]]&lt;$C$3,"LF","HF"))</f>
        <v>LF</v>
      </c>
      <c r="E41" s="47" t="str">
        <f>IF(ISBLANK(BurstClassFull[[#This Row],[FullSess-%SpikesInBursts]]),"",IF(BurstClassFull[[#This Row],[FullSess-%SpikesInBursts]]&lt;$D$3,"LB","HB"))</f>
        <v>LB</v>
      </c>
      <c r="F41" s="48" t="str">
        <f t="shared" si="0"/>
        <v>LFLB</v>
      </c>
      <c r="G41" s="136">
        <v>2.3727777777777779</v>
      </c>
      <c r="H41" s="136">
        <v>23.475667505014648</v>
      </c>
      <c r="I41" s="136" t="s">
        <v>69</v>
      </c>
      <c r="J41" s="136">
        <v>1</v>
      </c>
      <c r="K41" s="136">
        <v>10</v>
      </c>
      <c r="L41" s="136" t="s">
        <v>80</v>
      </c>
      <c r="M41" s="136" t="s">
        <v>9</v>
      </c>
      <c r="N41" s="136">
        <v>21</v>
      </c>
      <c r="O41" s="136" t="str">
        <f>IF(Table1[[#This Row],[Ethanol Day]]&lt;9,"Early",IF(Table1[[#This Row],[Ethanol Day]]&gt;16,"Late","Mid"))</f>
        <v>Late</v>
      </c>
      <c r="P41" s="136" t="s">
        <v>81</v>
      </c>
      <c r="Q41" s="136" t="s">
        <v>71</v>
      </c>
      <c r="R41" s="153">
        <v>531</v>
      </c>
    </row>
    <row r="42" spans="1:18" hidden="1" x14ac:dyDescent="0.3">
      <c r="D42" s="47" t="str">
        <f>IF(ISBLANK(BurstClassFull[[#This Row],[FullSess-Spk/sec]]),"",IF(BurstClassFull[[#This Row],[FullSess-Spk/sec]]&lt;$C$3,"LF","HF"))</f>
        <v>LF</v>
      </c>
      <c r="E42" s="47" t="str">
        <f>IF(ISBLANK(BurstClassFull[[#This Row],[FullSess-%SpikesInBursts]]),"",IF(BurstClassFull[[#This Row],[FullSess-%SpikesInBursts]]&lt;$D$3,"LB","HB"))</f>
        <v>LB</v>
      </c>
      <c r="F42" s="48" t="str">
        <f t="shared" si="0"/>
        <v>LFLB</v>
      </c>
      <c r="G42" s="136">
        <v>0.32423611111111111</v>
      </c>
      <c r="H42" s="136">
        <v>20.581140302700174</v>
      </c>
      <c r="I42" s="136" t="s">
        <v>69</v>
      </c>
      <c r="J42" s="136">
        <v>1</v>
      </c>
      <c r="K42" s="136">
        <v>14</v>
      </c>
      <c r="L42" s="136" t="s">
        <v>86</v>
      </c>
      <c r="M42" s="136" t="s">
        <v>9</v>
      </c>
      <c r="N42" s="136">
        <v>21</v>
      </c>
      <c r="O42" s="136" t="str">
        <f>IF(Table1[[#This Row],[Ethanol Day]]&lt;9,"Early",IF(Table1[[#This Row],[Ethanol Day]]&gt;16,"Late","Mid"))</f>
        <v>Late</v>
      </c>
      <c r="P42" s="136" t="s">
        <v>71</v>
      </c>
      <c r="Q42" s="136" t="s">
        <v>71</v>
      </c>
      <c r="R42" s="153">
        <v>531</v>
      </c>
    </row>
    <row r="43" spans="1:18" hidden="1" x14ac:dyDescent="0.3">
      <c r="D43" s="47" t="str">
        <f>IF(ISBLANK(BurstClassFull[[#This Row],[FullSess-Spk/sec]]),"",IF(BurstClassFull[[#This Row],[FullSess-Spk/sec]]&lt;$C$3,"LF","HF"))</f>
        <v>LF</v>
      </c>
      <c r="E43" s="47" t="str">
        <f>IF(ISBLANK(BurstClassFull[[#This Row],[FullSess-%SpikesInBursts]]),"",IF(BurstClassFull[[#This Row],[FullSess-%SpikesInBursts]]&lt;$D$3,"LB","HB"))</f>
        <v>LB</v>
      </c>
      <c r="F43" s="48" t="str">
        <f t="shared" si="0"/>
        <v>LFLB</v>
      </c>
      <c r="G43" s="136">
        <v>2.3743055555555559</v>
      </c>
      <c r="H43" s="136">
        <v>24.844530839446776</v>
      </c>
      <c r="I43" s="136" t="s">
        <v>69</v>
      </c>
      <c r="J43" s="136">
        <v>1</v>
      </c>
      <c r="K43" s="136">
        <v>18</v>
      </c>
      <c r="L43" s="136" t="s">
        <v>115</v>
      </c>
      <c r="M43" s="136" t="s">
        <v>9</v>
      </c>
      <c r="N43" s="136">
        <v>21</v>
      </c>
      <c r="O43" s="136" t="str">
        <f>IF(Table1[[#This Row],[Ethanol Day]]&lt;9,"Early",IF(Table1[[#This Row],[Ethanol Day]]&gt;16,"Late","Mid"))</f>
        <v>Late</v>
      </c>
      <c r="P43" s="136" t="s">
        <v>11</v>
      </c>
      <c r="Q43" s="136" t="s">
        <v>119</v>
      </c>
      <c r="R43" s="153">
        <v>531</v>
      </c>
    </row>
    <row r="44" spans="1:18" hidden="1" x14ac:dyDescent="0.3">
      <c r="D44" s="47" t="str">
        <f>IF(ISBLANK(BurstClassFull[[#This Row],[FullSess-Spk/sec]]),"",IF(BurstClassFull[[#This Row],[FullSess-Spk/sec]]&lt;$C$3,"LF","HF"))</f>
        <v>LF</v>
      </c>
      <c r="E44" s="47" t="str">
        <f>IF(ISBLANK(BurstClassFull[[#This Row],[FullSess-%SpikesInBursts]]),"",IF(BurstClassFull[[#This Row],[FullSess-%SpikesInBursts]]&lt;$D$3,"LB","HB"))</f>
        <v>HB</v>
      </c>
      <c r="F44" s="48" t="str">
        <f t="shared" si="0"/>
        <v>LFHB</v>
      </c>
      <c r="G44" s="136">
        <v>2.1877777777777778</v>
      </c>
      <c r="H44" s="136">
        <v>38.395543391765948</v>
      </c>
      <c r="I44" s="136" t="s">
        <v>97</v>
      </c>
      <c r="J44" s="136">
        <v>3</v>
      </c>
      <c r="K44" s="136">
        <v>5</v>
      </c>
      <c r="L44" s="136" t="s">
        <v>100</v>
      </c>
      <c r="M44" s="136" t="s">
        <v>9</v>
      </c>
      <c r="N44" s="136">
        <v>22</v>
      </c>
      <c r="O44" s="136" t="str">
        <f>IF(Table1[[#This Row],[Ethanol Day]]&lt;9,"Early",IF(Table1[[#This Row],[Ethanol Day]]&gt;16,"Late","Mid"))</f>
        <v>Late</v>
      </c>
      <c r="P44" s="136" t="s">
        <v>71</v>
      </c>
      <c r="Q44" s="136" t="s">
        <v>71</v>
      </c>
      <c r="R44" s="153">
        <v>769</v>
      </c>
    </row>
    <row r="45" spans="1:18" hidden="1" x14ac:dyDescent="0.3">
      <c r="D45" s="47" t="str">
        <f>IF(ISBLANK(BurstClassFull[[#This Row],[FullSess-Spk/sec]]),"",IF(BurstClassFull[[#This Row],[FullSess-Spk/sec]]&lt;$C$3,"LF","HF"))</f>
        <v>LF</v>
      </c>
      <c r="E45" s="47" t="str">
        <f>IF(ISBLANK(BurstClassFull[[#This Row],[FullSess-%SpikesInBursts]]),"",IF(BurstClassFull[[#This Row],[FullSess-%SpikesInBursts]]&lt;$D$3,"LB","HB"))</f>
        <v>LB</v>
      </c>
      <c r="F45" s="48" t="str">
        <f t="shared" si="0"/>
        <v>LFLB</v>
      </c>
      <c r="G45" s="136">
        <v>0.30121527777777779</v>
      </c>
      <c r="H45" s="136">
        <v>6.8754091498348613</v>
      </c>
      <c r="I45" s="136" t="s">
        <v>97</v>
      </c>
      <c r="J45" s="136">
        <v>3</v>
      </c>
      <c r="K45" s="136">
        <v>6</v>
      </c>
      <c r="L45" s="136" t="s">
        <v>76</v>
      </c>
      <c r="M45" s="136" t="s">
        <v>9</v>
      </c>
      <c r="N45" s="136">
        <v>22</v>
      </c>
      <c r="O45" s="136" t="str">
        <f>IF(Table1[[#This Row],[Ethanol Day]]&lt;9,"Early",IF(Table1[[#This Row],[Ethanol Day]]&gt;16,"Late","Mid"))</f>
        <v>Late</v>
      </c>
      <c r="P45" s="136" t="s">
        <v>71</v>
      </c>
      <c r="Q45" s="136" t="s">
        <v>71</v>
      </c>
      <c r="R45" s="153">
        <v>769</v>
      </c>
    </row>
    <row r="46" spans="1:18" hidden="1" x14ac:dyDescent="0.3">
      <c r="D46" s="47" t="str">
        <f>IF(ISBLANK(BurstClassFull[[#This Row],[FullSess-Spk/sec]]),"",IF(BurstClassFull[[#This Row],[FullSess-Spk/sec]]&lt;$C$3,"LF","HF"))</f>
        <v>LF</v>
      </c>
      <c r="E46" s="47" t="str">
        <f>IF(ISBLANK(BurstClassFull[[#This Row],[FullSess-%SpikesInBursts]]),"",IF(BurstClassFull[[#This Row],[FullSess-%SpikesInBursts]]&lt;$D$3,"LB","HB"))</f>
        <v>LB</v>
      </c>
      <c r="F46" s="48" t="str">
        <f t="shared" si="0"/>
        <v>LFLB</v>
      </c>
      <c r="G46" s="136">
        <v>0.61706439393939394</v>
      </c>
      <c r="H46" s="136">
        <v>5.6034335753119366</v>
      </c>
      <c r="I46" s="136" t="s">
        <v>97</v>
      </c>
      <c r="J46" s="136">
        <v>3</v>
      </c>
      <c r="K46" s="136">
        <v>7</v>
      </c>
      <c r="L46" s="136" t="s">
        <v>74</v>
      </c>
      <c r="M46" s="136" t="s">
        <v>9</v>
      </c>
      <c r="N46" s="136">
        <v>22</v>
      </c>
      <c r="O46" s="136" t="str">
        <f>IF(Table1[[#This Row],[Ethanol Day]]&lt;9,"Early",IF(Table1[[#This Row],[Ethanol Day]]&gt;16,"Late","Mid"))</f>
        <v>Late</v>
      </c>
      <c r="P46" s="136" t="s">
        <v>11</v>
      </c>
      <c r="Q46" s="136" t="s">
        <v>81</v>
      </c>
      <c r="R46" s="153">
        <v>769</v>
      </c>
    </row>
    <row r="47" spans="1:18" hidden="1" x14ac:dyDescent="0.3">
      <c r="D47" s="47" t="str">
        <f>IF(ISBLANK(BurstClassFull[[#This Row],[FullSess-Spk/sec]]),"",IF(BurstClassFull[[#This Row],[FullSess-Spk/sec]]&lt;$C$3,"LF","HF"))</f>
        <v>LF</v>
      </c>
      <c r="E47" s="47" t="str">
        <f>IF(ISBLANK(BurstClassFull[[#This Row],[FullSess-%SpikesInBursts]]),"",IF(BurstClassFull[[#This Row],[FullSess-%SpikesInBursts]]&lt;$D$3,"LB","HB"))</f>
        <v>LB</v>
      </c>
      <c r="F47" s="48" t="str">
        <f t="shared" si="0"/>
        <v>LFLB</v>
      </c>
      <c r="G47" s="136">
        <v>1.0891666666666666</v>
      </c>
      <c r="H47" s="136">
        <v>10.890757411737544</v>
      </c>
      <c r="I47" s="136" t="s">
        <v>97</v>
      </c>
      <c r="J47" s="136">
        <v>3</v>
      </c>
      <c r="K47" s="136">
        <v>8</v>
      </c>
      <c r="L47" s="136" t="s">
        <v>79</v>
      </c>
      <c r="M47" s="136" t="s">
        <v>9</v>
      </c>
      <c r="N47" s="136">
        <v>22</v>
      </c>
      <c r="O47" s="136" t="str">
        <f>IF(Table1[[#This Row],[Ethanol Day]]&lt;9,"Early",IF(Table1[[#This Row],[Ethanol Day]]&gt;16,"Late","Mid"))</f>
        <v>Late</v>
      </c>
      <c r="P47" s="136" t="s">
        <v>71</v>
      </c>
      <c r="Q47" s="136" t="s">
        <v>71</v>
      </c>
      <c r="R47" s="153">
        <v>769</v>
      </c>
    </row>
    <row r="48" spans="1:18" hidden="1" x14ac:dyDescent="0.3">
      <c r="D48" s="47" t="str">
        <f>IF(ISBLANK(BurstClassFull[[#This Row],[FullSess-Spk/sec]]),"",IF(BurstClassFull[[#This Row],[FullSess-Spk/sec]]&lt;$C$3,"LF","HF"))</f>
        <v>HF</v>
      </c>
      <c r="E48" s="47" t="str">
        <f>IF(ISBLANK(BurstClassFull[[#This Row],[FullSess-%SpikesInBursts]]),"",IF(BurstClassFull[[#This Row],[FullSess-%SpikesInBursts]]&lt;$D$3,"LB","HB"))</f>
        <v>HB</v>
      </c>
      <c r="F48" s="48" t="str">
        <f t="shared" si="0"/>
        <v>HFHB</v>
      </c>
      <c r="G48" s="136">
        <v>13.043125</v>
      </c>
      <c r="H48" s="136">
        <v>86.461578032811516</v>
      </c>
      <c r="I48" s="136" t="s">
        <v>97</v>
      </c>
      <c r="J48" s="136">
        <v>3</v>
      </c>
      <c r="K48" s="136">
        <v>9</v>
      </c>
      <c r="L48" s="136" t="s">
        <v>102</v>
      </c>
      <c r="M48" s="136" t="s">
        <v>9</v>
      </c>
      <c r="N48" s="136">
        <v>22</v>
      </c>
      <c r="O48" s="136" t="str">
        <f>IF(Table1[[#This Row],[Ethanol Day]]&lt;9,"Early",IF(Table1[[#This Row],[Ethanol Day]]&gt;16,"Late","Mid"))</f>
        <v>Late</v>
      </c>
      <c r="P48" s="136" t="s">
        <v>119</v>
      </c>
      <c r="Q48" s="136" t="s">
        <v>71</v>
      </c>
      <c r="R48" s="153">
        <v>769</v>
      </c>
    </row>
    <row r="49" spans="4:18" hidden="1" x14ac:dyDescent="0.3">
      <c r="D49" s="47" t="str">
        <f>IF(ISBLANK(BurstClassFull[[#This Row],[FullSess-Spk/sec]]),"",IF(BurstClassFull[[#This Row],[FullSess-Spk/sec]]&lt;$C$3,"LF","HF"))</f>
        <v>LF</v>
      </c>
      <c r="E49" s="47" t="str">
        <f>IF(ISBLANK(BurstClassFull[[#This Row],[FullSess-%SpikesInBursts]]),"",IF(BurstClassFull[[#This Row],[FullSess-%SpikesInBursts]]&lt;$D$3,"LB","HB"))</f>
        <v>LB</v>
      </c>
      <c r="F49" s="48" t="str">
        <f t="shared" si="0"/>
        <v>LFLB</v>
      </c>
      <c r="G49" s="136">
        <v>0.54972222222222233</v>
      </c>
      <c r="H49" s="136">
        <v>7.2900556325163173</v>
      </c>
      <c r="I49" s="136" t="s">
        <v>97</v>
      </c>
      <c r="J49" s="136">
        <v>3</v>
      </c>
      <c r="K49" s="136">
        <v>11</v>
      </c>
      <c r="L49" s="136" t="s">
        <v>86</v>
      </c>
      <c r="M49" s="136" t="s">
        <v>9</v>
      </c>
      <c r="N49" s="136">
        <v>22</v>
      </c>
      <c r="O49" s="136" t="str">
        <f>IF(Table1[[#This Row],[Ethanol Day]]&lt;9,"Early",IF(Table1[[#This Row],[Ethanol Day]]&gt;16,"Late","Mid"))</f>
        <v>Mid</v>
      </c>
      <c r="P49" s="136" t="s">
        <v>11</v>
      </c>
      <c r="Q49" s="136" t="s">
        <v>71</v>
      </c>
      <c r="R49" s="153">
        <v>769</v>
      </c>
    </row>
    <row r="50" spans="4:18" hidden="1" x14ac:dyDescent="0.3">
      <c r="D50" s="47" t="str">
        <f>IF(ISBLANK(BurstClassFull[[#This Row],[FullSess-Spk/sec]]),"",IF(BurstClassFull[[#This Row],[FullSess-Spk/sec]]&lt;$C$3,"LF","HF"))</f>
        <v>LF</v>
      </c>
      <c r="E50" s="47" t="str">
        <f>IF(ISBLANK(BurstClassFull[[#This Row],[FullSess-%SpikesInBursts]]),"",IF(BurstClassFull[[#This Row],[FullSess-%SpikesInBursts]]&lt;$D$3,"LB","HB"))</f>
        <v>LB</v>
      </c>
      <c r="F50" s="48" t="str">
        <f t="shared" si="0"/>
        <v>LFLB</v>
      </c>
      <c r="G50" s="136">
        <v>1.2324652777777776</v>
      </c>
      <c r="H50" s="136">
        <v>17.54688981568377</v>
      </c>
      <c r="I50" s="136" t="s">
        <v>97</v>
      </c>
      <c r="J50" s="136">
        <v>3</v>
      </c>
      <c r="K50" s="136">
        <v>15</v>
      </c>
      <c r="L50" s="136" t="s">
        <v>115</v>
      </c>
      <c r="M50" s="136" t="s">
        <v>9</v>
      </c>
      <c r="N50" s="136">
        <v>22</v>
      </c>
      <c r="O50" s="136" t="str">
        <f>IF(Table1[[#This Row],[Ethanol Day]]&lt;9,"Early",IF(Table1[[#This Row],[Ethanol Day]]&gt;16,"Late","Mid"))</f>
        <v>Mid</v>
      </c>
      <c r="P50" s="136" t="s">
        <v>11</v>
      </c>
      <c r="Q50" s="136" t="s">
        <v>71</v>
      </c>
      <c r="R50" s="153">
        <v>769</v>
      </c>
    </row>
    <row r="51" spans="4:18" hidden="1" x14ac:dyDescent="0.3">
      <c r="D51" s="47" t="str">
        <f>IF(ISBLANK(BurstClassFull[[#This Row],[FullSess-Spk/sec]]),"",IF(BurstClassFull[[#This Row],[FullSess-Spk/sec]]&lt;$C$3,"LF","HF"))</f>
        <v>LF</v>
      </c>
      <c r="E51" s="47" t="str">
        <f>IF(ISBLANK(BurstClassFull[[#This Row],[FullSess-%SpikesInBursts]]),"",IF(BurstClassFull[[#This Row],[FullSess-%SpikesInBursts]]&lt;$D$3,"LB","HB"))</f>
        <v>LB</v>
      </c>
      <c r="F51" s="48" t="str">
        <f t="shared" si="0"/>
        <v>LFLB</v>
      </c>
      <c r="G51" s="136">
        <v>0.32520833333333332</v>
      </c>
      <c r="H51" s="136">
        <v>8.6696830048888458</v>
      </c>
      <c r="I51" s="136" t="s">
        <v>109</v>
      </c>
      <c r="J51" s="136">
        <v>4</v>
      </c>
      <c r="K51" s="136">
        <v>3</v>
      </c>
      <c r="L51" s="136" t="s">
        <v>73</v>
      </c>
      <c r="M51" s="136" t="s">
        <v>9</v>
      </c>
      <c r="N51" s="136">
        <v>21</v>
      </c>
      <c r="O51" s="136" t="str">
        <f>IF(Table1[[#This Row],[Ethanol Day]]&lt;9,"Early",IF(Table1[[#This Row],[Ethanol Day]]&gt;16,"Late","Mid"))</f>
        <v>Mid</v>
      </c>
      <c r="P51" s="136" t="s">
        <v>11</v>
      </c>
      <c r="Q51" s="136" t="s">
        <v>81</v>
      </c>
      <c r="R51" s="153">
        <v>344</v>
      </c>
    </row>
    <row r="52" spans="4:18" x14ac:dyDescent="0.3">
      <c r="D52" s="47" t="str">
        <f>IF(ISBLANK(BurstClassFull[[#This Row],[FullSess-Spk/sec]]),"",IF(BurstClassFull[[#This Row],[FullSess-Spk/sec]]&lt;$C$3,"LF","HF"))</f>
        <v>LF</v>
      </c>
      <c r="E52" s="47" t="str">
        <f>IF(ISBLANK(BurstClassFull[[#This Row],[FullSess-%SpikesInBursts]]),"",IF(BurstClassFull[[#This Row],[FullSess-%SpikesInBursts]]&lt;$D$3,"LB","HB"))</f>
        <v>LB</v>
      </c>
      <c r="F52" s="48" t="str">
        <f t="shared" si="0"/>
        <v>LFLB</v>
      </c>
      <c r="G52" s="136">
        <v>1.8650694444444444</v>
      </c>
      <c r="H52" s="136">
        <v>27.549127713883614</v>
      </c>
      <c r="I52" s="136" t="s">
        <v>109</v>
      </c>
      <c r="J52" s="136">
        <v>4</v>
      </c>
      <c r="K52" s="136">
        <v>4</v>
      </c>
      <c r="L52" s="136" t="s">
        <v>100</v>
      </c>
      <c r="M52" s="136" t="s">
        <v>9</v>
      </c>
      <c r="N52" s="136">
        <v>21</v>
      </c>
      <c r="O52" s="136" t="str">
        <f>IF(Table1[[#This Row],[Ethanol Day]]&lt;9,"Early",IF(Table1[[#This Row],[Ethanol Day]]&gt;16,"Late","Mid"))</f>
        <v>Mid</v>
      </c>
      <c r="P52" s="136" t="s">
        <v>71</v>
      </c>
      <c r="Q52" s="136" t="s">
        <v>71</v>
      </c>
      <c r="R52" s="153">
        <v>344</v>
      </c>
    </row>
    <row r="53" spans="4:18" hidden="1" x14ac:dyDescent="0.3">
      <c r="D53" s="47" t="str">
        <f>IF(ISBLANK(BurstClassFull[[#This Row],[FullSess-Spk/sec]]),"",IF(BurstClassFull[[#This Row],[FullSess-Spk/sec]]&lt;$C$3,"LF","HF"))</f>
        <v>LF</v>
      </c>
      <c r="E53" s="47" t="str">
        <f>IF(ISBLANK(BurstClassFull[[#This Row],[FullSess-%SpikesInBursts]]),"",IF(BurstClassFull[[#This Row],[FullSess-%SpikesInBursts]]&lt;$D$3,"LB","HB"))</f>
        <v>LB</v>
      </c>
      <c r="F53" s="48" t="str">
        <f t="shared" si="0"/>
        <v>LFLB</v>
      </c>
      <c r="G53" s="136">
        <v>1.0787089646464647</v>
      </c>
      <c r="H53" s="136">
        <v>24.36415815241342</v>
      </c>
      <c r="I53" s="136" t="s">
        <v>109</v>
      </c>
      <c r="J53" s="136">
        <v>4</v>
      </c>
      <c r="K53" s="136">
        <v>6</v>
      </c>
      <c r="L53" s="136" t="s">
        <v>74</v>
      </c>
      <c r="M53" s="136" t="s">
        <v>9</v>
      </c>
      <c r="N53" s="136">
        <v>21</v>
      </c>
      <c r="O53" s="136" t="str">
        <f>IF(Table1[[#This Row],[Ethanol Day]]&lt;9,"Early",IF(Table1[[#This Row],[Ethanol Day]]&gt;16,"Late","Mid"))</f>
        <v>Mid</v>
      </c>
      <c r="P53" s="136" t="s">
        <v>11</v>
      </c>
      <c r="Q53" s="136" t="s">
        <v>81</v>
      </c>
      <c r="R53" s="153">
        <v>344</v>
      </c>
    </row>
    <row r="54" spans="4:18" x14ac:dyDescent="0.3">
      <c r="D54" s="47" t="str">
        <f>IF(ISBLANK(BurstClassFull[[#This Row],[FullSess-Spk/sec]]),"",IF(BurstClassFull[[#This Row],[FullSess-Spk/sec]]&lt;$C$3,"LF","HF"))</f>
        <v>LF</v>
      </c>
      <c r="E54" s="47" t="str">
        <f>IF(ISBLANK(BurstClassFull[[#This Row],[FullSess-%SpikesInBursts]]),"",IF(BurstClassFull[[#This Row],[FullSess-%SpikesInBursts]]&lt;$D$3,"LB","HB"))</f>
        <v>LB</v>
      </c>
      <c r="F54" s="48" t="str">
        <f t="shared" si="0"/>
        <v>LFLB</v>
      </c>
      <c r="G54" s="136">
        <v>2.7247222222222227</v>
      </c>
      <c r="H54" s="136">
        <v>27.799386290284215</v>
      </c>
      <c r="I54" s="136" t="s">
        <v>109</v>
      </c>
      <c r="J54" s="136">
        <v>4</v>
      </c>
      <c r="K54" s="136">
        <v>7</v>
      </c>
      <c r="L54" s="136" t="s">
        <v>79</v>
      </c>
      <c r="M54" s="136" t="s">
        <v>9</v>
      </c>
      <c r="N54" s="136">
        <v>21</v>
      </c>
      <c r="O54" s="136" t="str">
        <f>IF(Table1[[#This Row],[Ethanol Day]]&lt;9,"Early",IF(Table1[[#This Row],[Ethanol Day]]&gt;16,"Late","Mid"))</f>
        <v>Mid</v>
      </c>
      <c r="P54" s="136" t="s">
        <v>71</v>
      </c>
      <c r="Q54" s="136" t="s">
        <v>71</v>
      </c>
      <c r="R54" s="153">
        <v>344</v>
      </c>
    </row>
    <row r="55" spans="4:18" hidden="1" x14ac:dyDescent="0.3">
      <c r="D55" s="47" t="str">
        <f>IF(ISBLANK(BurstClassFull[[#This Row],[FullSess-Spk/sec]]),"",IF(BurstClassFull[[#This Row],[FullSess-Spk/sec]]&lt;$C$3,"LF","HF"))</f>
        <v>HF</v>
      </c>
      <c r="E55" s="47" t="str">
        <f>IF(ISBLANK(BurstClassFull[[#This Row],[FullSess-%SpikesInBursts]]),"",IF(BurstClassFull[[#This Row],[FullSess-%SpikesInBursts]]&lt;$D$3,"LB","HB"))</f>
        <v>HB</v>
      </c>
      <c r="F55" s="48" t="str">
        <f t="shared" si="0"/>
        <v>HFHB</v>
      </c>
      <c r="G55" s="136">
        <v>11.310555555555554</v>
      </c>
      <c r="H55" s="136">
        <v>83.201685654658263</v>
      </c>
      <c r="I55" s="136" t="s">
        <v>109</v>
      </c>
      <c r="J55" s="136">
        <v>4</v>
      </c>
      <c r="K55" s="136">
        <v>8</v>
      </c>
      <c r="L55" s="136" t="s">
        <v>102</v>
      </c>
      <c r="M55" s="136" t="s">
        <v>9</v>
      </c>
      <c r="N55" s="136">
        <v>21</v>
      </c>
      <c r="O55" s="136" t="str">
        <f>IF(Table1[[#This Row],[Ethanol Day]]&lt;9,"Early",IF(Table1[[#This Row],[Ethanol Day]]&gt;16,"Late","Mid"))</f>
        <v>Mid</v>
      </c>
      <c r="P55" s="136" t="s">
        <v>119</v>
      </c>
      <c r="Q55" s="136" t="s">
        <v>71</v>
      </c>
      <c r="R55" s="153">
        <v>344</v>
      </c>
    </row>
    <row r="56" spans="4:18" x14ac:dyDescent="0.3">
      <c r="D56" s="47" t="str">
        <f>IF(ISBLANK(BurstClassFull[[#This Row],[FullSess-Spk/sec]]),"",IF(BurstClassFull[[#This Row],[FullSess-Spk/sec]]&lt;$C$3,"LF","HF"))</f>
        <v>LF</v>
      </c>
      <c r="E56" s="47" t="str">
        <f>IF(ISBLANK(BurstClassFull[[#This Row],[FullSess-%SpikesInBursts]]),"",IF(BurstClassFull[[#This Row],[FullSess-%SpikesInBursts]]&lt;$D$3,"LB","HB"))</f>
        <v>LB</v>
      </c>
      <c r="F56" s="48" t="str">
        <f t="shared" si="0"/>
        <v>LFLB</v>
      </c>
      <c r="G56" s="136">
        <v>1.5867361111111111</v>
      </c>
      <c r="H56" s="136">
        <v>20.314153963794542</v>
      </c>
      <c r="I56" s="136" t="s">
        <v>109</v>
      </c>
      <c r="J56" s="136">
        <v>4</v>
      </c>
      <c r="K56" s="136">
        <v>12</v>
      </c>
      <c r="L56" s="136" t="s">
        <v>115</v>
      </c>
      <c r="M56" s="136" t="s">
        <v>9</v>
      </c>
      <c r="N56" s="136">
        <v>21</v>
      </c>
      <c r="O56" s="136" t="str">
        <f>IF(Table1[[#This Row],[Ethanol Day]]&lt;9,"Early",IF(Table1[[#This Row],[Ethanol Day]]&gt;16,"Late","Mid"))</f>
        <v>Mid</v>
      </c>
      <c r="P56" s="136" t="s">
        <v>71</v>
      </c>
      <c r="Q56" s="136" t="s">
        <v>71</v>
      </c>
      <c r="R56" s="153">
        <v>344</v>
      </c>
    </row>
    <row r="57" spans="4:18" x14ac:dyDescent="0.3">
      <c r="D57" s="47" t="str">
        <f>IF(ISBLANK(BurstClassFull[[#This Row],[FullSess-Spk/sec]]),"",IF(BurstClassFull[[#This Row],[FullSess-Spk/sec]]&lt;$C$3,"LF","HF"))</f>
        <v>LF</v>
      </c>
      <c r="E57" s="47" t="str">
        <f>IF(ISBLANK(BurstClassFull[[#This Row],[FullSess-%SpikesInBursts]]),"",IF(BurstClassFull[[#This Row],[FullSess-%SpikesInBursts]]&lt;$D$3,"LB","HB"))</f>
        <v>HB</v>
      </c>
      <c r="F57" s="48" t="str">
        <f t="shared" si="0"/>
        <v>LFHB</v>
      </c>
      <c r="G57" s="136">
        <v>6.4618055555555567E-2</v>
      </c>
      <c r="H57" s="136">
        <v>58.127180897923978</v>
      </c>
      <c r="I57" s="136" t="s">
        <v>116</v>
      </c>
      <c r="J57" s="136">
        <v>6</v>
      </c>
      <c r="K57" s="136">
        <v>1</v>
      </c>
      <c r="L57" s="136" t="s">
        <v>70</v>
      </c>
      <c r="M57" s="136" t="s">
        <v>9</v>
      </c>
      <c r="N57" s="136">
        <v>22</v>
      </c>
      <c r="O57" s="136" t="str">
        <f>IF(Table1[[#This Row],[Ethanol Day]]&lt;9,"Early",IF(Table1[[#This Row],[Ethanol Day]]&gt;16,"Late","Mid"))</f>
        <v>Mid</v>
      </c>
      <c r="P57" s="136" t="s">
        <v>71</v>
      </c>
      <c r="Q57" s="136" t="s">
        <v>71</v>
      </c>
      <c r="R57" s="153">
        <v>778</v>
      </c>
    </row>
    <row r="58" spans="4:18" hidden="1" x14ac:dyDescent="0.3">
      <c r="D58" s="47" t="str">
        <f>IF(ISBLANK(BurstClassFull[[#This Row],[FullSess-Spk/sec]]),"",IF(BurstClassFull[[#This Row],[FullSess-Spk/sec]]&lt;$C$3,"LF","HF"))</f>
        <v>LF</v>
      </c>
      <c r="E58" s="47" t="str">
        <f>IF(ISBLANK(BurstClassFull[[#This Row],[FullSess-%SpikesInBursts]]),"",IF(BurstClassFull[[#This Row],[FullSess-%SpikesInBursts]]&lt;$D$3,"LB","HB"))</f>
        <v>LB</v>
      </c>
      <c r="F58" s="48" t="str">
        <f t="shared" si="0"/>
        <v>LFLB</v>
      </c>
      <c r="G58" s="136">
        <v>0.83341856060606057</v>
      </c>
      <c r="H58" s="136">
        <v>16.852333004467891</v>
      </c>
      <c r="I58" s="136" t="s">
        <v>116</v>
      </c>
      <c r="J58" s="136">
        <v>6</v>
      </c>
      <c r="K58" s="136">
        <v>2</v>
      </c>
      <c r="L58" s="136" t="s">
        <v>110</v>
      </c>
      <c r="M58" s="136" t="s">
        <v>9</v>
      </c>
      <c r="N58" s="136">
        <v>22</v>
      </c>
      <c r="O58" s="136" t="str">
        <f>IF(Table1[[#This Row],[Ethanol Day]]&lt;9,"Early",IF(Table1[[#This Row],[Ethanol Day]]&gt;16,"Late","Mid"))</f>
        <v>Mid</v>
      </c>
      <c r="P58" s="136" t="s">
        <v>71</v>
      </c>
      <c r="Q58" s="136" t="s">
        <v>81</v>
      </c>
      <c r="R58" s="153">
        <v>778</v>
      </c>
    </row>
    <row r="59" spans="4:18" x14ac:dyDescent="0.3">
      <c r="D59" s="47" t="str">
        <f>IF(ISBLANK(BurstClassFull[[#This Row],[FullSess-Spk/sec]]),"",IF(BurstClassFull[[#This Row],[FullSess-Spk/sec]]&lt;$C$3,"LF","HF"))</f>
        <v>LF</v>
      </c>
      <c r="E59" s="47" t="str">
        <f>IF(ISBLANK(BurstClassFull[[#This Row],[FullSess-%SpikesInBursts]]),"",IF(BurstClassFull[[#This Row],[FullSess-%SpikesInBursts]]&lt;$D$3,"LB","HB"))</f>
        <v>HB</v>
      </c>
      <c r="F59" s="48" t="str">
        <f t="shared" si="0"/>
        <v>LFHB</v>
      </c>
      <c r="G59" s="136">
        <v>1.3227083333333334</v>
      </c>
      <c r="H59" s="136">
        <v>49.767587319804164</v>
      </c>
      <c r="I59" s="136" t="s">
        <v>116</v>
      </c>
      <c r="J59" s="136">
        <v>6</v>
      </c>
      <c r="K59" s="136">
        <v>8</v>
      </c>
      <c r="L59" s="136" t="s">
        <v>80</v>
      </c>
      <c r="M59" s="136" t="s">
        <v>9</v>
      </c>
      <c r="N59" s="136">
        <v>22</v>
      </c>
      <c r="O59" s="136" t="str">
        <f>IF(Table1[[#This Row],[Ethanol Day]]&lt;9,"Early",IF(Table1[[#This Row],[Ethanol Day]]&gt;16,"Late","Mid"))</f>
        <v>Mid</v>
      </c>
      <c r="P59" s="136" t="s">
        <v>71</v>
      </c>
      <c r="Q59" s="136" t="s">
        <v>71</v>
      </c>
      <c r="R59" s="153">
        <v>778</v>
      </c>
    </row>
    <row r="60" spans="4:18" hidden="1" x14ac:dyDescent="0.3">
      <c r="D60" s="47" t="str">
        <f>IF(ISBLANK(BurstClassFull[[#This Row],[FullSess-Spk/sec]]),"",IF(BurstClassFull[[#This Row],[FullSess-Spk/sec]]&lt;$C$3,"LF","HF"))</f>
        <v>HF</v>
      </c>
      <c r="E60" s="47" t="str">
        <f>IF(ISBLANK(BurstClassFull[[#This Row],[FullSess-%SpikesInBursts]]),"",IF(BurstClassFull[[#This Row],[FullSess-%SpikesInBursts]]&lt;$D$3,"LB","HB"))</f>
        <v>HB</v>
      </c>
      <c r="F60" s="48" t="str">
        <f t="shared" si="0"/>
        <v>HFHB</v>
      </c>
      <c r="G60" s="136">
        <v>19.850972222222222</v>
      </c>
      <c r="H60" s="136">
        <v>93.325380794989002</v>
      </c>
      <c r="I60" s="136" t="s">
        <v>116</v>
      </c>
      <c r="J60" s="136">
        <v>6</v>
      </c>
      <c r="K60" s="136">
        <v>9</v>
      </c>
      <c r="L60" s="136" t="s">
        <v>92</v>
      </c>
      <c r="M60" s="136" t="s">
        <v>9</v>
      </c>
      <c r="N60" s="136">
        <v>22</v>
      </c>
      <c r="O60" s="136" t="str">
        <f>IF(Table1[[#This Row],[Ethanol Day]]&lt;9,"Early",IF(Table1[[#This Row],[Ethanol Day]]&gt;16,"Late","Mid"))</f>
        <v>Mid</v>
      </c>
      <c r="P60" s="136" t="s">
        <v>119</v>
      </c>
      <c r="Q60" s="136" t="s">
        <v>71</v>
      </c>
      <c r="R60" s="153">
        <v>778</v>
      </c>
    </row>
    <row r="61" spans="4:18" hidden="1" x14ac:dyDescent="0.3">
      <c r="D61" s="47" t="str">
        <f>IF(ISBLANK(BurstClassFull[[#This Row],[FullSess-Spk/sec]]),"",IF(BurstClassFull[[#This Row],[FullSess-Spk/sec]]&lt;$C$3,"LF","HF"))</f>
        <v>HF</v>
      </c>
      <c r="E61" s="47" t="str">
        <f>IF(ISBLANK(BurstClassFull[[#This Row],[FullSess-%SpikesInBursts]]),"",IF(BurstClassFull[[#This Row],[FullSess-%SpikesInBursts]]&lt;$D$3,"LB","HB"))</f>
        <v>HB</v>
      </c>
      <c r="F61" s="48" t="str">
        <f t="shared" si="0"/>
        <v>HFHB</v>
      </c>
      <c r="G61" s="136">
        <v>9.5471527777777769</v>
      </c>
      <c r="H61" s="136">
        <v>66.625921791626254</v>
      </c>
      <c r="I61" s="136" t="s">
        <v>116</v>
      </c>
      <c r="J61" s="136">
        <v>6</v>
      </c>
      <c r="K61" s="136">
        <v>11</v>
      </c>
      <c r="L61" s="136" t="s">
        <v>84</v>
      </c>
      <c r="M61" s="136" t="s">
        <v>9</v>
      </c>
      <c r="N61" s="136">
        <v>22</v>
      </c>
      <c r="O61" s="136" t="str">
        <f>IF(Table1[[#This Row],[Ethanol Day]]&lt;9,"Early",IF(Table1[[#This Row],[Ethanol Day]]&gt;16,"Late","Mid"))</f>
        <v>Late</v>
      </c>
      <c r="P61" s="136" t="s">
        <v>119</v>
      </c>
      <c r="Q61" s="136" t="s">
        <v>71</v>
      </c>
      <c r="R61" s="153">
        <v>778</v>
      </c>
    </row>
    <row r="62" spans="4:18" hidden="1" x14ac:dyDescent="0.3">
      <c r="D62" s="47" t="str">
        <f>IF(ISBLANK(BurstClassFull[[#This Row],[FullSess-Spk/sec]]),"",IF(BurstClassFull[[#This Row],[FullSess-Spk/sec]]&lt;$C$3,"LF","HF"))</f>
        <v>LF</v>
      </c>
      <c r="E62" s="47" t="str">
        <f>IF(ISBLANK(BurstClassFull[[#This Row],[FullSess-%SpikesInBursts]]),"",IF(BurstClassFull[[#This Row],[FullSess-%SpikesInBursts]]&lt;$D$3,"LB","HB"))</f>
        <v>LB</v>
      </c>
      <c r="F62" s="48" t="str">
        <f t="shared" si="0"/>
        <v>LFLB</v>
      </c>
      <c r="G62" s="136">
        <v>3.0169097222222221</v>
      </c>
      <c r="H62" s="136">
        <v>26.723216855492321</v>
      </c>
      <c r="I62" s="136" t="s">
        <v>116</v>
      </c>
      <c r="J62" s="136">
        <v>6</v>
      </c>
      <c r="K62" s="136">
        <v>12</v>
      </c>
      <c r="L62" s="136" t="s">
        <v>86</v>
      </c>
      <c r="M62" s="136" t="s">
        <v>9</v>
      </c>
      <c r="N62" s="136">
        <v>22</v>
      </c>
      <c r="O62" s="136" t="str">
        <f>IF(Table1[[#This Row],[Ethanol Day]]&lt;9,"Early",IF(Table1[[#This Row],[Ethanol Day]]&gt;16,"Late","Mid"))</f>
        <v>Late</v>
      </c>
      <c r="P62" s="136" t="s">
        <v>119</v>
      </c>
      <c r="Q62" s="136" t="s">
        <v>71</v>
      </c>
      <c r="R62" s="153">
        <v>778</v>
      </c>
    </row>
    <row r="63" spans="4:18" hidden="1" x14ac:dyDescent="0.3">
      <c r="D63" s="47" t="str">
        <f>IF(ISBLANK(BurstClassFull[[#This Row],[FullSess-Spk/sec]]),"",IF(BurstClassFull[[#This Row],[FullSess-Spk/sec]]&lt;$C$3,"LF","HF"))</f>
        <v>HF</v>
      </c>
      <c r="E63" s="47" t="str">
        <f>IF(ISBLANK(BurstClassFull[[#This Row],[FullSess-%SpikesInBursts]]),"",IF(BurstClassFull[[#This Row],[FullSess-%SpikesInBursts]]&lt;$D$3,"LB","HB"))</f>
        <v>HB</v>
      </c>
      <c r="F63" s="48" t="str">
        <f t="shared" si="0"/>
        <v>HFHB</v>
      </c>
      <c r="G63" s="136">
        <v>6.5791540404040401</v>
      </c>
      <c r="H63" s="136">
        <v>50.951629462167531</v>
      </c>
      <c r="I63" s="136" t="s">
        <v>116</v>
      </c>
      <c r="J63" s="136">
        <v>6</v>
      </c>
      <c r="K63" s="136">
        <v>13</v>
      </c>
      <c r="L63" s="136" t="s">
        <v>104</v>
      </c>
      <c r="M63" s="136" t="s">
        <v>9</v>
      </c>
      <c r="N63" s="136">
        <v>22</v>
      </c>
      <c r="O63" s="136" t="str">
        <f>IF(Table1[[#This Row],[Ethanol Day]]&lt;9,"Early",IF(Table1[[#This Row],[Ethanol Day]]&gt;16,"Late","Mid"))</f>
        <v>Late</v>
      </c>
      <c r="P63" s="136" t="s">
        <v>71</v>
      </c>
      <c r="Q63" s="136" t="s">
        <v>81</v>
      </c>
      <c r="R63" s="153">
        <v>778</v>
      </c>
    </row>
    <row r="64" spans="4:18" hidden="1" x14ac:dyDescent="0.3">
      <c r="D64" s="47" t="str">
        <f>IF(ISBLANK(BurstClassFull[[#This Row],[FullSess-Spk/sec]]),"",IF(BurstClassFull[[#This Row],[FullSess-Spk/sec]]&lt;$C$3,"LF","HF"))</f>
        <v>LF</v>
      </c>
      <c r="E64" s="47" t="str">
        <f>IF(ISBLANK(BurstClassFull[[#This Row],[FullSess-%SpikesInBursts]]),"",IF(BurstClassFull[[#This Row],[FullSess-%SpikesInBursts]]&lt;$D$3,"LB","HB"))</f>
        <v>LB</v>
      </c>
      <c r="F64" s="48" t="str">
        <f t="shared" si="0"/>
        <v>LFLB</v>
      </c>
      <c r="G64" s="136">
        <v>0.8260763888888889</v>
      </c>
      <c r="H64" s="136">
        <v>22.652402993415269</v>
      </c>
      <c r="I64" s="136" t="s">
        <v>116</v>
      </c>
      <c r="J64" s="136">
        <v>6</v>
      </c>
      <c r="K64" s="136">
        <v>14</v>
      </c>
      <c r="L64" s="136" t="s">
        <v>89</v>
      </c>
      <c r="M64" s="136" t="s">
        <v>9</v>
      </c>
      <c r="N64" s="136">
        <v>22</v>
      </c>
      <c r="O64" s="136" t="str">
        <f>IF(Table1[[#This Row],[Ethanol Day]]&lt;9,"Early",IF(Table1[[#This Row],[Ethanol Day]]&gt;16,"Late","Mid"))</f>
        <v>Late</v>
      </c>
      <c r="P64" s="136" t="s">
        <v>71</v>
      </c>
      <c r="Q64" s="136" t="s">
        <v>71</v>
      </c>
      <c r="R64" s="153">
        <v>778</v>
      </c>
    </row>
    <row r="65" spans="4:18" hidden="1" x14ac:dyDescent="0.3">
      <c r="D65" s="47" t="str">
        <f>IF(ISBLANK(BurstClassFull[[#This Row],[FullSess-Spk/sec]]),"",IF(BurstClassFull[[#This Row],[FullSess-Spk/sec]]&lt;$C$3,"LF","HF"))</f>
        <v>HF</v>
      </c>
      <c r="E65" s="47" t="str">
        <f>IF(ISBLANK(BurstClassFull[[#This Row],[FullSess-%SpikesInBursts]]),"",IF(BurstClassFull[[#This Row],[FullSess-%SpikesInBursts]]&lt;$D$3,"LB","HB"))</f>
        <v>HB</v>
      </c>
      <c r="F65" s="48" t="str">
        <f t="shared" si="0"/>
        <v>HFHB</v>
      </c>
      <c r="G65" s="136">
        <v>7.5607291666666665</v>
      </c>
      <c r="H65" s="136">
        <v>57.107159623212887</v>
      </c>
      <c r="I65" s="136" t="s">
        <v>116</v>
      </c>
      <c r="J65" s="136">
        <v>6</v>
      </c>
      <c r="K65" s="136">
        <v>15</v>
      </c>
      <c r="L65" s="136" t="s">
        <v>115</v>
      </c>
      <c r="M65" s="136" t="s">
        <v>9</v>
      </c>
      <c r="N65" s="136">
        <v>22</v>
      </c>
      <c r="O65" s="136" t="str">
        <f>IF(Table1[[#This Row],[Ethanol Day]]&lt;9,"Early",IF(Table1[[#This Row],[Ethanol Day]]&gt;16,"Late","Mid"))</f>
        <v>Late</v>
      </c>
      <c r="P65" s="136" t="s">
        <v>119</v>
      </c>
      <c r="Q65" s="136" t="s">
        <v>71</v>
      </c>
      <c r="R65" s="153">
        <v>778</v>
      </c>
    </row>
    <row r="66" spans="4:18" hidden="1" x14ac:dyDescent="0.3">
      <c r="D66" s="47" t="str">
        <f>IF(ISBLANK(BurstClassFull[[#This Row],[FullSess-Spk/sec]]),"",IF(BurstClassFull[[#This Row],[FullSess-Spk/sec]]&lt;$C$3,"LF","HF"))</f>
        <v>LF</v>
      </c>
      <c r="E66" s="47" t="str">
        <f>IF(ISBLANK(BurstClassFull[[#This Row],[FullSess-%SpikesInBursts]]),"",IF(BurstClassFull[[#This Row],[FullSess-%SpikesInBursts]]&lt;$D$3,"LB","HB"))</f>
        <v>LB</v>
      </c>
      <c r="F66" s="48" t="str">
        <f t="shared" si="0"/>
        <v>LFLB</v>
      </c>
      <c r="G66" s="136">
        <v>0.34635416666666663</v>
      </c>
      <c r="H66" s="136">
        <v>17.256203389757548</v>
      </c>
      <c r="I66" s="136" t="s">
        <v>125</v>
      </c>
      <c r="J66" s="136">
        <v>9</v>
      </c>
      <c r="K66" s="136">
        <v>1</v>
      </c>
      <c r="L66" s="136" t="s">
        <v>70</v>
      </c>
      <c r="M66" s="136" t="s">
        <v>9</v>
      </c>
      <c r="N66" s="136">
        <v>21</v>
      </c>
      <c r="O66" s="136" t="str">
        <f>IF(Table1[[#This Row],[Ethanol Day]]&lt;9,"Early",IF(Table1[[#This Row],[Ethanol Day]]&gt;16,"Late","Mid"))</f>
        <v>Late</v>
      </c>
      <c r="P66" s="136" t="s">
        <v>71</v>
      </c>
      <c r="Q66" s="136" t="s">
        <v>81</v>
      </c>
      <c r="R66" s="153">
        <v>880</v>
      </c>
    </row>
    <row r="67" spans="4:18" hidden="1" x14ac:dyDescent="0.3">
      <c r="D67" s="47" t="str">
        <f>IF(ISBLANK(BurstClassFull[[#This Row],[FullSess-Spk/sec]]),"",IF(BurstClassFull[[#This Row],[FullSess-Spk/sec]]&lt;$C$3,"LF","HF"))</f>
        <v>LF</v>
      </c>
      <c r="E67" s="47" t="str">
        <f>IF(ISBLANK(BurstClassFull[[#This Row],[FullSess-%SpikesInBursts]]),"",IF(BurstClassFull[[#This Row],[FullSess-%SpikesInBursts]]&lt;$D$3,"LB","HB"))</f>
        <v>LB</v>
      </c>
      <c r="F67" s="48" t="str">
        <f t="shared" si="0"/>
        <v>LFLB</v>
      </c>
      <c r="G67" s="136">
        <v>0.88510416666666669</v>
      </c>
      <c r="H67" s="136">
        <v>11.185541101572912</v>
      </c>
      <c r="I67" s="136" t="s">
        <v>125</v>
      </c>
      <c r="J67" s="136">
        <v>9</v>
      </c>
      <c r="K67" s="136">
        <v>13</v>
      </c>
      <c r="L67" s="136" t="s">
        <v>104</v>
      </c>
      <c r="M67" s="136" t="s">
        <v>9</v>
      </c>
      <c r="N67" s="136">
        <v>21</v>
      </c>
      <c r="O67" s="136" t="str">
        <f>IF(Table1[[#This Row],[Ethanol Day]]&lt;9,"Early",IF(Table1[[#This Row],[Ethanol Day]]&gt;16,"Late","Mid"))</f>
        <v>Late</v>
      </c>
      <c r="P67" s="136" t="s">
        <v>71</v>
      </c>
      <c r="Q67" s="136" t="s">
        <v>119</v>
      </c>
      <c r="R67" s="153">
        <v>880</v>
      </c>
    </row>
    <row r="68" spans="4:18" hidden="1" x14ac:dyDescent="0.3">
      <c r="D68" s="47" t="str">
        <f>IF(ISBLANK(BurstClassFull[[#This Row],[FullSess-Spk/sec]]),"",IF(BurstClassFull[[#This Row],[FullSess-Spk/sec]]&lt;$C$3,"LF","HF"))</f>
        <v>LF</v>
      </c>
      <c r="E68" s="47" t="str">
        <f>IF(ISBLANK(BurstClassFull[[#This Row],[FullSess-%SpikesInBursts]]),"",IF(BurstClassFull[[#This Row],[FullSess-%SpikesInBursts]]&lt;$D$3,"LB","HB"))</f>
        <v>LB</v>
      </c>
      <c r="F68" s="48" t="str">
        <f t="shared" si="0"/>
        <v>LFLB</v>
      </c>
      <c r="G68" s="136">
        <v>0.51864583333333336</v>
      </c>
      <c r="H68" s="136">
        <v>6.923729567467606</v>
      </c>
      <c r="I68" s="136" t="s">
        <v>125</v>
      </c>
      <c r="J68" s="136">
        <v>9</v>
      </c>
      <c r="K68" s="136">
        <v>14</v>
      </c>
      <c r="L68" s="136" t="s">
        <v>115</v>
      </c>
      <c r="M68" s="136" t="s">
        <v>9</v>
      </c>
      <c r="N68" s="136">
        <v>21</v>
      </c>
      <c r="O68" s="136" t="str">
        <f>IF(Table1[[#This Row],[Ethanol Day]]&lt;9,"Early",IF(Table1[[#This Row],[Ethanol Day]]&gt;16,"Late","Mid"))</f>
        <v>Late</v>
      </c>
      <c r="P68" s="136" t="s">
        <v>71</v>
      </c>
      <c r="Q68" s="136" t="s">
        <v>71</v>
      </c>
      <c r="R68" s="153">
        <v>880</v>
      </c>
    </row>
    <row r="69" spans="4:18" hidden="1" x14ac:dyDescent="0.3">
      <c r="D69" s="47" t="str">
        <f>IF(ISBLANK(BurstClassFull[[#This Row],[FullSess-Spk/sec]]),"",IF(BurstClassFull[[#This Row],[FullSess-Spk/sec]]&lt;$C$3,"LF","HF"))</f>
        <v>LF</v>
      </c>
      <c r="E69" s="47" t="str">
        <f>IF(ISBLANK(BurstClassFull[[#This Row],[FullSess-%SpikesInBursts]]),"",IF(BurstClassFull[[#This Row],[FullSess-%SpikesInBursts]]&lt;$D$3,"LB","HB"))</f>
        <v>HB</v>
      </c>
      <c r="F69" s="48" t="str">
        <f t="shared" si="0"/>
        <v>LFHB</v>
      </c>
      <c r="G69" s="136">
        <v>0.60934027777777766</v>
      </c>
      <c r="H69" s="136">
        <v>39.979652338033361</v>
      </c>
      <c r="I69" s="136" t="s">
        <v>129</v>
      </c>
      <c r="J69" s="136">
        <v>11</v>
      </c>
      <c r="K69" s="136">
        <v>1</v>
      </c>
      <c r="L69" s="136" t="s">
        <v>83</v>
      </c>
      <c r="M69" s="136" t="s">
        <v>9</v>
      </c>
      <c r="N69" s="136">
        <v>25</v>
      </c>
      <c r="O69" s="136" t="str">
        <f>IF(Table1[[#This Row],[Ethanol Day]]&lt;9,"Early",IF(Table1[[#This Row],[Ethanol Day]]&gt;16,"Late","Mid"))</f>
        <v>Late</v>
      </c>
      <c r="P69" s="136" t="s">
        <v>71</v>
      </c>
      <c r="Q69" s="136" t="s">
        <v>119</v>
      </c>
      <c r="R69" s="153">
        <v>687</v>
      </c>
    </row>
    <row r="70" spans="4:18" hidden="1" x14ac:dyDescent="0.3">
      <c r="D70" s="47" t="str">
        <f>IF(ISBLANK(BurstClassFull[[#This Row],[FullSess-Spk/sec]]),"",IF(BurstClassFull[[#This Row],[FullSess-Spk/sec]]&lt;$C$3,"LF","HF"))</f>
        <v>LF</v>
      </c>
      <c r="E70" s="47" t="str">
        <f>IF(ISBLANK(BurstClassFull[[#This Row],[FullSess-%SpikesInBursts]]),"",IF(BurstClassFull[[#This Row],[FullSess-%SpikesInBursts]]&lt;$D$3,"LB","HB"))</f>
        <v>LB</v>
      </c>
      <c r="F70" s="48" t="str">
        <f t="shared" si="0"/>
        <v>LFLB</v>
      </c>
      <c r="G70" s="136">
        <v>1.1156944444444443</v>
      </c>
      <c r="H70" s="136">
        <v>16.875549723388502</v>
      </c>
      <c r="I70" s="136" t="s">
        <v>129</v>
      </c>
      <c r="J70" s="136">
        <v>11</v>
      </c>
      <c r="K70" s="136">
        <v>2</v>
      </c>
      <c r="L70" s="136" t="s">
        <v>111</v>
      </c>
      <c r="M70" s="136" t="s">
        <v>9</v>
      </c>
      <c r="N70" s="136">
        <v>25</v>
      </c>
      <c r="O70" s="136" t="str">
        <f>IF(Table1[[#This Row],[Ethanol Day]]&lt;9,"Early",IF(Table1[[#This Row],[Ethanol Day]]&gt;16,"Late","Mid"))</f>
        <v>Late</v>
      </c>
      <c r="P70" s="136" t="s">
        <v>71</v>
      </c>
      <c r="Q70" s="136" t="s">
        <v>119</v>
      </c>
      <c r="R70" s="153">
        <v>687</v>
      </c>
    </row>
    <row r="71" spans="4:18" hidden="1" x14ac:dyDescent="0.3">
      <c r="D71" s="47" t="str">
        <f>IF(ISBLANK(BurstClassFull[[#This Row],[FullSess-Spk/sec]]),"",IF(BurstClassFull[[#This Row],[FullSess-Spk/sec]]&lt;$C$3,"LF","HF"))</f>
        <v>HF</v>
      </c>
      <c r="E71" s="47" t="str">
        <f>IF(ISBLANK(BurstClassFull[[#This Row],[FullSess-%SpikesInBursts]]),"",IF(BurstClassFull[[#This Row],[FullSess-%SpikesInBursts]]&lt;$D$3,"LB","HB"))</f>
        <v>HB</v>
      </c>
      <c r="F71" s="48" t="str">
        <f t="shared" si="0"/>
        <v>HFHB</v>
      </c>
      <c r="G71" s="136">
        <v>6.5586458333333342</v>
      </c>
      <c r="H71" s="136">
        <v>56.642988555797345</v>
      </c>
      <c r="I71" s="136" t="s">
        <v>129</v>
      </c>
      <c r="J71" s="136">
        <v>11</v>
      </c>
      <c r="K71" s="136">
        <v>3</v>
      </c>
      <c r="L71" s="136" t="s">
        <v>142</v>
      </c>
      <c r="M71" s="136" t="s">
        <v>9</v>
      </c>
      <c r="N71" s="136">
        <v>25</v>
      </c>
      <c r="O71" s="136" t="str">
        <f>IF(Table1[[#This Row],[Ethanol Day]]&lt;9,"Early",IF(Table1[[#This Row],[Ethanol Day]]&gt;16,"Late","Mid"))</f>
        <v>Late</v>
      </c>
      <c r="P71" s="136" t="s">
        <v>11</v>
      </c>
      <c r="Q71" s="136" t="s">
        <v>119</v>
      </c>
      <c r="R71" s="153">
        <v>687</v>
      </c>
    </row>
    <row r="72" spans="4:18" hidden="1" x14ac:dyDescent="0.3">
      <c r="D72" s="47" t="str">
        <f>IF(ISBLANK(BurstClassFull[[#This Row],[FullSess-Spk/sec]]),"",IF(BurstClassFull[[#This Row],[FullSess-Spk/sec]]&lt;$C$3,"LF","HF"))</f>
        <v>LF</v>
      </c>
      <c r="E72" s="47" t="str">
        <f>IF(ISBLANK(BurstClassFull[[#This Row],[FullSess-%SpikesInBursts]]),"",IF(BurstClassFull[[#This Row],[FullSess-%SpikesInBursts]]&lt;$D$3,"LB","HB"))</f>
        <v>LB</v>
      </c>
      <c r="F72" s="48" t="str">
        <f t="shared" si="0"/>
        <v>LFLB</v>
      </c>
      <c r="G72" s="136">
        <v>2.3288194444444446</v>
      </c>
      <c r="H72" s="136">
        <v>29.096502988298344</v>
      </c>
      <c r="I72" s="136" t="s">
        <v>129</v>
      </c>
      <c r="J72" s="136">
        <v>11</v>
      </c>
      <c r="K72" s="136">
        <v>5</v>
      </c>
      <c r="L72" s="136" t="s">
        <v>136</v>
      </c>
      <c r="M72" s="136" t="s">
        <v>9</v>
      </c>
      <c r="N72" s="136">
        <v>25</v>
      </c>
      <c r="O72" s="136" t="str">
        <f>IF(Table1[[#This Row],[Ethanol Day]]&lt;9,"Early",IF(Table1[[#This Row],[Ethanol Day]]&gt;16,"Late","Mid"))</f>
        <v>Late</v>
      </c>
      <c r="P72" s="136" t="s">
        <v>11</v>
      </c>
      <c r="Q72" s="136" t="s">
        <v>119</v>
      </c>
      <c r="R72" s="153">
        <v>687</v>
      </c>
    </row>
    <row r="73" spans="4:18" hidden="1" x14ac:dyDescent="0.3">
      <c r="D73" s="47" t="str">
        <f>IF(ISBLANK(BurstClassFull[[#This Row],[FullSess-Spk/sec]]),"",IF(BurstClassFull[[#This Row],[FullSess-Spk/sec]]&lt;$C$3,"LF","HF"))</f>
        <v>LF</v>
      </c>
      <c r="E73" s="47" t="str">
        <f>IF(ISBLANK(BurstClassFull[[#This Row],[FullSess-%SpikesInBursts]]),"",IF(BurstClassFull[[#This Row],[FullSess-%SpikesInBursts]]&lt;$D$3,"LB","HB"))</f>
        <v>HB</v>
      </c>
      <c r="F73" s="48" t="str">
        <f t="shared" si="0"/>
        <v>LFHB</v>
      </c>
      <c r="G73" s="136">
        <v>2.3263888888888888</v>
      </c>
      <c r="H73" s="136">
        <v>35.545833985682954</v>
      </c>
      <c r="I73" s="136" t="s">
        <v>129</v>
      </c>
      <c r="J73" s="136">
        <v>11</v>
      </c>
      <c r="K73" s="136">
        <v>7</v>
      </c>
      <c r="L73" s="136" t="s">
        <v>112</v>
      </c>
      <c r="M73" s="136" t="s">
        <v>9</v>
      </c>
      <c r="N73" s="136">
        <v>25</v>
      </c>
      <c r="O73" s="136" t="str">
        <f>IF(Table1[[#This Row],[Ethanol Day]]&lt;9,"Early",IF(Table1[[#This Row],[Ethanol Day]]&gt;16,"Late","Mid"))</f>
        <v>Early</v>
      </c>
      <c r="P73" s="136" t="s">
        <v>81</v>
      </c>
      <c r="Q73" s="136" t="s">
        <v>119</v>
      </c>
      <c r="R73" s="153">
        <v>687</v>
      </c>
    </row>
    <row r="74" spans="4:18" hidden="1" x14ac:dyDescent="0.3">
      <c r="D74" s="47" t="str">
        <f>IF(ISBLANK(BurstClassFull[[#This Row],[FullSess-Spk/sec]]),"",IF(BurstClassFull[[#This Row],[FullSess-Spk/sec]]&lt;$C$3,"LF","HF"))</f>
        <v>LF</v>
      </c>
      <c r="E74" s="47" t="str">
        <f>IF(ISBLANK(BurstClassFull[[#This Row],[FullSess-%SpikesInBursts]]),"",IF(BurstClassFull[[#This Row],[FullSess-%SpikesInBursts]]&lt;$D$3,"LB","HB"))</f>
        <v>HB</v>
      </c>
      <c r="F74" s="48" t="str">
        <f t="shared" si="0"/>
        <v>LFHB</v>
      </c>
      <c r="G74" s="136">
        <v>2.1460416666666666</v>
      </c>
      <c r="H74" s="136">
        <v>30.624056461041345</v>
      </c>
      <c r="I74" s="136" t="s">
        <v>129</v>
      </c>
      <c r="J74" s="136">
        <v>11</v>
      </c>
      <c r="K74" s="136">
        <v>8</v>
      </c>
      <c r="L74" s="136" t="s">
        <v>113</v>
      </c>
      <c r="M74" s="136" t="s">
        <v>9</v>
      </c>
      <c r="N74" s="136">
        <v>25</v>
      </c>
      <c r="O74" s="136" t="str">
        <f>IF(Table1[[#This Row],[Ethanol Day]]&lt;9,"Early",IF(Table1[[#This Row],[Ethanol Day]]&gt;16,"Late","Mid"))</f>
        <v>Early</v>
      </c>
      <c r="P74" s="136" t="s">
        <v>71</v>
      </c>
      <c r="Q74" s="136" t="s">
        <v>119</v>
      </c>
      <c r="R74" s="153">
        <v>687</v>
      </c>
    </row>
    <row r="75" spans="4:18" hidden="1" x14ac:dyDescent="0.3">
      <c r="D75" s="47" t="str">
        <f>IF(ISBLANK(BurstClassFull[[#This Row],[FullSess-Spk/sec]]),"",IF(BurstClassFull[[#This Row],[FullSess-Spk/sec]]&lt;$C$3,"LF","HF"))</f>
        <v>LF</v>
      </c>
      <c r="E75" s="47" t="str">
        <f>IF(ISBLANK(BurstClassFull[[#This Row],[FullSess-%SpikesInBursts]]),"",IF(BurstClassFull[[#This Row],[FullSess-%SpikesInBursts]]&lt;$D$3,"LB","HB"))</f>
        <v>LB</v>
      </c>
      <c r="F75" s="48" t="str">
        <f t="shared" si="0"/>
        <v>LFLB</v>
      </c>
      <c r="G75" s="136">
        <v>2.0412500000000002</v>
      </c>
      <c r="H75" s="136">
        <v>28.899973755357117</v>
      </c>
      <c r="I75" s="136" t="s">
        <v>105</v>
      </c>
      <c r="J75" s="136">
        <v>12</v>
      </c>
      <c r="K75" s="136">
        <v>1</v>
      </c>
      <c r="L75" s="136" t="s">
        <v>83</v>
      </c>
      <c r="M75" s="136" t="s">
        <v>9</v>
      </c>
      <c r="N75" s="136">
        <v>10</v>
      </c>
      <c r="O75" s="136" t="str">
        <f>IF(Table1[[#This Row],[Ethanol Day]]&lt;9,"Early",IF(Table1[[#This Row],[Ethanol Day]]&gt;16,"Late","Mid"))</f>
        <v>Early</v>
      </c>
      <c r="P75" s="136" t="s">
        <v>11</v>
      </c>
      <c r="Q75" s="136" t="s">
        <v>119</v>
      </c>
      <c r="R75" s="153">
        <v>199</v>
      </c>
    </row>
    <row r="76" spans="4:18" hidden="1" x14ac:dyDescent="0.3">
      <c r="D76" s="47" t="str">
        <f>IF(ISBLANK(BurstClassFull[[#This Row],[FullSess-Spk/sec]]),"",IF(BurstClassFull[[#This Row],[FullSess-Spk/sec]]&lt;$C$3,"LF","HF"))</f>
        <v>LF</v>
      </c>
      <c r="E76" s="47" t="str">
        <f>IF(ISBLANK(BurstClassFull[[#This Row],[FullSess-%SpikesInBursts]]),"",IF(BurstClassFull[[#This Row],[FullSess-%SpikesInBursts]]&lt;$D$3,"LB","HB"))</f>
        <v>HB</v>
      </c>
      <c r="F76" s="48" t="str">
        <f t="shared" si="0"/>
        <v>LFHB</v>
      </c>
      <c r="G76" s="136">
        <v>0.85128472222222229</v>
      </c>
      <c r="H76" s="136">
        <v>45.584115619647584</v>
      </c>
      <c r="I76" s="136" t="s">
        <v>105</v>
      </c>
      <c r="J76" s="136">
        <v>12</v>
      </c>
      <c r="K76" s="136">
        <v>3</v>
      </c>
      <c r="L76" s="136" t="s">
        <v>108</v>
      </c>
      <c r="M76" s="136" t="s">
        <v>9</v>
      </c>
      <c r="N76" s="136">
        <v>10</v>
      </c>
      <c r="O76" s="136" t="str">
        <f>IF(Table1[[#This Row],[Ethanol Day]]&lt;9,"Early",IF(Table1[[#This Row],[Ethanol Day]]&gt;16,"Late","Mid"))</f>
        <v>Early</v>
      </c>
      <c r="P76" s="136" t="s">
        <v>11</v>
      </c>
      <c r="Q76" s="136" t="s">
        <v>119</v>
      </c>
      <c r="R76" s="153">
        <v>199</v>
      </c>
    </row>
    <row r="77" spans="4:18" hidden="1" x14ac:dyDescent="0.3">
      <c r="D77" s="47" t="str">
        <f>IF(ISBLANK(BurstClassFull[[#This Row],[FullSess-Spk/sec]]),"",IF(BurstClassFull[[#This Row],[FullSess-Spk/sec]]&lt;$C$3,"LF","HF"))</f>
        <v>LF</v>
      </c>
      <c r="E77" s="47" t="str">
        <f>IF(ISBLANK(BurstClassFull[[#This Row],[FullSess-%SpikesInBursts]]),"",IF(BurstClassFull[[#This Row],[FullSess-%SpikesInBursts]]&lt;$D$3,"LB","HB"))</f>
        <v>HB</v>
      </c>
      <c r="F77" s="48" t="str">
        <f t="shared" si="0"/>
        <v>LFHB</v>
      </c>
      <c r="G77" s="136">
        <v>3.7018750000000002</v>
      </c>
      <c r="H77" s="136">
        <v>45.293004971902292</v>
      </c>
      <c r="I77" s="136" t="s">
        <v>105</v>
      </c>
      <c r="J77" s="136">
        <v>12</v>
      </c>
      <c r="K77" s="136">
        <v>4</v>
      </c>
      <c r="L77" s="136" t="s">
        <v>111</v>
      </c>
      <c r="M77" s="136" t="s">
        <v>9</v>
      </c>
      <c r="N77" s="136">
        <v>10</v>
      </c>
      <c r="O77" s="136" t="str">
        <f>IF(Table1[[#This Row],[Ethanol Day]]&lt;9,"Early",IF(Table1[[#This Row],[Ethanol Day]]&gt;16,"Late","Mid"))</f>
        <v>Early</v>
      </c>
      <c r="P77" s="136" t="s">
        <v>11</v>
      </c>
      <c r="Q77" s="136" t="s">
        <v>119</v>
      </c>
      <c r="R77" s="153">
        <v>199</v>
      </c>
    </row>
    <row r="78" spans="4:18" hidden="1" x14ac:dyDescent="0.3">
      <c r="D78" s="47" t="str">
        <f>IF(ISBLANK(BurstClassFull[[#This Row],[FullSess-Spk/sec]]),"",IF(BurstClassFull[[#This Row],[FullSess-Spk/sec]]&lt;$C$3,"LF","HF"))</f>
        <v>HF</v>
      </c>
      <c r="E78" s="47" t="str">
        <f>IF(ISBLANK(BurstClassFull[[#This Row],[FullSess-%SpikesInBursts]]),"",IF(BurstClassFull[[#This Row],[FullSess-%SpikesInBursts]]&lt;$D$3,"LB","HB"))</f>
        <v>HB</v>
      </c>
      <c r="F78" s="48" t="str">
        <f t="shared" si="0"/>
        <v>HFHB</v>
      </c>
      <c r="G78" s="136">
        <v>11.491270833333333</v>
      </c>
      <c r="H78" s="136">
        <v>76.137283922250305</v>
      </c>
      <c r="I78" s="136" t="s">
        <v>105</v>
      </c>
      <c r="J78" s="136">
        <v>12</v>
      </c>
      <c r="K78" s="136">
        <v>6</v>
      </c>
      <c r="L78" s="136" t="s">
        <v>87</v>
      </c>
      <c r="M78" s="136" t="s">
        <v>9</v>
      </c>
      <c r="N78" s="136">
        <v>10</v>
      </c>
      <c r="O78" s="136" t="str">
        <f>IF(Table1[[#This Row],[Ethanol Day]]&lt;9,"Early",IF(Table1[[#This Row],[Ethanol Day]]&gt;16,"Late","Mid"))</f>
        <v>Early</v>
      </c>
      <c r="P78" s="136" t="s">
        <v>81</v>
      </c>
      <c r="Q78" s="136" t="s">
        <v>119</v>
      </c>
      <c r="R78" s="153">
        <v>199</v>
      </c>
    </row>
    <row r="79" spans="4:18" hidden="1" x14ac:dyDescent="0.3">
      <c r="D79" s="47" t="str">
        <f>IF(ISBLANK(BurstClassFull[[#This Row],[FullSess-Spk/sec]]),"",IF(BurstClassFull[[#This Row],[FullSess-Spk/sec]]&lt;$C$3,"LF","HF"))</f>
        <v>HF</v>
      </c>
      <c r="E79" s="47" t="str">
        <f>IF(ISBLANK(BurstClassFull[[#This Row],[FullSess-%SpikesInBursts]]),"",IF(BurstClassFull[[#This Row],[FullSess-%SpikesInBursts]]&lt;$D$3,"LB","HB"))</f>
        <v>HB</v>
      </c>
      <c r="F79" s="48" t="str">
        <f t="shared" si="0"/>
        <v>HFHB</v>
      </c>
      <c r="G79" s="136">
        <v>8.7189930555555559</v>
      </c>
      <c r="H79" s="136">
        <v>68.950495676405254</v>
      </c>
      <c r="I79" s="136" t="s">
        <v>105</v>
      </c>
      <c r="J79" s="136">
        <v>12</v>
      </c>
      <c r="K79" s="136">
        <v>8</v>
      </c>
      <c r="L79" s="136" t="s">
        <v>112</v>
      </c>
      <c r="M79" s="136" t="s">
        <v>9</v>
      </c>
      <c r="N79" s="136">
        <v>10</v>
      </c>
      <c r="O79" s="136" t="str">
        <f>IF(Table1[[#This Row],[Ethanol Day]]&lt;9,"Early",IF(Table1[[#This Row],[Ethanol Day]]&gt;16,"Late","Mid"))</f>
        <v>Early</v>
      </c>
      <c r="P79" s="136" t="s">
        <v>11</v>
      </c>
      <c r="Q79" s="136" t="s">
        <v>119</v>
      </c>
      <c r="R79" s="153">
        <v>199</v>
      </c>
    </row>
    <row r="80" spans="4:18" hidden="1" x14ac:dyDescent="0.3">
      <c r="D80" s="47" t="str">
        <f>IF(ISBLANK(BurstClassFull[[#This Row],[FullSess-Spk/sec]]),"",IF(BurstClassFull[[#This Row],[FullSess-Spk/sec]]&lt;$C$3,"LF","HF"))</f>
        <v>HF</v>
      </c>
      <c r="E80" s="47" t="str">
        <f>IF(ISBLANK(BurstClassFull[[#This Row],[FullSess-%SpikesInBursts]]),"",IF(BurstClassFull[[#This Row],[FullSess-%SpikesInBursts]]&lt;$D$3,"LB","HB"))</f>
        <v>HB</v>
      </c>
      <c r="F80" s="48" t="str">
        <f t="shared" si="0"/>
        <v>HFHB</v>
      </c>
      <c r="G80" s="136">
        <v>7.8779861111111114</v>
      </c>
      <c r="H80" s="136">
        <v>69.525718470435237</v>
      </c>
      <c r="I80" s="136" t="s">
        <v>105</v>
      </c>
      <c r="J80" s="136">
        <v>12</v>
      </c>
      <c r="K80" s="136">
        <v>9</v>
      </c>
      <c r="L80" s="136" t="s">
        <v>113</v>
      </c>
      <c r="M80" s="136" t="s">
        <v>9</v>
      </c>
      <c r="N80" s="136">
        <v>10</v>
      </c>
      <c r="O80" s="136" t="str">
        <f>IF(Table1[[#This Row],[Ethanol Day]]&lt;9,"Early",IF(Table1[[#This Row],[Ethanol Day]]&gt;16,"Late","Mid"))</f>
        <v>Early</v>
      </c>
      <c r="P80" s="136" t="s">
        <v>11</v>
      </c>
      <c r="Q80" s="136" t="s">
        <v>119</v>
      </c>
      <c r="R80" s="153">
        <v>199</v>
      </c>
    </row>
    <row r="81" spans="4:18" hidden="1" x14ac:dyDescent="0.3">
      <c r="D81" s="47" t="str">
        <f>IF(ISBLANK(BurstClassFull[[#This Row],[FullSess-Spk/sec]]),"",IF(BurstClassFull[[#This Row],[FullSess-Spk/sec]]&lt;$C$3,"LF","HF"))</f>
        <v>LF</v>
      </c>
      <c r="E81" s="47" t="str">
        <f>IF(ISBLANK(BurstClassFull[[#This Row],[FullSess-%SpikesInBursts]]),"",IF(BurstClassFull[[#This Row],[FullSess-%SpikesInBursts]]&lt;$D$3,"LB","HB"))</f>
        <v>HB</v>
      </c>
      <c r="F81" s="48" t="str">
        <f t="shared" si="0"/>
        <v>LFHB</v>
      </c>
      <c r="G81" s="136">
        <v>3.4994097222222225</v>
      </c>
      <c r="H81" s="136">
        <v>45.734287783582907</v>
      </c>
      <c r="I81" s="136" t="s">
        <v>105</v>
      </c>
      <c r="J81" s="136">
        <v>12</v>
      </c>
      <c r="K81" s="136">
        <v>10</v>
      </c>
      <c r="L81" s="136" t="s">
        <v>94</v>
      </c>
      <c r="M81" s="136" t="s">
        <v>9</v>
      </c>
      <c r="N81" s="136">
        <v>10</v>
      </c>
      <c r="O81" s="136" t="str">
        <f>IF(Table1[[#This Row],[Ethanol Day]]&lt;9,"Early",IF(Table1[[#This Row],[Ethanol Day]]&gt;16,"Late","Mid"))</f>
        <v>Early</v>
      </c>
      <c r="P81" s="136" t="s">
        <v>71</v>
      </c>
      <c r="Q81" s="136" t="s">
        <v>119</v>
      </c>
      <c r="R81" s="153">
        <v>199</v>
      </c>
    </row>
    <row r="82" spans="4:18" hidden="1" x14ac:dyDescent="0.3">
      <c r="D82" s="47" t="str">
        <f>IF(ISBLANK(BurstClassFull[[#This Row],[FullSess-Spk/sec]]),"",IF(BurstClassFull[[#This Row],[FullSess-Spk/sec]]&lt;$C$3,"LF","HF"))</f>
        <v>LF</v>
      </c>
      <c r="E82" s="47" t="str">
        <f>IF(ISBLANK(BurstClassFull[[#This Row],[FullSess-%SpikesInBursts]]),"",IF(BurstClassFull[[#This Row],[FullSess-%SpikesInBursts]]&lt;$D$3,"LB","HB"))</f>
        <v>HB</v>
      </c>
      <c r="F82" s="48" t="str">
        <f t="shared" si="0"/>
        <v>LFHB</v>
      </c>
      <c r="G82" s="136">
        <v>3.5877777777777777</v>
      </c>
      <c r="H82" s="136">
        <v>38.212208121952131</v>
      </c>
      <c r="I82" s="136" t="s">
        <v>105</v>
      </c>
      <c r="J82" s="136">
        <v>12</v>
      </c>
      <c r="K82" s="136">
        <v>13</v>
      </c>
      <c r="L82" s="136" t="s">
        <v>95</v>
      </c>
      <c r="M82" s="136" t="s">
        <v>9</v>
      </c>
      <c r="N82" s="136">
        <v>10</v>
      </c>
      <c r="O82" s="136" t="str">
        <f>IF(Table1[[#This Row],[Ethanol Day]]&lt;9,"Early",IF(Table1[[#This Row],[Ethanol Day]]&gt;16,"Late","Mid"))</f>
        <v>Early</v>
      </c>
      <c r="P82" s="136" t="s">
        <v>11</v>
      </c>
      <c r="Q82" s="136" t="s">
        <v>119</v>
      </c>
      <c r="R82" s="153">
        <v>199</v>
      </c>
    </row>
    <row r="83" spans="4:18" hidden="1" x14ac:dyDescent="0.3">
      <c r="D83" s="47" t="str">
        <f>IF(ISBLANK(BurstClassFull[[#This Row],[FullSess-Spk/sec]]),"",IF(BurstClassFull[[#This Row],[FullSess-Spk/sec]]&lt;$C$3,"LF","HF"))</f>
        <v>LF</v>
      </c>
      <c r="E83" s="47" t="str">
        <f>IF(ISBLANK(BurstClassFull[[#This Row],[FullSess-%SpikesInBursts]]),"",IF(BurstClassFull[[#This Row],[FullSess-%SpikesInBursts]]&lt;$D$3,"LB","HB"))</f>
        <v>HB</v>
      </c>
      <c r="F83" s="48" t="str">
        <f t="shared" si="0"/>
        <v>LFHB</v>
      </c>
      <c r="G83" s="136">
        <v>2.5077777777777781</v>
      </c>
      <c r="H83" s="136">
        <v>39.461812322762526</v>
      </c>
      <c r="I83" s="136" t="s">
        <v>105</v>
      </c>
      <c r="J83" s="136">
        <v>12</v>
      </c>
      <c r="K83" s="136">
        <v>14</v>
      </c>
      <c r="L83" s="136" t="s">
        <v>96</v>
      </c>
      <c r="M83" s="136" t="s">
        <v>9</v>
      </c>
      <c r="N83" s="136">
        <v>10</v>
      </c>
      <c r="O83" s="136" t="str">
        <f>IF(Table1[[#This Row],[Ethanol Day]]&lt;9,"Early",IF(Table1[[#This Row],[Ethanol Day]]&gt;16,"Late","Mid"))</f>
        <v>Early</v>
      </c>
      <c r="P83" s="136" t="s">
        <v>11</v>
      </c>
      <c r="Q83" s="136" t="s">
        <v>119</v>
      </c>
      <c r="R83" s="153">
        <v>199</v>
      </c>
    </row>
    <row r="84" spans="4:18" hidden="1" x14ac:dyDescent="0.3">
      <c r="D84" s="47" t="str">
        <f>IF(ISBLANK(BurstClassFull[[#This Row],[FullSess-Spk/sec]]),"",IF(BurstClassFull[[#This Row],[FullSess-Spk/sec]]&lt;$C$3,"LF","HF"))</f>
        <v>LF</v>
      </c>
      <c r="E84" s="47" t="str">
        <f>IF(ISBLANK(BurstClassFull[[#This Row],[FullSess-%SpikesInBursts]]),"",IF(BurstClassFull[[#This Row],[FullSess-%SpikesInBursts]]&lt;$D$3,"LB","HB"))</f>
        <v>HB</v>
      </c>
      <c r="F84" s="48" t="str">
        <f t="shared" si="0"/>
        <v>LFHB</v>
      </c>
      <c r="G84" s="136">
        <v>0.62597222222222215</v>
      </c>
      <c r="H84" s="136">
        <v>34.2526087272594</v>
      </c>
      <c r="I84" s="136" t="s">
        <v>105</v>
      </c>
      <c r="J84" s="136">
        <v>12</v>
      </c>
      <c r="K84" s="136">
        <v>15</v>
      </c>
      <c r="L84" s="136" t="s">
        <v>122</v>
      </c>
      <c r="M84" s="136" t="s">
        <v>9</v>
      </c>
      <c r="N84" s="136">
        <v>10</v>
      </c>
      <c r="O84" s="136" t="str">
        <f>IF(Table1[[#This Row],[Ethanol Day]]&lt;9,"Early",IF(Table1[[#This Row],[Ethanol Day]]&gt;16,"Late","Mid"))</f>
        <v>Early</v>
      </c>
      <c r="P84" s="136" t="s">
        <v>11</v>
      </c>
      <c r="Q84" s="136" t="s">
        <v>119</v>
      </c>
      <c r="R84" s="153">
        <v>199</v>
      </c>
    </row>
    <row r="85" spans="4:18" hidden="1" x14ac:dyDescent="0.3">
      <c r="D85" s="47" t="str">
        <f>IF(ISBLANK(BurstClassFull[[#This Row],[FullSess-Spk/sec]]),"",IF(BurstClassFull[[#This Row],[FullSess-Spk/sec]]&lt;$C$3,"LF","HF"))</f>
        <v>LF</v>
      </c>
      <c r="E85" s="47" t="str">
        <f>IF(ISBLANK(BurstClassFull[[#This Row],[FullSess-%SpikesInBursts]]),"",IF(BurstClassFull[[#This Row],[FullSess-%SpikesInBursts]]&lt;$D$3,"LB","HB"))</f>
        <v>LB</v>
      </c>
      <c r="F85" s="48" t="str">
        <f t="shared" si="0"/>
        <v>LFLB</v>
      </c>
      <c r="G85" s="136">
        <v>0.92663194444444452</v>
      </c>
      <c r="H85" s="136">
        <v>15.224345812371251</v>
      </c>
      <c r="I85" s="136" t="s">
        <v>105</v>
      </c>
      <c r="J85" s="136">
        <v>12</v>
      </c>
      <c r="K85" s="136">
        <v>16</v>
      </c>
      <c r="L85" s="136" t="s">
        <v>101</v>
      </c>
      <c r="M85" s="136" t="s">
        <v>9</v>
      </c>
      <c r="N85" s="136">
        <v>10</v>
      </c>
      <c r="O85" s="136" t="str">
        <f>IF(Table1[[#This Row],[Ethanol Day]]&lt;9,"Early",IF(Table1[[#This Row],[Ethanol Day]]&gt;16,"Late","Mid"))</f>
        <v>Early</v>
      </c>
      <c r="P85" s="136" t="s">
        <v>71</v>
      </c>
      <c r="Q85" s="136" t="s">
        <v>119</v>
      </c>
      <c r="R85" s="153">
        <v>199</v>
      </c>
    </row>
    <row r="86" spans="4:18" hidden="1" x14ac:dyDescent="0.3">
      <c r="D86" s="47" t="str">
        <f>IF(ISBLANK(BurstClassFull[[#This Row],[FullSess-Spk/sec]]),"",IF(BurstClassFull[[#This Row],[FullSess-Spk/sec]]&lt;$C$3,"LF","HF"))</f>
        <v>LF</v>
      </c>
      <c r="E86" s="47" t="str">
        <f>IF(ISBLANK(BurstClassFull[[#This Row],[FullSess-%SpikesInBursts]]),"",IF(BurstClassFull[[#This Row],[FullSess-%SpikesInBursts]]&lt;$D$3,"LB","HB"))</f>
        <v>HB</v>
      </c>
      <c r="F86" s="48" t="str">
        <f t="shared" si="0"/>
        <v>LFHB</v>
      </c>
      <c r="G86" s="136">
        <v>3.0737847222222223</v>
      </c>
      <c r="H86" s="136">
        <v>36.371281104094443</v>
      </c>
      <c r="I86" s="136" t="s">
        <v>105</v>
      </c>
      <c r="J86" s="136">
        <v>12</v>
      </c>
      <c r="K86" s="136">
        <v>17</v>
      </c>
      <c r="L86" s="136" t="s">
        <v>130</v>
      </c>
      <c r="M86" s="136" t="s">
        <v>9</v>
      </c>
      <c r="N86" s="136">
        <v>10</v>
      </c>
      <c r="O86" s="136" t="str">
        <f>IF(Table1[[#This Row],[Ethanol Day]]&lt;9,"Early",IF(Table1[[#This Row],[Ethanol Day]]&gt;16,"Late","Mid"))</f>
        <v>Early</v>
      </c>
      <c r="P86" s="136" t="s">
        <v>11</v>
      </c>
      <c r="Q86" s="136" t="s">
        <v>119</v>
      </c>
      <c r="R86" s="153">
        <v>199</v>
      </c>
    </row>
    <row r="87" spans="4:18" hidden="1" x14ac:dyDescent="0.3">
      <c r="D87" s="47" t="str">
        <f>IF(ISBLANK(BurstClassFull[[#This Row],[FullSess-Spk/sec]]),"",IF(BurstClassFull[[#This Row],[FullSess-Spk/sec]]&lt;$C$3,"LF","HF"))</f>
        <v>HF</v>
      </c>
      <c r="E87" s="47" t="str">
        <f>IF(ISBLANK(BurstClassFull[[#This Row],[FullSess-%SpikesInBursts]]),"",IF(BurstClassFull[[#This Row],[FullSess-%SpikesInBursts]]&lt;$D$3,"LB","HB"))</f>
        <v>HB</v>
      </c>
      <c r="F87" s="48" t="str">
        <f t="shared" si="0"/>
        <v>HFHB</v>
      </c>
      <c r="G87" s="136">
        <v>10.089479166666667</v>
      </c>
      <c r="H87" s="136">
        <v>71.447714041440818</v>
      </c>
      <c r="I87" s="136" t="s">
        <v>139</v>
      </c>
      <c r="J87" s="136">
        <v>13</v>
      </c>
      <c r="K87" s="136">
        <v>1</v>
      </c>
      <c r="L87" s="136" t="s">
        <v>83</v>
      </c>
      <c r="M87" s="136" t="s">
        <v>9</v>
      </c>
      <c r="N87" s="136">
        <v>22</v>
      </c>
      <c r="O87" s="136" t="str">
        <f>IF(Table1[[#This Row],[Ethanol Day]]&lt;9,"Early",IF(Table1[[#This Row],[Ethanol Day]]&gt;16,"Late","Mid"))</f>
        <v>Early</v>
      </c>
      <c r="P87" s="136" t="s">
        <v>11</v>
      </c>
      <c r="Q87" s="136" t="s">
        <v>119</v>
      </c>
      <c r="R87" s="153">
        <v>889</v>
      </c>
    </row>
    <row r="88" spans="4:18" hidden="1" x14ac:dyDescent="0.3">
      <c r="D88" s="47" t="str">
        <f>IF(ISBLANK(BurstClassFull[[#This Row],[FullSess-Spk/sec]]),"",IF(BurstClassFull[[#This Row],[FullSess-Spk/sec]]&lt;$C$3,"LF","HF"))</f>
        <v>LF</v>
      </c>
      <c r="E88" s="47" t="str">
        <f>IF(ISBLANK(BurstClassFull[[#This Row],[FullSess-%SpikesInBursts]]),"",IF(BurstClassFull[[#This Row],[FullSess-%SpikesInBursts]]&lt;$D$3,"LB","HB"))</f>
        <v>HB</v>
      </c>
      <c r="F88" s="48" t="str">
        <f t="shared" si="0"/>
        <v>LFHB</v>
      </c>
      <c r="G88" s="136">
        <v>2.0134374999999998</v>
      </c>
      <c r="H88" s="136">
        <v>67.122796145550282</v>
      </c>
      <c r="I88" s="136" t="s">
        <v>139</v>
      </c>
      <c r="J88" s="136">
        <v>13</v>
      </c>
      <c r="K88" s="136">
        <v>2</v>
      </c>
      <c r="L88" s="136" t="s">
        <v>133</v>
      </c>
      <c r="M88" s="136" t="s">
        <v>9</v>
      </c>
      <c r="N88" s="136">
        <v>22</v>
      </c>
      <c r="O88" s="136" t="str">
        <f>IF(Table1[[#This Row],[Ethanol Day]]&lt;9,"Early",IF(Table1[[#This Row],[Ethanol Day]]&gt;16,"Late","Mid"))</f>
        <v>Early</v>
      </c>
      <c r="P88" s="136" t="s">
        <v>71</v>
      </c>
      <c r="Q88" s="136" t="s">
        <v>71</v>
      </c>
      <c r="R88" s="153">
        <v>889</v>
      </c>
    </row>
    <row r="89" spans="4:18" hidden="1" x14ac:dyDescent="0.3">
      <c r="D89" s="47" t="str">
        <f>IF(ISBLANK(BurstClassFull[[#This Row],[FullSess-Spk/sec]]),"",IF(BurstClassFull[[#This Row],[FullSess-Spk/sec]]&lt;$C$3,"LF","HF"))</f>
        <v>LF</v>
      </c>
      <c r="E89" s="47" t="str">
        <f>IF(ISBLANK(BurstClassFull[[#This Row],[FullSess-%SpikesInBursts]]),"",IF(BurstClassFull[[#This Row],[FullSess-%SpikesInBursts]]&lt;$D$3,"LB","HB"))</f>
        <v>HB</v>
      </c>
      <c r="F89" s="48" t="str">
        <f t="shared" si="0"/>
        <v>LFHB</v>
      </c>
      <c r="G89" s="136">
        <v>2.1977777777777776</v>
      </c>
      <c r="H89" s="136">
        <v>35.573122249789662</v>
      </c>
      <c r="I89" s="136" t="s">
        <v>139</v>
      </c>
      <c r="J89" s="136">
        <v>13</v>
      </c>
      <c r="K89" s="136">
        <v>4</v>
      </c>
      <c r="L89" s="136" t="s">
        <v>142</v>
      </c>
      <c r="M89" s="136" t="s">
        <v>9</v>
      </c>
      <c r="N89" s="136">
        <v>22</v>
      </c>
      <c r="O89" s="136" t="str">
        <f>IF(Table1[[#This Row],[Ethanol Day]]&lt;9,"Early",IF(Table1[[#This Row],[Ethanol Day]]&gt;16,"Late","Mid"))</f>
        <v>Early</v>
      </c>
      <c r="P89" s="136" t="s">
        <v>11</v>
      </c>
      <c r="Q89" s="136" t="s">
        <v>71</v>
      </c>
      <c r="R89" s="153">
        <v>889</v>
      </c>
    </row>
    <row r="90" spans="4:18" hidden="1" x14ac:dyDescent="0.3">
      <c r="D90" s="47" t="str">
        <f>IF(ISBLANK(BurstClassFull[[#This Row],[FullSess-Spk/sec]]),"",IF(BurstClassFull[[#This Row],[FullSess-Spk/sec]]&lt;$C$3,"LF","HF"))</f>
        <v>HF</v>
      </c>
      <c r="E90" s="47" t="str">
        <f>IF(ISBLANK(BurstClassFull[[#This Row],[FullSess-%SpikesInBursts]]),"",IF(BurstClassFull[[#This Row],[FullSess-%SpikesInBursts]]&lt;$D$3,"LB","HB"))</f>
        <v>HB</v>
      </c>
      <c r="F90" s="48" t="str">
        <f t="shared" si="0"/>
        <v>HFHB</v>
      </c>
      <c r="G90" s="136">
        <v>11.110000000000001</v>
      </c>
      <c r="H90" s="136">
        <v>74.642565602765728</v>
      </c>
      <c r="I90" s="136" t="s">
        <v>139</v>
      </c>
      <c r="J90" s="136">
        <v>13</v>
      </c>
      <c r="K90" s="136">
        <v>5</v>
      </c>
      <c r="L90" s="136" t="s">
        <v>156</v>
      </c>
      <c r="M90" s="136" t="s">
        <v>9</v>
      </c>
      <c r="N90" s="136">
        <v>22</v>
      </c>
      <c r="O90" s="136" t="str">
        <f>IF(Table1[[#This Row],[Ethanol Day]]&lt;9,"Early",IF(Table1[[#This Row],[Ethanol Day]]&gt;16,"Late","Mid"))</f>
        <v>Early</v>
      </c>
      <c r="P90" s="136" t="s">
        <v>11</v>
      </c>
      <c r="Q90" s="136" t="s">
        <v>119</v>
      </c>
      <c r="R90" s="153">
        <v>889</v>
      </c>
    </row>
    <row r="91" spans="4:18" hidden="1" x14ac:dyDescent="0.3">
      <c r="D91" s="47" t="str">
        <f>IF(ISBLANK(BurstClassFull[[#This Row],[FullSess-Spk/sec]]),"",IF(BurstClassFull[[#This Row],[FullSess-Spk/sec]]&lt;$C$3,"LF","HF"))</f>
        <v>HF</v>
      </c>
      <c r="E91" s="47" t="str">
        <f>IF(ISBLANK(BurstClassFull[[#This Row],[FullSess-%SpikesInBursts]]),"",IF(BurstClassFull[[#This Row],[FullSess-%SpikesInBursts]]&lt;$D$3,"LB","HB"))</f>
        <v>HB</v>
      </c>
      <c r="F91" s="48" t="str">
        <f t="shared" si="0"/>
        <v>HFHB</v>
      </c>
      <c r="G91" s="136">
        <v>23.41503472222222</v>
      </c>
      <c r="H91" s="136">
        <v>93.397559128207831</v>
      </c>
      <c r="I91" s="136" t="s">
        <v>139</v>
      </c>
      <c r="J91" s="136">
        <v>13</v>
      </c>
      <c r="K91" s="136">
        <v>6</v>
      </c>
      <c r="L91" s="136" t="s">
        <v>131</v>
      </c>
      <c r="M91" s="136" t="s">
        <v>9</v>
      </c>
      <c r="N91" s="136">
        <v>22</v>
      </c>
      <c r="O91" s="136" t="str">
        <f>IF(Table1[[#This Row],[Ethanol Day]]&lt;9,"Early",IF(Table1[[#This Row],[Ethanol Day]]&gt;16,"Late","Mid"))</f>
        <v>Early</v>
      </c>
      <c r="P91" s="136" t="s">
        <v>119</v>
      </c>
      <c r="Q91" s="136" t="s">
        <v>71</v>
      </c>
      <c r="R91" s="153">
        <v>889</v>
      </c>
    </row>
    <row r="92" spans="4:18" hidden="1" x14ac:dyDescent="0.3">
      <c r="D92" s="47" t="str">
        <f>IF(ISBLANK(BurstClassFull[[#This Row],[FullSess-Spk/sec]]),"",IF(BurstClassFull[[#This Row],[FullSess-Spk/sec]]&lt;$C$3,"LF","HF"))</f>
        <v>HF</v>
      </c>
      <c r="E92" s="47" t="str">
        <f>IF(ISBLANK(BurstClassFull[[#This Row],[FullSess-%SpikesInBursts]]),"",IF(BurstClassFull[[#This Row],[FullSess-%SpikesInBursts]]&lt;$D$3,"LB","HB"))</f>
        <v>HB</v>
      </c>
      <c r="F92" s="48" t="str">
        <f t="shared" si="0"/>
        <v>HFHB</v>
      </c>
      <c r="G92" s="136">
        <v>6.5288194444444443</v>
      </c>
      <c r="H92" s="136">
        <v>67.352434091852743</v>
      </c>
      <c r="I92" s="136" t="s">
        <v>139</v>
      </c>
      <c r="J92" s="136">
        <v>13</v>
      </c>
      <c r="K92" s="136">
        <v>7</v>
      </c>
      <c r="L92" s="136" t="s">
        <v>140</v>
      </c>
      <c r="M92" s="136" t="s">
        <v>9</v>
      </c>
      <c r="N92" s="136">
        <v>22</v>
      </c>
      <c r="O92" s="136" t="str">
        <f>IF(Table1[[#This Row],[Ethanol Day]]&lt;9,"Early",IF(Table1[[#This Row],[Ethanol Day]]&gt;16,"Late","Mid"))</f>
        <v>Early</v>
      </c>
      <c r="P92" s="136" t="s">
        <v>119</v>
      </c>
      <c r="Q92" s="136" t="s">
        <v>71</v>
      </c>
      <c r="R92" s="153">
        <v>889</v>
      </c>
    </row>
    <row r="93" spans="4:18" hidden="1" x14ac:dyDescent="0.3">
      <c r="D93" s="47" t="str">
        <f>IF(ISBLANK(BurstClassFull[[#This Row],[FullSess-Spk/sec]]),"",IF(BurstClassFull[[#This Row],[FullSess-Spk/sec]]&lt;$C$3,"LF","HF"))</f>
        <v>LF</v>
      </c>
      <c r="E93" s="47" t="str">
        <f>IF(ISBLANK(BurstClassFull[[#This Row],[FullSess-%SpikesInBursts]]),"",IF(BurstClassFull[[#This Row],[FullSess-%SpikesInBursts]]&lt;$D$3,"LB","HB"))</f>
        <v>LB</v>
      </c>
      <c r="F93" s="48" t="str">
        <f t="shared" si="0"/>
        <v>LFLB</v>
      </c>
      <c r="G93" s="136">
        <v>0.70465277777777779</v>
      </c>
      <c r="H93" s="136">
        <v>11.286556544020275</v>
      </c>
      <c r="I93" s="136" t="s">
        <v>139</v>
      </c>
      <c r="J93" s="136">
        <v>13</v>
      </c>
      <c r="K93" s="136">
        <v>8</v>
      </c>
      <c r="L93" s="136" t="s">
        <v>136</v>
      </c>
      <c r="M93" s="136" t="s">
        <v>9</v>
      </c>
      <c r="N93" s="136">
        <v>22</v>
      </c>
      <c r="O93" s="136" t="str">
        <f>IF(Table1[[#This Row],[Ethanol Day]]&lt;9,"Early",IF(Table1[[#This Row],[Ethanol Day]]&gt;16,"Late","Mid"))</f>
        <v>Early</v>
      </c>
      <c r="P93" s="136" t="s">
        <v>11</v>
      </c>
      <c r="Q93" s="136" t="s">
        <v>119</v>
      </c>
      <c r="R93" s="153">
        <v>889</v>
      </c>
    </row>
    <row r="94" spans="4:18" hidden="1" x14ac:dyDescent="0.3">
      <c r="D94" s="47" t="str">
        <f>IF(ISBLANK(BurstClassFull[[#This Row],[FullSess-Spk/sec]]),"",IF(BurstClassFull[[#This Row],[FullSess-Spk/sec]]&lt;$C$3,"LF","HF"))</f>
        <v>LF</v>
      </c>
      <c r="E94" s="47" t="str">
        <f>IF(ISBLANK(BurstClassFull[[#This Row],[FullSess-%SpikesInBursts]]),"",IF(BurstClassFull[[#This Row],[FullSess-%SpikesInBursts]]&lt;$D$3,"LB","HB"))</f>
        <v>LB</v>
      </c>
      <c r="F94" s="48" t="str">
        <f t="shared" si="0"/>
        <v>LFLB</v>
      </c>
      <c r="G94" s="136">
        <v>0.84284722222222219</v>
      </c>
      <c r="H94" s="136">
        <v>9.2894620675744122</v>
      </c>
      <c r="I94" s="136" t="s">
        <v>139</v>
      </c>
      <c r="J94" s="136">
        <v>13</v>
      </c>
      <c r="K94" s="136">
        <v>9</v>
      </c>
      <c r="L94" s="136" t="s">
        <v>87</v>
      </c>
      <c r="M94" s="136" t="s">
        <v>9</v>
      </c>
      <c r="N94" s="136">
        <v>22</v>
      </c>
      <c r="O94" s="136" t="str">
        <f>IF(Table1[[#This Row],[Ethanol Day]]&lt;9,"Early",IF(Table1[[#This Row],[Ethanol Day]]&gt;16,"Late","Mid"))</f>
        <v>Early</v>
      </c>
      <c r="P94" s="136" t="s">
        <v>11</v>
      </c>
      <c r="Q94" s="136" t="s">
        <v>71</v>
      </c>
      <c r="R94" s="153">
        <v>889</v>
      </c>
    </row>
    <row r="95" spans="4:18" hidden="1" x14ac:dyDescent="0.3">
      <c r="D95" s="47" t="str">
        <f>IF(ISBLANK(BurstClassFull[[#This Row],[FullSess-Spk/sec]]),"",IF(BurstClassFull[[#This Row],[FullSess-Spk/sec]]&lt;$C$3,"LF","HF"))</f>
        <v>HF</v>
      </c>
      <c r="E95" s="47" t="str">
        <f>IF(ISBLANK(BurstClassFull[[#This Row],[FullSess-%SpikesInBursts]]),"",IF(BurstClassFull[[#This Row],[FullSess-%SpikesInBursts]]&lt;$D$3,"LB","HB"))</f>
        <v>HB</v>
      </c>
      <c r="F95" s="48" t="str">
        <f t="shared" si="0"/>
        <v>HFHB</v>
      </c>
      <c r="G95" s="136">
        <v>5.4936111111111101</v>
      </c>
      <c r="H95" s="136">
        <v>49.688250294640994</v>
      </c>
      <c r="I95" s="136" t="s">
        <v>139</v>
      </c>
      <c r="J95" s="136">
        <v>13</v>
      </c>
      <c r="K95" s="136">
        <v>10</v>
      </c>
      <c r="L95" s="136" t="s">
        <v>112</v>
      </c>
      <c r="M95" s="136" t="s">
        <v>9</v>
      </c>
      <c r="N95" s="136">
        <v>22</v>
      </c>
      <c r="O95" s="136" t="str">
        <f>IF(Table1[[#This Row],[Ethanol Day]]&lt;9,"Early",IF(Table1[[#This Row],[Ethanol Day]]&gt;16,"Late","Mid"))</f>
        <v>Early</v>
      </c>
      <c r="P95" s="136" t="s">
        <v>11</v>
      </c>
      <c r="Q95" s="136" t="s">
        <v>119</v>
      </c>
      <c r="R95" s="153">
        <v>889</v>
      </c>
    </row>
    <row r="96" spans="4:18" hidden="1" x14ac:dyDescent="0.3">
      <c r="D96" s="47" t="str">
        <f>IF(ISBLANK(BurstClassFull[[#This Row],[FullSess-Spk/sec]]),"",IF(BurstClassFull[[#This Row],[FullSess-Spk/sec]]&lt;$C$3,"LF","HF"))</f>
        <v>LF</v>
      </c>
      <c r="E96" s="47" t="str">
        <f>IF(ISBLANK(BurstClassFull[[#This Row],[FullSess-%SpikesInBursts]]),"",IF(BurstClassFull[[#This Row],[FullSess-%SpikesInBursts]]&lt;$D$3,"LB","HB"))</f>
        <v>LB</v>
      </c>
      <c r="F96" s="48" t="str">
        <f t="shared" si="0"/>
        <v>LFLB</v>
      </c>
      <c r="G96" s="136">
        <v>0.66010416666666671</v>
      </c>
      <c r="H96" s="136">
        <v>23.463151801760478</v>
      </c>
      <c r="I96" s="136" t="s">
        <v>139</v>
      </c>
      <c r="J96" s="136">
        <v>13</v>
      </c>
      <c r="K96" s="136">
        <v>12</v>
      </c>
      <c r="L96" s="136" t="s">
        <v>134</v>
      </c>
      <c r="M96" s="136" t="s">
        <v>9</v>
      </c>
      <c r="N96" s="136">
        <v>22</v>
      </c>
      <c r="O96" s="136" t="str">
        <f>IF(Table1[[#This Row],[Ethanol Day]]&lt;9,"Early",IF(Table1[[#This Row],[Ethanol Day]]&gt;16,"Late","Mid"))</f>
        <v>Early</v>
      </c>
      <c r="P96" s="136" t="s">
        <v>119</v>
      </c>
      <c r="Q96" s="136" t="s">
        <v>71</v>
      </c>
      <c r="R96" s="153">
        <v>889</v>
      </c>
    </row>
    <row r="97" spans="4:18" hidden="1" x14ac:dyDescent="0.3">
      <c r="D97" s="47" t="str">
        <f>IF(ISBLANK(BurstClassFull[[#This Row],[FullSess-Spk/sec]]),"",IF(BurstClassFull[[#This Row],[FullSess-Spk/sec]]&lt;$C$3,"LF","HF"))</f>
        <v>LF</v>
      </c>
      <c r="E97" s="47" t="str">
        <f>IF(ISBLANK(BurstClassFull[[#This Row],[FullSess-%SpikesInBursts]]),"",IF(BurstClassFull[[#This Row],[FullSess-%SpikesInBursts]]&lt;$D$3,"LB","HB"))</f>
        <v>LB</v>
      </c>
      <c r="F97" s="48" t="str">
        <f t="shared" si="0"/>
        <v>LFLB</v>
      </c>
      <c r="G97" s="136">
        <v>1.3630555555555557</v>
      </c>
      <c r="H97" s="136">
        <v>16.742146745419394</v>
      </c>
      <c r="I97" s="136" t="s">
        <v>139</v>
      </c>
      <c r="J97" s="136">
        <v>13</v>
      </c>
      <c r="K97" s="136">
        <v>13</v>
      </c>
      <c r="L97" s="136" t="s">
        <v>94</v>
      </c>
      <c r="M97" s="136" t="s">
        <v>9</v>
      </c>
      <c r="N97" s="136">
        <v>22</v>
      </c>
      <c r="O97" s="136" t="str">
        <f>IF(Table1[[#This Row],[Ethanol Day]]&lt;9,"Early",IF(Table1[[#This Row],[Ethanol Day]]&gt;16,"Late","Mid"))</f>
        <v>Early</v>
      </c>
      <c r="P97" s="136" t="s">
        <v>11</v>
      </c>
      <c r="Q97" s="136" t="s">
        <v>119</v>
      </c>
      <c r="R97" s="153">
        <v>889</v>
      </c>
    </row>
    <row r="98" spans="4:18" hidden="1" x14ac:dyDescent="0.3">
      <c r="D98" s="47" t="str">
        <f>IF(ISBLANK(BurstClassFull[[#This Row],[FullSess-Spk/sec]]),"",IF(BurstClassFull[[#This Row],[FullSess-Spk/sec]]&lt;$C$3,"LF","HF"))</f>
        <v>LF</v>
      </c>
      <c r="E98" s="47" t="str">
        <f>IF(ISBLANK(BurstClassFull[[#This Row],[FullSess-%SpikesInBursts]]),"",IF(BurstClassFull[[#This Row],[FullSess-%SpikesInBursts]]&lt;$D$3,"LB","HB"))</f>
        <v>LB</v>
      </c>
      <c r="F98" s="48" t="str">
        <f t="shared" si="0"/>
        <v>LFLB</v>
      </c>
      <c r="G98" s="136">
        <v>0.94534722222222223</v>
      </c>
      <c r="H98" s="136">
        <v>17.290216012867884</v>
      </c>
      <c r="I98" s="136" t="s">
        <v>139</v>
      </c>
      <c r="J98" s="136">
        <v>13</v>
      </c>
      <c r="K98" s="136">
        <v>14</v>
      </c>
      <c r="L98" s="136" t="s">
        <v>114</v>
      </c>
      <c r="M98" s="136" t="s">
        <v>9</v>
      </c>
      <c r="N98" s="136">
        <v>22</v>
      </c>
      <c r="O98" s="136" t="str">
        <f>IF(Table1[[#This Row],[Ethanol Day]]&lt;9,"Early",IF(Table1[[#This Row],[Ethanol Day]]&gt;16,"Late","Mid"))</f>
        <v>Early</v>
      </c>
      <c r="P98" s="136" t="s">
        <v>11</v>
      </c>
      <c r="Q98" s="136" t="s">
        <v>71</v>
      </c>
      <c r="R98" s="153">
        <v>889</v>
      </c>
    </row>
    <row r="99" spans="4:18" hidden="1" x14ac:dyDescent="0.3">
      <c r="D99" s="47" t="str">
        <f>IF(ISBLANK(BurstClassFull[[#This Row],[FullSess-Spk/sec]]),"",IF(BurstClassFull[[#This Row],[FullSess-Spk/sec]]&lt;$C$3,"LF","HF"))</f>
        <v>LF</v>
      </c>
      <c r="E99" s="47" t="str">
        <f>IF(ISBLANK(BurstClassFull[[#This Row],[FullSess-%SpikesInBursts]]),"",IF(BurstClassFull[[#This Row],[FullSess-%SpikesInBursts]]&lt;$D$3,"LB","HB"))</f>
        <v>LB</v>
      </c>
      <c r="F99" s="48" t="str">
        <f t="shared" si="0"/>
        <v>LFLB</v>
      </c>
      <c r="G99" s="136">
        <v>1.2806249999999999</v>
      </c>
      <c r="H99" s="136">
        <v>14.94117442888413</v>
      </c>
      <c r="I99" s="136" t="s">
        <v>82</v>
      </c>
      <c r="J99" s="136">
        <v>14</v>
      </c>
      <c r="K99" s="136">
        <v>3</v>
      </c>
      <c r="L99" s="136" t="s">
        <v>136</v>
      </c>
      <c r="M99" s="136" t="s">
        <v>9</v>
      </c>
      <c r="N99" s="136">
        <v>1</v>
      </c>
      <c r="O99" s="136" t="str">
        <f>IF(Table1[[#This Row],[Ethanol Day]]&lt;9,"Early",IF(Table1[[#This Row],[Ethanol Day]]&gt;16,"Late","Mid"))</f>
        <v>Early</v>
      </c>
      <c r="P99" s="136" t="s">
        <v>71</v>
      </c>
      <c r="Q99" s="136" t="s">
        <v>71</v>
      </c>
      <c r="R99" s="153">
        <v>24</v>
      </c>
    </row>
    <row r="100" spans="4:18" hidden="1" x14ac:dyDescent="0.3">
      <c r="D100" s="47" t="str">
        <f>IF(ISBLANK(BurstClassFull[[#This Row],[FullSess-Spk/sec]]),"",IF(BurstClassFull[[#This Row],[FullSess-Spk/sec]]&lt;$C$3,"LF","HF"))</f>
        <v>LF</v>
      </c>
      <c r="E100" s="47" t="str">
        <f>IF(ISBLANK(BurstClassFull[[#This Row],[FullSess-%SpikesInBursts]]),"",IF(BurstClassFull[[#This Row],[FullSess-%SpikesInBursts]]&lt;$D$3,"LB","HB"))</f>
        <v>LB</v>
      </c>
      <c r="F100" s="48" t="str">
        <f t="shared" ref="F100:F163" si="1">CONCATENATE(D100,E100)</f>
        <v>LFLB</v>
      </c>
      <c r="G100" s="136">
        <v>0.46565972222222218</v>
      </c>
      <c r="H100" s="136">
        <v>10.659007804460936</v>
      </c>
      <c r="I100" s="136" t="s">
        <v>82</v>
      </c>
      <c r="J100" s="136">
        <v>14</v>
      </c>
      <c r="K100" s="136">
        <v>4</v>
      </c>
      <c r="L100" s="136" t="s">
        <v>85</v>
      </c>
      <c r="M100" s="136" t="s">
        <v>9</v>
      </c>
      <c r="N100" s="136">
        <v>1</v>
      </c>
      <c r="O100" s="136" t="str">
        <f>IF(Table1[[#This Row],[Ethanol Day]]&lt;9,"Early",IF(Table1[[#This Row],[Ethanol Day]]&gt;16,"Late","Mid"))</f>
        <v>Early</v>
      </c>
      <c r="P100" s="136" t="s">
        <v>11</v>
      </c>
      <c r="Q100" s="136" t="s">
        <v>71</v>
      </c>
      <c r="R100" s="153">
        <v>24</v>
      </c>
    </row>
    <row r="101" spans="4:18" hidden="1" x14ac:dyDescent="0.3">
      <c r="D101" s="47" t="str">
        <f>IF(ISBLANK(BurstClassFull[[#This Row],[FullSess-Spk/sec]]),"",IF(BurstClassFull[[#This Row],[FullSess-Spk/sec]]&lt;$C$3,"LF","HF"))</f>
        <v>LF</v>
      </c>
      <c r="E101" s="47" t="str">
        <f>IF(ISBLANK(BurstClassFull[[#This Row],[FullSess-%SpikesInBursts]]),"",IF(BurstClassFull[[#This Row],[FullSess-%SpikesInBursts]]&lt;$D$3,"LB","HB"))</f>
        <v>LB</v>
      </c>
      <c r="F101" s="48" t="str">
        <f t="shared" si="1"/>
        <v>LFLB</v>
      </c>
      <c r="G101" s="136">
        <v>0.58250000000000002</v>
      </c>
      <c r="H101" s="136">
        <v>28.664603641334619</v>
      </c>
      <c r="I101" s="136" t="s">
        <v>82</v>
      </c>
      <c r="J101" s="136">
        <v>14</v>
      </c>
      <c r="K101" s="136">
        <v>5</v>
      </c>
      <c r="L101" s="136" t="s">
        <v>87</v>
      </c>
      <c r="M101" s="136" t="s">
        <v>9</v>
      </c>
      <c r="N101" s="136">
        <v>1</v>
      </c>
      <c r="O101" s="136" t="str">
        <f>IF(Table1[[#This Row],[Ethanol Day]]&lt;9,"Early",IF(Table1[[#This Row],[Ethanol Day]]&gt;16,"Late","Mid"))</f>
        <v>Early</v>
      </c>
      <c r="P101" s="136" t="s">
        <v>11</v>
      </c>
      <c r="Q101" s="136" t="s">
        <v>71</v>
      </c>
      <c r="R101" s="153">
        <v>24</v>
      </c>
    </row>
    <row r="102" spans="4:18" hidden="1" x14ac:dyDescent="0.3">
      <c r="D102" s="47" t="str">
        <f>IF(ISBLANK(BurstClassFull[[#This Row],[FullSess-Spk/sec]]),"",IF(BurstClassFull[[#This Row],[FullSess-Spk/sec]]&lt;$C$3,"LF","HF"))</f>
        <v>LF</v>
      </c>
      <c r="E102" s="47" t="str">
        <f>IF(ISBLANK(BurstClassFull[[#This Row],[FullSess-%SpikesInBursts]]),"",IF(BurstClassFull[[#This Row],[FullSess-%SpikesInBursts]]&lt;$D$3,"LB","HB"))</f>
        <v>LB</v>
      </c>
      <c r="F102" s="48" t="str">
        <f t="shared" si="1"/>
        <v>LFLB</v>
      </c>
      <c r="G102" s="136">
        <v>0.82020833333333332</v>
      </c>
      <c r="H102" s="136">
        <v>16.239426730823528</v>
      </c>
      <c r="I102" s="136" t="s">
        <v>82</v>
      </c>
      <c r="J102" s="136">
        <v>14</v>
      </c>
      <c r="K102" s="136">
        <v>6</v>
      </c>
      <c r="L102" s="136" t="s">
        <v>88</v>
      </c>
      <c r="M102" s="136" t="s">
        <v>9</v>
      </c>
      <c r="N102" s="136">
        <v>1</v>
      </c>
      <c r="O102" s="136" t="str">
        <f>IF(Table1[[#This Row],[Ethanol Day]]&lt;9,"Early",IF(Table1[[#This Row],[Ethanol Day]]&gt;16,"Late","Mid"))</f>
        <v>Early</v>
      </c>
      <c r="P102" s="136" t="s">
        <v>11</v>
      </c>
      <c r="Q102" s="136" t="s">
        <v>71</v>
      </c>
      <c r="R102" s="153">
        <v>24</v>
      </c>
    </row>
    <row r="103" spans="4:18" hidden="1" x14ac:dyDescent="0.3">
      <c r="D103" s="47" t="str">
        <f>IF(ISBLANK(BurstClassFull[[#This Row],[FullSess-Spk/sec]]),"",IF(BurstClassFull[[#This Row],[FullSess-Spk/sec]]&lt;$C$3,"LF","HF"))</f>
        <v>LF</v>
      </c>
      <c r="E103" s="47" t="str">
        <f>IF(ISBLANK(BurstClassFull[[#This Row],[FullSess-%SpikesInBursts]]),"",IF(BurstClassFull[[#This Row],[FullSess-%SpikesInBursts]]&lt;$D$3,"LB","HB"))</f>
        <v>LB</v>
      </c>
      <c r="F103" s="48" t="str">
        <f t="shared" si="1"/>
        <v>LFLB</v>
      </c>
      <c r="G103" s="136">
        <v>0.89076388888888891</v>
      </c>
      <c r="H103" s="136">
        <v>16.931170669125873</v>
      </c>
      <c r="I103" s="136" t="s">
        <v>82</v>
      </c>
      <c r="J103" s="136">
        <v>14</v>
      </c>
      <c r="K103" s="136">
        <v>7</v>
      </c>
      <c r="L103" s="136" t="s">
        <v>90</v>
      </c>
      <c r="M103" s="136" t="s">
        <v>9</v>
      </c>
      <c r="N103" s="136">
        <v>1</v>
      </c>
      <c r="O103" s="136" t="str">
        <f>IF(Table1[[#This Row],[Ethanol Day]]&lt;9,"Early",IF(Table1[[#This Row],[Ethanol Day]]&gt;16,"Late","Mid"))</f>
        <v>Early</v>
      </c>
      <c r="P103" s="136" t="s">
        <v>11</v>
      </c>
      <c r="Q103" s="136" t="s">
        <v>71</v>
      </c>
      <c r="R103" s="153">
        <v>24</v>
      </c>
    </row>
    <row r="104" spans="4:18" hidden="1" x14ac:dyDescent="0.3">
      <c r="D104" s="47" t="str">
        <f>IF(ISBLANK(BurstClassFull[[#This Row],[FullSess-Spk/sec]]),"",IF(BurstClassFull[[#This Row],[FullSess-Spk/sec]]&lt;$C$3,"LF","HF"))</f>
        <v>LF</v>
      </c>
      <c r="E104" s="47" t="str">
        <f>IF(ISBLANK(BurstClassFull[[#This Row],[FullSess-%SpikesInBursts]]),"",IF(BurstClassFull[[#This Row],[FullSess-%SpikesInBursts]]&lt;$D$3,"LB","HB"))</f>
        <v>LB</v>
      </c>
      <c r="F104" s="48" t="str">
        <f t="shared" si="1"/>
        <v>LFLB</v>
      </c>
      <c r="G104" s="136">
        <v>0.62086805555555546</v>
      </c>
      <c r="H104" s="136">
        <v>7.87485576420345</v>
      </c>
      <c r="I104" s="136" t="s">
        <v>82</v>
      </c>
      <c r="J104" s="136">
        <v>14</v>
      </c>
      <c r="K104" s="136">
        <v>9</v>
      </c>
      <c r="L104" s="136" t="s">
        <v>94</v>
      </c>
      <c r="M104" s="136" t="s">
        <v>9</v>
      </c>
      <c r="N104" s="136">
        <v>1</v>
      </c>
      <c r="O104" s="136" t="str">
        <f>IF(Table1[[#This Row],[Ethanol Day]]&lt;9,"Early",IF(Table1[[#This Row],[Ethanol Day]]&gt;16,"Late","Mid"))</f>
        <v>Early</v>
      </c>
      <c r="P104" s="136" t="s">
        <v>11</v>
      </c>
      <c r="Q104" s="136" t="s">
        <v>71</v>
      </c>
      <c r="R104" s="153">
        <v>24</v>
      </c>
    </row>
    <row r="105" spans="4:18" hidden="1" x14ac:dyDescent="0.3">
      <c r="D105" s="47" t="str">
        <f>IF(ISBLANK(BurstClassFull[[#This Row],[FullSess-Spk/sec]]),"",IF(BurstClassFull[[#This Row],[FullSess-Spk/sec]]&lt;$C$3,"LF","HF"))</f>
        <v>LF</v>
      </c>
      <c r="E105" s="47" t="str">
        <f>IF(ISBLANK(BurstClassFull[[#This Row],[FullSess-%SpikesInBursts]]),"",IF(BurstClassFull[[#This Row],[FullSess-%SpikesInBursts]]&lt;$D$3,"LB","HB"))</f>
        <v>LB</v>
      </c>
      <c r="F105" s="48" t="str">
        <f t="shared" si="1"/>
        <v>LFLB</v>
      </c>
      <c r="G105" s="136">
        <v>0.77906249999999999</v>
      </c>
      <c r="H105" s="136">
        <v>9.6921784920979004</v>
      </c>
      <c r="I105" s="136" t="s">
        <v>82</v>
      </c>
      <c r="J105" s="136">
        <v>14</v>
      </c>
      <c r="K105" s="136">
        <v>11</v>
      </c>
      <c r="L105" s="136" t="s">
        <v>143</v>
      </c>
      <c r="M105" s="136" t="s">
        <v>9</v>
      </c>
      <c r="N105" s="136">
        <v>1</v>
      </c>
      <c r="O105" s="136" t="str">
        <f>IF(Table1[[#This Row],[Ethanol Day]]&lt;9,"Early",IF(Table1[[#This Row],[Ethanol Day]]&gt;16,"Late","Mid"))</f>
        <v>Early</v>
      </c>
      <c r="P105" s="136" t="s">
        <v>71</v>
      </c>
      <c r="Q105" s="136" t="s">
        <v>71</v>
      </c>
      <c r="R105" s="153">
        <v>24</v>
      </c>
    </row>
    <row r="106" spans="4:18" hidden="1" x14ac:dyDescent="0.3">
      <c r="D106" s="47" t="str">
        <f>IF(ISBLANK(BurstClassFull[[#This Row],[FullSess-Spk/sec]]),"",IF(BurstClassFull[[#This Row],[FullSess-Spk/sec]]&lt;$C$3,"LF","HF"))</f>
        <v>LF</v>
      </c>
      <c r="E106" s="47" t="str">
        <f>IF(ISBLANK(BurstClassFull[[#This Row],[FullSess-%SpikesInBursts]]),"",IF(BurstClassFull[[#This Row],[FullSess-%SpikesInBursts]]&lt;$D$3,"LB","HB"))</f>
        <v>LB</v>
      </c>
      <c r="F106" s="48" t="str">
        <f t="shared" si="1"/>
        <v>LFLB</v>
      </c>
      <c r="G106" s="136">
        <v>0.73388888888888881</v>
      </c>
      <c r="H106" s="136">
        <v>7.5712171008338398</v>
      </c>
      <c r="I106" s="136" t="s">
        <v>82</v>
      </c>
      <c r="J106" s="136">
        <v>14</v>
      </c>
      <c r="K106" s="136">
        <v>14</v>
      </c>
      <c r="L106" s="136" t="s">
        <v>144</v>
      </c>
      <c r="M106" s="136" t="s">
        <v>9</v>
      </c>
      <c r="N106" s="136">
        <v>1</v>
      </c>
      <c r="O106" s="136" t="str">
        <f>IF(Table1[[#This Row],[Ethanol Day]]&lt;9,"Early",IF(Table1[[#This Row],[Ethanol Day]]&gt;16,"Late","Mid"))</f>
        <v>Early</v>
      </c>
      <c r="P106" s="136" t="s">
        <v>71</v>
      </c>
      <c r="Q106" s="136" t="s">
        <v>71</v>
      </c>
      <c r="R106" s="153">
        <v>24</v>
      </c>
    </row>
    <row r="107" spans="4:18" hidden="1" x14ac:dyDescent="0.3">
      <c r="D107" s="47" t="str">
        <f>IF(ISBLANK(BurstClassFull[[#This Row],[FullSess-Spk/sec]]),"",IF(BurstClassFull[[#This Row],[FullSess-Spk/sec]]&lt;$C$3,"LF","HF"))</f>
        <v>LF</v>
      </c>
      <c r="E107" s="47" t="str">
        <f>IF(ISBLANK(BurstClassFull[[#This Row],[FullSess-%SpikesInBursts]]),"",IF(BurstClassFull[[#This Row],[FullSess-%SpikesInBursts]]&lt;$D$3,"LB","HB"))</f>
        <v>LB</v>
      </c>
      <c r="F107" s="48" t="str">
        <f t="shared" si="1"/>
        <v>LFLB</v>
      </c>
      <c r="G107" s="136">
        <v>2.4975000000000005</v>
      </c>
      <c r="H107" s="136">
        <v>29.729379169194527</v>
      </c>
      <c r="I107" s="136" t="s">
        <v>82</v>
      </c>
      <c r="J107" s="136">
        <v>14</v>
      </c>
      <c r="K107" s="136">
        <v>15</v>
      </c>
      <c r="L107" s="136" t="s">
        <v>101</v>
      </c>
      <c r="M107" s="136" t="s">
        <v>9</v>
      </c>
      <c r="N107" s="136">
        <v>1</v>
      </c>
      <c r="O107" s="136" t="str">
        <f>IF(Table1[[#This Row],[Ethanol Day]]&lt;9,"Early",IF(Table1[[#This Row],[Ethanol Day]]&gt;16,"Late","Mid"))</f>
        <v>Early</v>
      </c>
      <c r="P107" s="136" t="s">
        <v>11</v>
      </c>
      <c r="Q107" s="136" t="s">
        <v>71</v>
      </c>
      <c r="R107" s="153">
        <v>24</v>
      </c>
    </row>
    <row r="108" spans="4:18" hidden="1" x14ac:dyDescent="0.3">
      <c r="D108" s="47" t="str">
        <f>IF(ISBLANK(BurstClassFull[[#This Row],[FullSess-Spk/sec]]),"",IF(BurstClassFull[[#This Row],[FullSess-Spk/sec]]&lt;$C$3,"LF","HF"))</f>
        <v>LF</v>
      </c>
      <c r="E108" s="47" t="str">
        <f>IF(ISBLANK(BurstClassFull[[#This Row],[FullSess-%SpikesInBursts]]),"",IF(BurstClassFull[[#This Row],[FullSess-%SpikesInBursts]]&lt;$D$3,"LB","HB"))</f>
        <v>LB</v>
      </c>
      <c r="F108" s="48" t="str">
        <f t="shared" si="1"/>
        <v>LFLB</v>
      </c>
      <c r="G108" s="136">
        <v>1.5564236111111112</v>
      </c>
      <c r="H108" s="136">
        <v>22.216794859171319</v>
      </c>
      <c r="I108" s="136" t="s">
        <v>82</v>
      </c>
      <c r="J108" s="136">
        <v>14</v>
      </c>
      <c r="K108" s="136">
        <v>16</v>
      </c>
      <c r="L108" s="136" t="s">
        <v>145</v>
      </c>
      <c r="M108" s="136" t="s">
        <v>9</v>
      </c>
      <c r="N108" s="136">
        <v>1</v>
      </c>
      <c r="O108" s="136" t="str">
        <f>IF(Table1[[#This Row],[Ethanol Day]]&lt;9,"Early",IF(Table1[[#This Row],[Ethanol Day]]&gt;16,"Late","Mid"))</f>
        <v>Early</v>
      </c>
      <c r="P108" s="136" t="s">
        <v>71</v>
      </c>
      <c r="Q108" s="136" t="s">
        <v>71</v>
      </c>
      <c r="R108" s="153">
        <v>24</v>
      </c>
    </row>
    <row r="109" spans="4:18" hidden="1" x14ac:dyDescent="0.3">
      <c r="D109" s="47" t="str">
        <f>IF(ISBLANK(BurstClassFull[[#This Row],[FullSess-Spk/sec]]),"",IF(BurstClassFull[[#This Row],[FullSess-Spk/sec]]&lt;$C$3,"LF","HF"))</f>
        <v>LF</v>
      </c>
      <c r="E109" s="47" t="str">
        <f>IF(ISBLANK(BurstClassFull[[#This Row],[FullSess-%SpikesInBursts]]),"",IF(BurstClassFull[[#This Row],[FullSess-%SpikesInBursts]]&lt;$D$3,"LB","HB"))</f>
        <v>LB</v>
      </c>
      <c r="F109" s="48" t="str">
        <f t="shared" si="1"/>
        <v>LFLB</v>
      </c>
      <c r="G109" s="136">
        <v>0.9968055555555555</v>
      </c>
      <c r="H109" s="136">
        <v>20.466250921187186</v>
      </c>
      <c r="I109" s="136" t="s">
        <v>82</v>
      </c>
      <c r="J109" s="136">
        <v>14</v>
      </c>
      <c r="K109" s="136">
        <v>19</v>
      </c>
      <c r="L109" s="136" t="s">
        <v>103</v>
      </c>
      <c r="M109" s="136" t="s">
        <v>9</v>
      </c>
      <c r="N109" s="136">
        <v>1</v>
      </c>
      <c r="O109" s="136" t="str">
        <f>IF(Table1[[#This Row],[Ethanol Day]]&lt;9,"Early",IF(Table1[[#This Row],[Ethanol Day]]&gt;16,"Late","Mid"))</f>
        <v>Early</v>
      </c>
      <c r="P109" s="136" t="s">
        <v>11</v>
      </c>
      <c r="Q109" s="136" t="s">
        <v>71</v>
      </c>
      <c r="R109" s="153">
        <v>24</v>
      </c>
    </row>
    <row r="110" spans="4:18" hidden="1" x14ac:dyDescent="0.3">
      <c r="D110" s="47" t="str">
        <f>IF(ISBLANK(BurstClassFull[[#This Row],[FullSess-Spk/sec]]),"",IF(BurstClassFull[[#This Row],[FullSess-Spk/sec]]&lt;$C$3,"LF","HF"))</f>
        <v>LF</v>
      </c>
      <c r="E110" s="47" t="str">
        <f>IF(ISBLANK(BurstClassFull[[#This Row],[FullSess-%SpikesInBursts]]),"",IF(BurstClassFull[[#This Row],[FullSess-%SpikesInBursts]]&lt;$D$3,"LB","HB"))</f>
        <v>LB</v>
      </c>
      <c r="F110" s="48" t="str">
        <f t="shared" si="1"/>
        <v>LFLB</v>
      </c>
      <c r="G110" s="136">
        <v>0.3285763888888889</v>
      </c>
      <c r="H110" s="136">
        <v>11.198511298316541</v>
      </c>
      <c r="I110" s="136" t="s">
        <v>147</v>
      </c>
      <c r="J110" s="136">
        <v>15</v>
      </c>
      <c r="K110" s="136">
        <v>2</v>
      </c>
      <c r="L110" s="136" t="s">
        <v>87</v>
      </c>
      <c r="M110" s="136" t="s">
        <v>9</v>
      </c>
      <c r="N110" s="136">
        <v>1</v>
      </c>
      <c r="O110" s="136" t="str">
        <f>IF(Table1[[#This Row],[Ethanol Day]]&lt;9,"Early",IF(Table1[[#This Row],[Ethanol Day]]&gt;16,"Late","Mid"))</f>
        <v>Early</v>
      </c>
      <c r="P110" s="136" t="s">
        <v>81</v>
      </c>
      <c r="Q110" s="136" t="s">
        <v>71</v>
      </c>
      <c r="R110" s="153">
        <v>911</v>
      </c>
    </row>
    <row r="111" spans="4:18" hidden="1" x14ac:dyDescent="0.3">
      <c r="D111" s="47" t="str">
        <f>IF(ISBLANK(BurstClassFull[[#This Row],[FullSess-Spk/sec]]),"",IF(BurstClassFull[[#This Row],[FullSess-Spk/sec]]&lt;$C$3,"LF","HF"))</f>
        <v>LF</v>
      </c>
      <c r="E111" s="47" t="str">
        <f>IF(ISBLANK(BurstClassFull[[#This Row],[FullSess-%SpikesInBursts]]),"",IF(BurstClassFull[[#This Row],[FullSess-%SpikesInBursts]]&lt;$D$3,"LB","HB"))</f>
        <v>LB</v>
      </c>
      <c r="F111" s="48" t="str">
        <f t="shared" si="1"/>
        <v>LFLB</v>
      </c>
      <c r="G111" s="136">
        <v>0.36638888888888888</v>
      </c>
      <c r="H111" s="136">
        <v>12.292299383479669</v>
      </c>
      <c r="I111" s="136" t="s">
        <v>147</v>
      </c>
      <c r="J111" s="136">
        <v>15</v>
      </c>
      <c r="K111" s="136">
        <v>3</v>
      </c>
      <c r="L111" s="136" t="s">
        <v>112</v>
      </c>
      <c r="M111" s="136" t="s">
        <v>9</v>
      </c>
      <c r="N111" s="136">
        <v>1</v>
      </c>
      <c r="O111" s="136" t="str">
        <f>IF(Table1[[#This Row],[Ethanol Day]]&lt;9,"Early",IF(Table1[[#This Row],[Ethanol Day]]&gt;16,"Late","Mid"))</f>
        <v>Early</v>
      </c>
      <c r="P111" s="136" t="s">
        <v>71</v>
      </c>
      <c r="Q111" s="136" t="s">
        <v>119</v>
      </c>
      <c r="R111" s="153">
        <v>911</v>
      </c>
    </row>
    <row r="112" spans="4:18" hidden="1" x14ac:dyDescent="0.3">
      <c r="D112" s="47" t="str">
        <f>IF(ISBLANK(BurstClassFull[[#This Row],[FullSess-Spk/sec]]),"",IF(BurstClassFull[[#This Row],[FullSess-Spk/sec]]&lt;$C$3,"LF","HF"))</f>
        <v>LF</v>
      </c>
      <c r="E112" s="47" t="str">
        <f>IF(ISBLANK(BurstClassFull[[#This Row],[FullSess-%SpikesInBursts]]),"",IF(BurstClassFull[[#This Row],[FullSess-%SpikesInBursts]]&lt;$D$3,"LB","HB"))</f>
        <v>HB</v>
      </c>
      <c r="F112" s="48" t="str">
        <f t="shared" si="1"/>
        <v>LFHB</v>
      </c>
      <c r="G112" s="136">
        <v>0.13770833333333335</v>
      </c>
      <c r="H112" s="136">
        <v>31.029661122388859</v>
      </c>
      <c r="I112" s="136" t="s">
        <v>147</v>
      </c>
      <c r="J112" s="136">
        <v>15</v>
      </c>
      <c r="K112" s="136">
        <v>5</v>
      </c>
      <c r="L112" s="136" t="s">
        <v>134</v>
      </c>
      <c r="M112" s="136" t="s">
        <v>9</v>
      </c>
      <c r="N112" s="136">
        <v>1</v>
      </c>
      <c r="O112" s="136" t="str">
        <f>IF(Table1[[#This Row],[Ethanol Day]]&lt;9,"Early",IF(Table1[[#This Row],[Ethanol Day]]&gt;16,"Late","Mid"))</f>
        <v>Early</v>
      </c>
      <c r="P112" s="136" t="s">
        <v>71</v>
      </c>
      <c r="Q112" s="136" t="s">
        <v>119</v>
      </c>
      <c r="R112" s="153">
        <v>911</v>
      </c>
    </row>
    <row r="113" spans="4:18" hidden="1" x14ac:dyDescent="0.3">
      <c r="D113" s="47" t="str">
        <f>IF(ISBLANK(BurstClassFull[[#This Row],[FullSess-Spk/sec]]),"",IF(BurstClassFull[[#This Row],[FullSess-Spk/sec]]&lt;$C$3,"LF","HF"))</f>
        <v>LF</v>
      </c>
      <c r="E113" s="47" t="str">
        <f>IF(ISBLANK(BurstClassFull[[#This Row],[FullSess-%SpikesInBursts]]),"",IF(BurstClassFull[[#This Row],[FullSess-%SpikesInBursts]]&lt;$D$3,"LB","HB"))</f>
        <v>HB</v>
      </c>
      <c r="F113" s="48" t="str">
        <f t="shared" si="1"/>
        <v>LFHB</v>
      </c>
      <c r="G113" s="136">
        <v>1.0317361111111112</v>
      </c>
      <c r="H113" s="136">
        <v>46.023784328523426</v>
      </c>
      <c r="I113" s="136" t="s">
        <v>147</v>
      </c>
      <c r="J113" s="136">
        <v>15</v>
      </c>
      <c r="K113" s="136">
        <v>7</v>
      </c>
      <c r="L113" s="136" t="s">
        <v>114</v>
      </c>
      <c r="M113" s="136" t="s">
        <v>9</v>
      </c>
      <c r="N113" s="136">
        <v>1</v>
      </c>
      <c r="O113" s="136" t="str">
        <f>IF(Table1[[#This Row],[Ethanol Day]]&lt;9,"Early",IF(Table1[[#This Row],[Ethanol Day]]&gt;16,"Late","Mid"))</f>
        <v>Early</v>
      </c>
      <c r="P113" s="136" t="s">
        <v>71</v>
      </c>
      <c r="Q113" s="136" t="s">
        <v>71</v>
      </c>
      <c r="R113" s="153">
        <v>911</v>
      </c>
    </row>
    <row r="114" spans="4:18" hidden="1" x14ac:dyDescent="0.3">
      <c r="D114" s="47" t="str">
        <f>IF(ISBLANK(BurstClassFull[[#This Row],[FullSess-Spk/sec]]),"",IF(BurstClassFull[[#This Row],[FullSess-Spk/sec]]&lt;$C$3,"LF","HF"))</f>
        <v>LF</v>
      </c>
      <c r="E114" s="47" t="str">
        <f>IF(ISBLANK(BurstClassFull[[#This Row],[FullSess-%SpikesInBursts]]),"",IF(BurstClassFull[[#This Row],[FullSess-%SpikesInBursts]]&lt;$D$3,"LB","HB"))</f>
        <v>HB</v>
      </c>
      <c r="F114" s="48" t="str">
        <f t="shared" si="1"/>
        <v>LFHB</v>
      </c>
      <c r="G114" s="136">
        <v>0.20493055555555556</v>
      </c>
      <c r="H114" s="136">
        <v>39.793954187672647</v>
      </c>
      <c r="I114" s="136" t="s">
        <v>147</v>
      </c>
      <c r="J114" s="136">
        <v>15</v>
      </c>
      <c r="K114" s="136">
        <v>8</v>
      </c>
      <c r="L114" s="136" t="s">
        <v>135</v>
      </c>
      <c r="M114" s="136" t="s">
        <v>9</v>
      </c>
      <c r="N114" s="136">
        <v>1</v>
      </c>
      <c r="O114" s="136" t="str">
        <f>IF(Table1[[#This Row],[Ethanol Day]]&lt;9,"Early",IF(Table1[[#This Row],[Ethanol Day]]&gt;16,"Late","Mid"))</f>
        <v>Early</v>
      </c>
      <c r="P114" s="136" t="s">
        <v>71</v>
      </c>
      <c r="Q114" s="136" t="s">
        <v>119</v>
      </c>
      <c r="R114" s="153">
        <v>911</v>
      </c>
    </row>
    <row r="115" spans="4:18" hidden="1" x14ac:dyDescent="0.3">
      <c r="D115" s="47" t="str">
        <f>IF(ISBLANK(BurstClassFull[[#This Row],[FullSess-Spk/sec]]),"",IF(BurstClassFull[[#This Row],[FullSess-Spk/sec]]&lt;$C$3,"LF","HF"))</f>
        <v>LF</v>
      </c>
      <c r="E115" s="47" t="str">
        <f>IF(ISBLANK(BurstClassFull[[#This Row],[FullSess-%SpikesInBursts]]),"",IF(BurstClassFull[[#This Row],[FullSess-%SpikesInBursts]]&lt;$D$3,"LB","HB"))</f>
        <v>LB</v>
      </c>
      <c r="F115" s="48" t="str">
        <f t="shared" si="1"/>
        <v>LFLB</v>
      </c>
      <c r="G115" s="136">
        <v>1.7665972222222222</v>
      </c>
      <c r="H115" s="136">
        <v>17.58954038808568</v>
      </c>
      <c r="I115" s="136" t="s">
        <v>149</v>
      </c>
      <c r="J115" s="136">
        <v>16</v>
      </c>
      <c r="K115" s="136">
        <v>3</v>
      </c>
      <c r="L115" s="136" t="s">
        <v>112</v>
      </c>
      <c r="M115" s="136" t="s">
        <v>9</v>
      </c>
      <c r="N115" s="136">
        <v>6</v>
      </c>
      <c r="O115" s="136" t="str">
        <f>IF(Table1[[#This Row],[Ethanol Day]]&lt;9,"Early",IF(Table1[[#This Row],[Ethanol Day]]&gt;16,"Late","Mid"))</f>
        <v>Early</v>
      </c>
      <c r="P115" s="136" t="s">
        <v>71</v>
      </c>
      <c r="Q115" s="136" t="s">
        <v>71</v>
      </c>
      <c r="R115" s="153">
        <v>968</v>
      </c>
    </row>
    <row r="116" spans="4:18" hidden="1" x14ac:dyDescent="0.3">
      <c r="D116" s="47" t="str">
        <f>IF(ISBLANK(BurstClassFull[[#This Row],[FullSess-Spk/sec]]),"",IF(BurstClassFull[[#This Row],[FullSess-Spk/sec]]&lt;$C$3,"LF","HF"))</f>
        <v>LF</v>
      </c>
      <c r="E116" s="47" t="str">
        <f>IF(ISBLANK(BurstClassFull[[#This Row],[FullSess-%SpikesInBursts]]),"",IF(BurstClassFull[[#This Row],[FullSess-%SpikesInBursts]]&lt;$D$3,"LB","HB"))</f>
        <v>LB</v>
      </c>
      <c r="F116" s="48" t="str">
        <f t="shared" si="1"/>
        <v>LFLB</v>
      </c>
      <c r="G116" s="136">
        <v>1.6291224747474746</v>
      </c>
      <c r="H116" s="136">
        <v>17.291492595707119</v>
      </c>
      <c r="I116" s="136" t="s">
        <v>149</v>
      </c>
      <c r="J116" s="136">
        <v>16</v>
      </c>
      <c r="K116" s="136">
        <v>4</v>
      </c>
      <c r="L116" s="136" t="s">
        <v>95</v>
      </c>
      <c r="M116" s="136" t="s">
        <v>9</v>
      </c>
      <c r="N116" s="136">
        <v>6</v>
      </c>
      <c r="O116" s="136" t="str">
        <f>IF(Table1[[#This Row],[Ethanol Day]]&lt;9,"Early",IF(Table1[[#This Row],[Ethanol Day]]&gt;16,"Late","Mid"))</f>
        <v>Early</v>
      </c>
      <c r="P116" s="136" t="s">
        <v>71</v>
      </c>
      <c r="Q116" s="136" t="s">
        <v>81</v>
      </c>
      <c r="R116" s="153">
        <v>968</v>
      </c>
    </row>
    <row r="117" spans="4:18" hidden="1" x14ac:dyDescent="0.3">
      <c r="D117" s="47" t="str">
        <f>IF(ISBLANK(BurstClassFull[[#This Row],[FullSess-Spk/sec]]),"",IF(BurstClassFull[[#This Row],[FullSess-Spk/sec]]&lt;$C$3,"LF","HF"))</f>
        <v>HF</v>
      </c>
      <c r="E117" s="47" t="str">
        <f>IF(ISBLANK(BurstClassFull[[#This Row],[FullSess-%SpikesInBursts]]),"",IF(BurstClassFull[[#This Row],[FullSess-%SpikesInBursts]]&lt;$D$3,"LB","HB"))</f>
        <v>HB</v>
      </c>
      <c r="F117" s="48" t="str">
        <f t="shared" si="1"/>
        <v>HFHB</v>
      </c>
      <c r="G117" s="136">
        <v>5.7412405303030303</v>
      </c>
      <c r="H117" s="136">
        <v>50.889390777777869</v>
      </c>
      <c r="I117" s="136" t="s">
        <v>149</v>
      </c>
      <c r="J117" s="136">
        <v>16</v>
      </c>
      <c r="K117" s="136">
        <v>5</v>
      </c>
      <c r="L117" s="136" t="s">
        <v>96</v>
      </c>
      <c r="M117" s="136" t="s">
        <v>9</v>
      </c>
      <c r="N117" s="136">
        <v>6</v>
      </c>
      <c r="O117" s="136" t="str">
        <f>IF(Table1[[#This Row],[Ethanol Day]]&lt;9,"Early",IF(Table1[[#This Row],[Ethanol Day]]&gt;16,"Late","Mid"))</f>
        <v>Early</v>
      </c>
      <c r="P117" s="136" t="s">
        <v>11</v>
      </c>
      <c r="Q117" s="136" t="s">
        <v>81</v>
      </c>
      <c r="R117" s="153">
        <v>968</v>
      </c>
    </row>
    <row r="118" spans="4:18" hidden="1" x14ac:dyDescent="0.3">
      <c r="D118" s="47" t="str">
        <f>IF(ISBLANK(BurstClassFull[[#This Row],[FullSess-Spk/sec]]),"",IF(BurstClassFull[[#This Row],[FullSess-Spk/sec]]&lt;$C$3,"LF","HF"))</f>
        <v>LF</v>
      </c>
      <c r="E118" s="47" t="str">
        <f>IF(ISBLANK(BurstClassFull[[#This Row],[FullSess-%SpikesInBursts]]),"",IF(BurstClassFull[[#This Row],[FullSess-%SpikesInBursts]]&lt;$D$3,"LB","HB"))</f>
        <v>LB</v>
      </c>
      <c r="F118" s="48" t="str">
        <f t="shared" si="1"/>
        <v>LFLB</v>
      </c>
      <c r="G118" s="136">
        <v>0.7667708333333334</v>
      </c>
      <c r="H118" s="136">
        <v>9.6065625078013923</v>
      </c>
      <c r="I118" s="136" t="s">
        <v>149</v>
      </c>
      <c r="J118" s="136">
        <v>16</v>
      </c>
      <c r="K118" s="136">
        <v>8</v>
      </c>
      <c r="L118" s="136" t="s">
        <v>101</v>
      </c>
      <c r="M118" s="136" t="s">
        <v>9</v>
      </c>
      <c r="N118" s="136">
        <v>6</v>
      </c>
      <c r="O118" s="136" t="str">
        <f>IF(Table1[[#This Row],[Ethanol Day]]&lt;9,"Early",IF(Table1[[#This Row],[Ethanol Day]]&gt;16,"Late","Mid"))</f>
        <v>Early</v>
      </c>
      <c r="P118" s="136" t="s">
        <v>71</v>
      </c>
      <c r="Q118" s="136" t="s">
        <v>71</v>
      </c>
      <c r="R118" s="153">
        <v>968</v>
      </c>
    </row>
    <row r="119" spans="4:18" hidden="1" x14ac:dyDescent="0.3">
      <c r="D119" s="47" t="str">
        <f>IF(ISBLANK(BurstClassFull[[#This Row],[FullSess-Spk/sec]]),"",IF(BurstClassFull[[#This Row],[FullSess-Spk/sec]]&lt;$C$3,"LF","HF"))</f>
        <v>LF</v>
      </c>
      <c r="E119" s="47" t="str">
        <f>IF(ISBLANK(BurstClassFull[[#This Row],[FullSess-%SpikesInBursts]]),"",IF(BurstClassFull[[#This Row],[FullSess-%SpikesInBursts]]&lt;$D$3,"LB","HB"))</f>
        <v>LB</v>
      </c>
      <c r="F119" s="48" t="str">
        <f t="shared" si="1"/>
        <v>LFLB</v>
      </c>
      <c r="G119" s="136">
        <v>0.14114583333333333</v>
      </c>
      <c r="H119" s="136">
        <v>9.6133263340557207</v>
      </c>
      <c r="I119" s="136" t="s">
        <v>149</v>
      </c>
      <c r="J119" s="136">
        <v>16</v>
      </c>
      <c r="K119" s="136">
        <v>10</v>
      </c>
      <c r="L119" s="136" t="s">
        <v>150</v>
      </c>
      <c r="M119" s="136" t="s">
        <v>9</v>
      </c>
      <c r="N119" s="136">
        <v>6</v>
      </c>
      <c r="O119" s="136" t="str">
        <f>IF(Table1[[#This Row],[Ethanol Day]]&lt;9,"Early",IF(Table1[[#This Row],[Ethanol Day]]&gt;16,"Late","Mid"))</f>
        <v>Early</v>
      </c>
      <c r="P119" s="136" t="s">
        <v>71</v>
      </c>
      <c r="Q119" s="136" t="s">
        <v>71</v>
      </c>
      <c r="R119" s="153">
        <v>968</v>
      </c>
    </row>
    <row r="120" spans="4:18" hidden="1" x14ac:dyDescent="0.3">
      <c r="D120" s="47" t="str">
        <f>IF(ISBLANK(BurstClassFull[[#This Row],[FullSess-Spk/sec]]),"",IF(BurstClassFull[[#This Row],[FullSess-Spk/sec]]&lt;$C$3,"LF","HF"))</f>
        <v>LF</v>
      </c>
      <c r="E120" s="47" t="str">
        <f>IF(ISBLANK(BurstClassFull[[#This Row],[FullSess-%SpikesInBursts]]),"",IF(BurstClassFull[[#This Row],[FullSess-%SpikesInBursts]]&lt;$D$3,"LB","HB"))</f>
        <v>HB</v>
      </c>
      <c r="F120" s="48" t="str">
        <f t="shared" si="1"/>
        <v>LFHB</v>
      </c>
      <c r="G120" s="136">
        <v>1.806527777777778</v>
      </c>
      <c r="H120" s="136">
        <v>67.859890878929718</v>
      </c>
      <c r="I120" s="136" t="s">
        <v>149</v>
      </c>
      <c r="J120" s="136">
        <v>16</v>
      </c>
      <c r="K120" s="136">
        <v>11</v>
      </c>
      <c r="L120" s="136" t="s">
        <v>135</v>
      </c>
      <c r="M120" s="136" t="s">
        <v>9</v>
      </c>
      <c r="N120" s="136">
        <v>6</v>
      </c>
      <c r="O120" s="136" t="str">
        <f>IF(Table1[[#This Row],[Ethanol Day]]&lt;9,"Early",IF(Table1[[#This Row],[Ethanol Day]]&gt;16,"Late","Mid"))</f>
        <v>Early</v>
      </c>
      <c r="P120" s="136" t="s">
        <v>71</v>
      </c>
      <c r="Q120" s="136" t="s">
        <v>71</v>
      </c>
      <c r="R120" s="153">
        <v>968</v>
      </c>
    </row>
    <row r="121" spans="4:18" hidden="1" x14ac:dyDescent="0.3">
      <c r="D121" s="47" t="str">
        <f>IF(ISBLANK(BurstClassFull[[#This Row],[FullSess-Spk/sec]]),"",IF(BurstClassFull[[#This Row],[FullSess-Spk/sec]]&lt;$C$3,"LF","HF"))</f>
        <v>LF</v>
      </c>
      <c r="E121" s="47" t="str">
        <f>IF(ISBLANK(BurstClassFull[[#This Row],[FullSess-%SpikesInBursts]]),"",IF(BurstClassFull[[#This Row],[FullSess-%SpikesInBursts]]&lt;$D$3,"LB","HB"))</f>
        <v>LB</v>
      </c>
      <c r="F121" s="48" t="str">
        <f t="shared" si="1"/>
        <v>LFLB</v>
      </c>
      <c r="G121" s="136">
        <v>1.1074652777777778</v>
      </c>
      <c r="H121" s="136">
        <v>25.021818292405896</v>
      </c>
      <c r="I121" s="136" t="s">
        <v>138</v>
      </c>
      <c r="J121" s="136">
        <v>17</v>
      </c>
      <c r="K121" s="136">
        <v>1</v>
      </c>
      <c r="L121" s="136" t="s">
        <v>111</v>
      </c>
      <c r="M121" s="136" t="s">
        <v>9</v>
      </c>
      <c r="N121" s="136">
        <v>1</v>
      </c>
      <c r="O121" s="136" t="str">
        <f>IF(Table1[[#This Row],[Ethanol Day]]&lt;9,"Early",IF(Table1[[#This Row],[Ethanol Day]]&gt;16,"Late","Mid"))</f>
        <v>Early</v>
      </c>
      <c r="P121" s="136" t="s">
        <v>11</v>
      </c>
      <c r="Q121" s="136" t="s">
        <v>71</v>
      </c>
      <c r="R121" s="153">
        <v>371</v>
      </c>
    </row>
    <row r="122" spans="4:18" hidden="1" x14ac:dyDescent="0.3">
      <c r="D122" s="47" t="str">
        <f>IF(ISBLANK(BurstClassFull[[#This Row],[FullSess-Spk/sec]]),"",IF(BurstClassFull[[#This Row],[FullSess-Spk/sec]]&lt;$C$3,"LF","HF"))</f>
        <v>LF</v>
      </c>
      <c r="E122" s="47" t="str">
        <f>IF(ISBLANK(BurstClassFull[[#This Row],[FullSess-%SpikesInBursts]]),"",IF(BurstClassFull[[#This Row],[FullSess-%SpikesInBursts]]&lt;$D$3,"LB","HB"))</f>
        <v>LB</v>
      </c>
      <c r="F122" s="48" t="str">
        <f t="shared" si="1"/>
        <v>LFLB</v>
      </c>
      <c r="G122" s="136">
        <v>0.73298611111111112</v>
      </c>
      <c r="H122" s="136">
        <v>18.730369469860438</v>
      </c>
      <c r="I122" s="136" t="s">
        <v>138</v>
      </c>
      <c r="J122" s="136">
        <v>17</v>
      </c>
      <c r="K122" s="136">
        <v>5</v>
      </c>
      <c r="L122" s="136" t="s">
        <v>136</v>
      </c>
      <c r="M122" s="136" t="s">
        <v>9</v>
      </c>
      <c r="N122" s="136">
        <v>1</v>
      </c>
      <c r="O122" s="136" t="str">
        <f>IF(Table1[[#This Row],[Ethanol Day]]&lt;9,"Early",IF(Table1[[#This Row],[Ethanol Day]]&gt;16,"Late","Mid"))</f>
        <v>Early</v>
      </c>
      <c r="P122" s="136" t="s">
        <v>71</v>
      </c>
      <c r="Q122" s="136" t="s">
        <v>71</v>
      </c>
      <c r="R122" s="153">
        <v>371</v>
      </c>
    </row>
    <row r="123" spans="4:18" hidden="1" x14ac:dyDescent="0.3">
      <c r="D123" s="47" t="str">
        <f>IF(ISBLANK(BurstClassFull[[#This Row],[FullSess-Spk/sec]]),"",IF(BurstClassFull[[#This Row],[FullSess-Spk/sec]]&lt;$C$3,"LF","HF"))</f>
        <v>LF</v>
      </c>
      <c r="E123" s="47" t="str">
        <f>IF(ISBLANK(BurstClassFull[[#This Row],[FullSess-%SpikesInBursts]]),"",IF(BurstClassFull[[#This Row],[FullSess-%SpikesInBursts]]&lt;$D$3,"LB","HB"))</f>
        <v>LB</v>
      </c>
      <c r="F123" s="48" t="str">
        <f t="shared" si="1"/>
        <v>LFLB</v>
      </c>
      <c r="G123" s="136">
        <v>3.1939078282828284</v>
      </c>
      <c r="H123" s="136">
        <v>29.904174933132825</v>
      </c>
      <c r="I123" s="136" t="s">
        <v>138</v>
      </c>
      <c r="J123" s="136">
        <v>17</v>
      </c>
      <c r="K123" s="136">
        <v>6</v>
      </c>
      <c r="L123" s="136" t="s">
        <v>112</v>
      </c>
      <c r="M123" s="136" t="s">
        <v>9</v>
      </c>
      <c r="N123" s="136">
        <v>1</v>
      </c>
      <c r="O123" s="136" t="str">
        <f>IF(Table1[[#This Row],[Ethanol Day]]&lt;9,"Early",IF(Table1[[#This Row],[Ethanol Day]]&gt;16,"Late","Mid"))</f>
        <v>Early</v>
      </c>
      <c r="P123" s="136" t="s">
        <v>11</v>
      </c>
      <c r="Q123" s="136" t="s">
        <v>81</v>
      </c>
      <c r="R123" s="153">
        <v>371</v>
      </c>
    </row>
    <row r="124" spans="4:18" hidden="1" x14ac:dyDescent="0.3">
      <c r="D124" s="47" t="str">
        <f>IF(ISBLANK(BurstClassFull[[#This Row],[FullSess-Spk/sec]]),"",IF(BurstClassFull[[#This Row],[FullSess-Spk/sec]]&lt;$C$3,"LF","HF"))</f>
        <v>LF</v>
      </c>
      <c r="E124" s="47" t="str">
        <f>IF(ISBLANK(BurstClassFull[[#This Row],[FullSess-%SpikesInBursts]]),"",IF(BurstClassFull[[#This Row],[FullSess-%SpikesInBursts]]&lt;$D$3,"LB","HB"))</f>
        <v>HB</v>
      </c>
      <c r="F124" s="48" t="str">
        <f t="shared" si="1"/>
        <v>LFHB</v>
      </c>
      <c r="G124" s="136">
        <v>0.5066761363636364</v>
      </c>
      <c r="H124" s="136">
        <v>31.50669061982487</v>
      </c>
      <c r="I124" s="136" t="s">
        <v>138</v>
      </c>
      <c r="J124" s="136">
        <v>17</v>
      </c>
      <c r="K124" s="136">
        <v>7</v>
      </c>
      <c r="L124" s="136" t="s">
        <v>152</v>
      </c>
      <c r="M124" s="136" t="s">
        <v>9</v>
      </c>
      <c r="N124" s="136">
        <v>1</v>
      </c>
      <c r="O124" s="136" t="str">
        <f>IF(Table1[[#This Row],[Ethanol Day]]&lt;9,"Early",IF(Table1[[#This Row],[Ethanol Day]]&gt;16,"Late","Mid"))</f>
        <v>Early</v>
      </c>
      <c r="P124" s="136" t="s">
        <v>71</v>
      </c>
      <c r="Q124" s="136" t="s">
        <v>81</v>
      </c>
      <c r="R124" s="153">
        <v>371</v>
      </c>
    </row>
    <row r="125" spans="4:18" hidden="1" x14ac:dyDescent="0.3">
      <c r="D125" s="47" t="str">
        <f>IF(ISBLANK(BurstClassFull[[#This Row],[FullSess-Spk/sec]]),"",IF(BurstClassFull[[#This Row],[FullSess-Spk/sec]]&lt;$C$3,"LF","HF"))</f>
        <v>LF</v>
      </c>
      <c r="E125" s="47" t="str">
        <f>IF(ISBLANK(BurstClassFull[[#This Row],[FullSess-%SpikesInBursts]]),"",IF(BurstClassFull[[#This Row],[FullSess-%SpikesInBursts]]&lt;$D$3,"LB","HB"))</f>
        <v>LB</v>
      </c>
      <c r="F125" s="48" t="str">
        <f t="shared" si="1"/>
        <v>LFLB</v>
      </c>
      <c r="G125" s="136">
        <v>0.81607638888888889</v>
      </c>
      <c r="H125" s="136">
        <v>14.726832889320503</v>
      </c>
      <c r="I125" s="136" t="s">
        <v>138</v>
      </c>
      <c r="J125" s="136">
        <v>17</v>
      </c>
      <c r="K125" s="136">
        <v>8</v>
      </c>
      <c r="L125" s="136" t="s">
        <v>95</v>
      </c>
      <c r="M125" s="136" t="s">
        <v>9</v>
      </c>
      <c r="N125" s="136">
        <v>1</v>
      </c>
      <c r="O125" s="136" t="str">
        <f>IF(Table1[[#This Row],[Ethanol Day]]&lt;9,"Early",IF(Table1[[#This Row],[Ethanol Day]]&gt;16,"Late","Mid"))</f>
        <v>Early</v>
      </c>
      <c r="P125" s="136" t="s">
        <v>11</v>
      </c>
      <c r="Q125" s="136" t="s">
        <v>71</v>
      </c>
      <c r="R125" s="153">
        <v>371</v>
      </c>
    </row>
    <row r="126" spans="4:18" hidden="1" x14ac:dyDescent="0.3">
      <c r="D126" s="47" t="str">
        <f>IF(ISBLANK(BurstClassFull[[#This Row],[FullSess-Spk/sec]]),"",IF(BurstClassFull[[#This Row],[FullSess-Spk/sec]]&lt;$C$3,"LF","HF"))</f>
        <v>LF</v>
      </c>
      <c r="E126" s="47" t="str">
        <f>IF(ISBLANK(BurstClassFull[[#This Row],[FullSess-%SpikesInBursts]]),"",IF(BurstClassFull[[#This Row],[FullSess-%SpikesInBursts]]&lt;$D$3,"LB","HB"))</f>
        <v>HB</v>
      </c>
      <c r="F126" s="48" t="str">
        <f t="shared" si="1"/>
        <v>LFHB</v>
      </c>
      <c r="G126" s="136">
        <v>0.24390151515151517</v>
      </c>
      <c r="H126" s="136">
        <v>49.847694028879928</v>
      </c>
      <c r="I126" s="136" t="s">
        <v>138</v>
      </c>
      <c r="J126" s="136">
        <v>17</v>
      </c>
      <c r="K126" s="136">
        <v>9</v>
      </c>
      <c r="L126" s="136" t="s">
        <v>153</v>
      </c>
      <c r="M126" s="136" t="s">
        <v>9</v>
      </c>
      <c r="N126" s="136">
        <v>1</v>
      </c>
      <c r="O126" s="136" t="str">
        <f>IF(Table1[[#This Row],[Ethanol Day]]&lt;9,"Early",IF(Table1[[#This Row],[Ethanol Day]]&gt;16,"Late","Mid"))</f>
        <v>Early</v>
      </c>
      <c r="P126" s="136" t="s">
        <v>71</v>
      </c>
      <c r="Q126" s="136" t="s">
        <v>81</v>
      </c>
      <c r="R126" s="153">
        <v>371</v>
      </c>
    </row>
    <row r="127" spans="4:18" hidden="1" x14ac:dyDescent="0.3">
      <c r="D127" s="47" t="str">
        <f>IF(ISBLANK(BurstClassFull[[#This Row],[FullSess-Spk/sec]]),"",IF(BurstClassFull[[#This Row],[FullSess-Spk/sec]]&lt;$C$3,"LF","HF"))</f>
        <v>LF</v>
      </c>
      <c r="E127" s="47" t="str">
        <f>IF(ISBLANK(BurstClassFull[[#This Row],[FullSess-%SpikesInBursts]]),"",IF(BurstClassFull[[#This Row],[FullSess-%SpikesInBursts]]&lt;$D$3,"LB","HB"))</f>
        <v>LB</v>
      </c>
      <c r="F127" s="48" t="str">
        <f t="shared" si="1"/>
        <v>LFLB</v>
      </c>
      <c r="G127" s="136">
        <v>1.6761237373737374</v>
      </c>
      <c r="H127" s="136">
        <v>18.131583652221234</v>
      </c>
      <c r="I127" s="136" t="s">
        <v>138</v>
      </c>
      <c r="J127" s="136">
        <v>17</v>
      </c>
      <c r="K127" s="136">
        <v>11</v>
      </c>
      <c r="L127" s="136" t="s">
        <v>122</v>
      </c>
      <c r="M127" s="136" t="s">
        <v>9</v>
      </c>
      <c r="N127" s="136">
        <v>1</v>
      </c>
      <c r="O127" s="136" t="str">
        <f>IF(Table1[[#This Row],[Ethanol Day]]&lt;9,"Early",IF(Table1[[#This Row],[Ethanol Day]]&gt;16,"Late","Mid"))</f>
        <v>Early</v>
      </c>
      <c r="P127" s="136" t="s">
        <v>11</v>
      </c>
      <c r="Q127" s="136" t="s">
        <v>81</v>
      </c>
      <c r="R127" s="153">
        <v>371</v>
      </c>
    </row>
    <row r="128" spans="4:18" hidden="1" x14ac:dyDescent="0.3">
      <c r="D128" s="47" t="str">
        <f>IF(ISBLANK(BurstClassFull[[#This Row],[FullSess-Spk/sec]]),"",IF(BurstClassFull[[#This Row],[FullSess-Spk/sec]]&lt;$C$3,"LF","HF"))</f>
        <v>LF</v>
      </c>
      <c r="E128" s="47" t="str">
        <f>IF(ISBLANK(BurstClassFull[[#This Row],[FullSess-%SpikesInBursts]]),"",IF(BurstClassFull[[#This Row],[FullSess-%SpikesInBursts]]&lt;$D$3,"LB","HB"))</f>
        <v>LB</v>
      </c>
      <c r="F128" s="48" t="str">
        <f t="shared" si="1"/>
        <v>LFLB</v>
      </c>
      <c r="G128" s="136">
        <v>0.62329861111111107</v>
      </c>
      <c r="H128" s="136">
        <v>8.6421894854703094</v>
      </c>
      <c r="I128" s="136" t="s">
        <v>138</v>
      </c>
      <c r="J128" s="136">
        <v>17</v>
      </c>
      <c r="K128" s="136">
        <v>12</v>
      </c>
      <c r="L128" s="136" t="s">
        <v>154</v>
      </c>
      <c r="M128" s="136" t="s">
        <v>9</v>
      </c>
      <c r="N128" s="136">
        <v>1</v>
      </c>
      <c r="O128" s="136" t="str">
        <f>IF(Table1[[#This Row],[Ethanol Day]]&lt;9,"Early",IF(Table1[[#This Row],[Ethanol Day]]&gt;16,"Late","Mid"))</f>
        <v>Early</v>
      </c>
      <c r="P128" s="136" t="s">
        <v>71</v>
      </c>
      <c r="Q128" s="136" t="s">
        <v>71</v>
      </c>
      <c r="R128" s="153">
        <v>371</v>
      </c>
    </row>
    <row r="129" spans="4:18" hidden="1" x14ac:dyDescent="0.3">
      <c r="D129" s="47" t="str">
        <f>IF(ISBLANK(BurstClassFull[[#This Row],[FullSess-Spk/sec]]),"",IF(BurstClassFull[[#This Row],[FullSess-Spk/sec]]&lt;$C$3,"LF","HF"))</f>
        <v>LF</v>
      </c>
      <c r="E129" s="47" t="str">
        <f>IF(ISBLANK(BurstClassFull[[#This Row],[FullSess-%SpikesInBursts]]),"",IF(BurstClassFull[[#This Row],[FullSess-%SpikesInBursts]]&lt;$D$3,"LB","HB"))</f>
        <v>LB</v>
      </c>
      <c r="F129" s="48" t="str">
        <f t="shared" si="1"/>
        <v>LFLB</v>
      </c>
      <c r="G129" s="136">
        <v>0.33062500000000006</v>
      </c>
      <c r="H129" s="136">
        <v>18.41642957260725</v>
      </c>
      <c r="I129" s="136" t="s">
        <v>155</v>
      </c>
      <c r="J129" s="136">
        <v>18</v>
      </c>
      <c r="K129" s="136">
        <v>1</v>
      </c>
      <c r="L129" s="136" t="s">
        <v>83</v>
      </c>
      <c r="M129" s="136" t="s">
        <v>9</v>
      </c>
      <c r="N129" s="136">
        <v>1</v>
      </c>
      <c r="O129" s="136" t="str">
        <f>IF(Table1[[#This Row],[Ethanol Day]]&lt;9,"Early",IF(Table1[[#This Row],[Ethanol Day]]&gt;16,"Late","Mid"))</f>
        <v>Early</v>
      </c>
      <c r="P129" s="136" t="s">
        <v>71</v>
      </c>
      <c r="Q129" s="136" t="s">
        <v>71</v>
      </c>
      <c r="R129" s="153">
        <v>656</v>
      </c>
    </row>
    <row r="130" spans="4:18" hidden="1" x14ac:dyDescent="0.3">
      <c r="D130" s="47" t="str">
        <f>IF(ISBLANK(BurstClassFull[[#This Row],[FullSess-Spk/sec]]),"",IF(BurstClassFull[[#This Row],[FullSess-Spk/sec]]&lt;$C$3,"LF","HF"))</f>
        <v>LF</v>
      </c>
      <c r="E130" s="47" t="str">
        <f>IF(ISBLANK(BurstClassFull[[#This Row],[FullSess-%SpikesInBursts]]),"",IF(BurstClassFull[[#This Row],[FullSess-%SpikesInBursts]]&lt;$D$3,"LB","HB"))</f>
        <v>LB</v>
      </c>
      <c r="F130" s="48" t="str">
        <f t="shared" si="1"/>
        <v>LFLB</v>
      </c>
      <c r="G130" s="136">
        <v>0.66093749999999996</v>
      </c>
      <c r="H130" s="136">
        <v>20.585561646432495</v>
      </c>
      <c r="I130" s="136" t="s">
        <v>157</v>
      </c>
      <c r="J130" s="136">
        <v>19</v>
      </c>
      <c r="K130" s="136">
        <v>1</v>
      </c>
      <c r="L130" s="136" t="s">
        <v>83</v>
      </c>
      <c r="M130" s="136" t="s">
        <v>9</v>
      </c>
      <c r="N130" s="136">
        <v>1</v>
      </c>
      <c r="O130" s="136" t="str">
        <f>IF(Table1[[#This Row],[Ethanol Day]]&lt;9,"Early",IF(Table1[[#This Row],[Ethanol Day]]&gt;16,"Late","Mid"))</f>
        <v>Early</v>
      </c>
      <c r="P130" s="136" t="s">
        <v>11</v>
      </c>
      <c r="Q130" s="136" t="s">
        <v>71</v>
      </c>
      <c r="R130" s="153">
        <v>1037</v>
      </c>
    </row>
    <row r="131" spans="4:18" hidden="1" x14ac:dyDescent="0.3">
      <c r="D131" s="47" t="str">
        <f>IF(ISBLANK(BurstClassFull[[#This Row],[FullSess-Spk/sec]]),"",IF(BurstClassFull[[#This Row],[FullSess-Spk/sec]]&lt;$C$3,"LF","HF"))</f>
        <v>LF</v>
      </c>
      <c r="E131" s="47" t="str">
        <f>IF(ISBLANK(BurstClassFull[[#This Row],[FullSess-%SpikesInBursts]]),"",IF(BurstClassFull[[#This Row],[FullSess-%SpikesInBursts]]&lt;$D$3,"LB","HB"))</f>
        <v>HB</v>
      </c>
      <c r="F131" s="48" t="str">
        <f t="shared" si="1"/>
        <v>LFHB</v>
      </c>
      <c r="G131" s="136">
        <v>5.1215277777777769E-2</v>
      </c>
      <c r="H131" s="136">
        <v>35.355598735159404</v>
      </c>
      <c r="I131" s="136" t="s">
        <v>157</v>
      </c>
      <c r="J131" s="136">
        <v>19</v>
      </c>
      <c r="K131" s="136">
        <v>2</v>
      </c>
      <c r="L131" s="136" t="s">
        <v>133</v>
      </c>
      <c r="M131" s="136" t="s">
        <v>9</v>
      </c>
      <c r="N131" s="136">
        <v>1</v>
      </c>
      <c r="O131" s="136" t="str">
        <f>IF(Table1[[#This Row],[Ethanol Day]]&lt;9,"Early",IF(Table1[[#This Row],[Ethanol Day]]&gt;16,"Late","Mid"))</f>
        <v>Early</v>
      </c>
      <c r="P131" s="136" t="s">
        <v>71</v>
      </c>
      <c r="Q131" s="136" t="s">
        <v>71</v>
      </c>
      <c r="R131" s="153">
        <v>1037</v>
      </c>
    </row>
    <row r="132" spans="4:18" hidden="1" x14ac:dyDescent="0.3">
      <c r="D132" s="47" t="str">
        <f>IF(ISBLANK(BurstClassFull[[#This Row],[FullSess-Spk/sec]]),"",IF(BurstClassFull[[#This Row],[FullSess-Spk/sec]]&lt;$C$3,"LF","HF"))</f>
        <v>LF</v>
      </c>
      <c r="E132" s="47" t="str">
        <f>IF(ISBLANK(BurstClassFull[[#This Row],[FullSess-%SpikesInBursts]]),"",IF(BurstClassFull[[#This Row],[FullSess-%SpikesInBursts]]&lt;$D$3,"LB","HB"))</f>
        <v>HB</v>
      </c>
      <c r="F132" s="48" t="str">
        <f t="shared" si="1"/>
        <v>LFHB</v>
      </c>
      <c r="G132" s="136">
        <v>2.8698263888888889</v>
      </c>
      <c r="H132" s="136">
        <v>44.10102946238267</v>
      </c>
      <c r="I132" s="136" t="s">
        <v>157</v>
      </c>
      <c r="J132" s="136">
        <v>19</v>
      </c>
      <c r="K132" s="136">
        <v>3</v>
      </c>
      <c r="L132" s="136" t="s">
        <v>136</v>
      </c>
      <c r="M132" s="136" t="s">
        <v>9</v>
      </c>
      <c r="N132" s="136">
        <v>1</v>
      </c>
      <c r="O132" s="136" t="str">
        <f>IF(Table1[[#This Row],[Ethanol Day]]&lt;9,"Early",IF(Table1[[#This Row],[Ethanol Day]]&gt;16,"Late","Mid"))</f>
        <v>Early</v>
      </c>
      <c r="P132" s="136" t="s">
        <v>119</v>
      </c>
      <c r="Q132" s="136" t="s">
        <v>71</v>
      </c>
      <c r="R132" s="153">
        <v>1037</v>
      </c>
    </row>
    <row r="133" spans="4:18" hidden="1" x14ac:dyDescent="0.3">
      <c r="D133" s="47" t="str">
        <f>IF(ISBLANK(BurstClassFull[[#This Row],[FullSess-Spk/sec]]),"",IF(BurstClassFull[[#This Row],[FullSess-Spk/sec]]&lt;$C$3,"LF","HF"))</f>
        <v>LF</v>
      </c>
      <c r="E133" s="47" t="str">
        <f>IF(ISBLANK(BurstClassFull[[#This Row],[FullSess-%SpikesInBursts]]),"",IF(BurstClassFull[[#This Row],[FullSess-%SpikesInBursts]]&lt;$D$3,"LB","HB"))</f>
        <v>HB</v>
      </c>
      <c r="F133" s="48" t="str">
        <f t="shared" si="1"/>
        <v>LFHB</v>
      </c>
      <c r="G133" s="136">
        <v>0.23930555555555558</v>
      </c>
      <c r="H133" s="136">
        <v>30.161579118108513</v>
      </c>
      <c r="I133" s="136" t="s">
        <v>157</v>
      </c>
      <c r="J133" s="136">
        <v>19</v>
      </c>
      <c r="K133" s="136">
        <v>4</v>
      </c>
      <c r="L133" s="136" t="s">
        <v>87</v>
      </c>
      <c r="M133" s="136" t="s">
        <v>9</v>
      </c>
      <c r="N133" s="136">
        <v>1</v>
      </c>
      <c r="O133" s="136" t="str">
        <f>IF(Table1[[#This Row],[Ethanol Day]]&lt;9,"Early",IF(Table1[[#This Row],[Ethanol Day]]&gt;16,"Late","Mid"))</f>
        <v>Early</v>
      </c>
      <c r="P133" s="136" t="s">
        <v>71</v>
      </c>
      <c r="Q133" s="136" t="s">
        <v>71</v>
      </c>
      <c r="R133" s="153">
        <v>1037</v>
      </c>
    </row>
    <row r="134" spans="4:18" hidden="1" x14ac:dyDescent="0.3">
      <c r="D134" s="47" t="str">
        <f>IF(ISBLANK(BurstClassFull[[#This Row],[FullSess-Spk/sec]]),"",IF(BurstClassFull[[#This Row],[FullSess-Spk/sec]]&lt;$C$3,"LF","HF"))</f>
        <v>LF</v>
      </c>
      <c r="E134" s="47" t="str">
        <f>IF(ISBLANK(BurstClassFull[[#This Row],[FullSess-%SpikesInBursts]]),"",IF(BurstClassFull[[#This Row],[FullSess-%SpikesInBursts]]&lt;$D$3,"LB","HB"))</f>
        <v>LB</v>
      </c>
      <c r="F134" s="48" t="str">
        <f t="shared" si="1"/>
        <v>LFLB</v>
      </c>
      <c r="G134" s="136">
        <v>0.24305555555555552</v>
      </c>
      <c r="H134" s="136">
        <v>26.530819640273148</v>
      </c>
      <c r="I134" s="136" t="s">
        <v>157</v>
      </c>
      <c r="J134" s="136">
        <v>19</v>
      </c>
      <c r="K134" s="136">
        <v>5</v>
      </c>
      <c r="L134" s="136" t="s">
        <v>112</v>
      </c>
      <c r="M134" s="136" t="s">
        <v>9</v>
      </c>
      <c r="N134" s="136">
        <v>1</v>
      </c>
      <c r="O134" s="136" t="str">
        <f>IF(Table1[[#This Row],[Ethanol Day]]&lt;9,"Early",IF(Table1[[#This Row],[Ethanol Day]]&gt;16,"Late","Mid"))</f>
        <v>Early</v>
      </c>
      <c r="P134" s="136" t="s">
        <v>71</v>
      </c>
      <c r="Q134" s="136" t="s">
        <v>71</v>
      </c>
      <c r="R134" s="153">
        <v>1037</v>
      </c>
    </row>
    <row r="135" spans="4:18" hidden="1" x14ac:dyDescent="0.3">
      <c r="D135" s="47" t="str">
        <f>IF(ISBLANK(BurstClassFull[[#This Row],[FullSess-Spk/sec]]),"",IF(BurstClassFull[[#This Row],[FullSess-Spk/sec]]&lt;$C$3,"LF","HF"))</f>
        <v>LF</v>
      </c>
      <c r="E135" s="47" t="str">
        <f>IF(ISBLANK(BurstClassFull[[#This Row],[FullSess-%SpikesInBursts]]),"",IF(BurstClassFull[[#This Row],[FullSess-%SpikesInBursts]]&lt;$D$3,"LB","HB"))</f>
        <v>LB</v>
      </c>
      <c r="F135" s="48" t="str">
        <f t="shared" si="1"/>
        <v>LFLB</v>
      </c>
      <c r="G135" s="136">
        <v>0.13958333333333331</v>
      </c>
      <c r="H135" s="136">
        <v>9.8851285271140217</v>
      </c>
      <c r="I135" s="136" t="s">
        <v>157</v>
      </c>
      <c r="J135" s="136">
        <v>19</v>
      </c>
      <c r="K135" s="136">
        <v>6</v>
      </c>
      <c r="L135" s="136" t="s">
        <v>94</v>
      </c>
      <c r="M135" s="136" t="s">
        <v>9</v>
      </c>
      <c r="N135" s="136">
        <v>1</v>
      </c>
      <c r="O135" s="136" t="str">
        <f>IF(Table1[[#This Row],[Ethanol Day]]&lt;9,"Early",IF(Table1[[#This Row],[Ethanol Day]]&gt;16,"Late","Mid"))</f>
        <v>Early</v>
      </c>
      <c r="P135" s="136" t="s">
        <v>71</v>
      </c>
      <c r="Q135" s="136" t="s">
        <v>71</v>
      </c>
      <c r="R135" s="153">
        <v>1037</v>
      </c>
    </row>
    <row r="136" spans="4:18" hidden="1" x14ac:dyDescent="0.3">
      <c r="D136" s="47" t="str">
        <f>IF(ISBLANK(BurstClassFull[[#This Row],[FullSess-Spk/sec]]),"",IF(BurstClassFull[[#This Row],[FullSess-Spk/sec]]&lt;$C$3,"LF","HF"))</f>
        <v>LF</v>
      </c>
      <c r="E136" s="47" t="str">
        <f>IF(ISBLANK(BurstClassFull[[#This Row],[FullSess-%SpikesInBursts]]),"",IF(BurstClassFull[[#This Row],[FullSess-%SpikesInBursts]]&lt;$D$3,"LB","HB"))</f>
        <v>LB</v>
      </c>
      <c r="F136" s="48" t="str">
        <f t="shared" si="1"/>
        <v>LFLB</v>
      </c>
      <c r="G136" s="136">
        <v>0.40031249999999996</v>
      </c>
      <c r="H136" s="136">
        <v>14.789706378367182</v>
      </c>
      <c r="I136" s="136" t="s">
        <v>157</v>
      </c>
      <c r="J136" s="136">
        <v>19</v>
      </c>
      <c r="K136" s="136">
        <v>9</v>
      </c>
      <c r="L136" s="136" t="s">
        <v>114</v>
      </c>
      <c r="M136" s="136" t="s">
        <v>9</v>
      </c>
      <c r="N136" s="136">
        <v>1</v>
      </c>
      <c r="O136" s="136" t="str">
        <f>IF(Table1[[#This Row],[Ethanol Day]]&lt;9,"Early",IF(Table1[[#This Row],[Ethanol Day]]&gt;16,"Late","Mid"))</f>
        <v>Early</v>
      </c>
      <c r="P136" s="136" t="s">
        <v>71</v>
      </c>
      <c r="Q136" s="136" t="s">
        <v>119</v>
      </c>
      <c r="R136" s="153">
        <v>1037</v>
      </c>
    </row>
    <row r="137" spans="4:18" hidden="1" x14ac:dyDescent="0.3">
      <c r="D137" s="47" t="str">
        <f>IF(ISBLANK(BurstClassFull[[#This Row],[FullSess-Spk/sec]]),"",IF(BurstClassFull[[#This Row],[FullSess-Spk/sec]]&lt;$C$3,"LF","HF"))</f>
        <v>LF</v>
      </c>
      <c r="E137" s="47" t="str">
        <f>IF(ISBLANK(BurstClassFull[[#This Row],[FullSess-%SpikesInBursts]]),"",IF(BurstClassFull[[#This Row],[FullSess-%SpikesInBursts]]&lt;$D$3,"LB","HB"))</f>
        <v>LB</v>
      </c>
      <c r="F137" s="48" t="str">
        <f t="shared" si="1"/>
        <v>LFLB</v>
      </c>
      <c r="G137" s="136">
        <v>7.0416666666666655E-2</v>
      </c>
      <c r="H137" s="136">
        <v>16.798124436676801</v>
      </c>
      <c r="I137" s="136" t="s">
        <v>157</v>
      </c>
      <c r="J137" s="136">
        <v>19</v>
      </c>
      <c r="K137" s="136">
        <v>10</v>
      </c>
      <c r="L137" s="136" t="s">
        <v>143</v>
      </c>
      <c r="M137" s="136" t="s">
        <v>9</v>
      </c>
      <c r="N137" s="136">
        <v>1</v>
      </c>
      <c r="O137" s="136" t="str">
        <f>IF(Table1[[#This Row],[Ethanol Day]]&lt;9,"Early",IF(Table1[[#This Row],[Ethanol Day]]&gt;16,"Late","Mid"))</f>
        <v>Early</v>
      </c>
      <c r="P137" s="136" t="s">
        <v>71</v>
      </c>
      <c r="Q137" s="136" t="s">
        <v>71</v>
      </c>
      <c r="R137" s="153">
        <v>1037</v>
      </c>
    </row>
    <row r="138" spans="4:18" hidden="1" x14ac:dyDescent="0.3">
      <c r="D138" s="49" t="str">
        <f>IF(ISBLANK(BurstClassFull[[#This Row],[FullSess-Spk/sec]]),"",IF(BurstClassFull[[#This Row],[FullSess-Spk/sec]]&lt;$C$3,"LF","HF"))</f>
        <v>LF</v>
      </c>
      <c r="E138" s="49" t="str">
        <f>IF(ISBLANK(BurstClassFull[[#This Row],[FullSess-%SpikesInBursts]]),"",IF(BurstClassFull[[#This Row],[FullSess-%SpikesInBursts]]&lt;$D$3,"LB","HB"))</f>
        <v>HB</v>
      </c>
      <c r="F138" s="50" t="str">
        <f t="shared" si="1"/>
        <v>LFHB</v>
      </c>
      <c r="G138" s="136">
        <v>1.4221527777777776</v>
      </c>
      <c r="H138" s="136">
        <v>32.74701332292765</v>
      </c>
      <c r="I138" s="136" t="s">
        <v>157</v>
      </c>
      <c r="J138" s="136">
        <v>19</v>
      </c>
      <c r="K138" s="136">
        <v>11</v>
      </c>
      <c r="L138" s="136" t="s">
        <v>95</v>
      </c>
      <c r="M138" s="136" t="s">
        <v>9</v>
      </c>
      <c r="N138" s="136">
        <v>1</v>
      </c>
      <c r="O138" s="136" t="str">
        <f>IF(Table1[[#This Row],[Ethanol Day]]&lt;9,"Early",IF(Table1[[#This Row],[Ethanol Day]]&gt;16,"Late","Mid"))</f>
        <v>Early</v>
      </c>
      <c r="P138" s="136" t="s">
        <v>71</v>
      </c>
      <c r="Q138" s="136" t="s">
        <v>71</v>
      </c>
      <c r="R138" s="153">
        <v>1037</v>
      </c>
    </row>
    <row r="139" spans="4:18" hidden="1" x14ac:dyDescent="0.3">
      <c r="D139" s="49" t="str">
        <f>IF(ISBLANK(BurstClassFull[[#This Row],[FullSess-Spk/sec]]),"",IF(BurstClassFull[[#This Row],[FullSess-Spk/sec]]&lt;$C$3,"LF","HF"))</f>
        <v>LF</v>
      </c>
      <c r="E139" s="49" t="str">
        <f>IF(ISBLANK(BurstClassFull[[#This Row],[FullSess-%SpikesInBursts]]),"",IF(BurstClassFull[[#This Row],[FullSess-%SpikesInBursts]]&lt;$D$3,"LB","HB"))</f>
        <v>HB</v>
      </c>
      <c r="F139" s="50" t="str">
        <f t="shared" si="1"/>
        <v>LFHB</v>
      </c>
      <c r="G139" s="136">
        <v>1.4426388888888888</v>
      </c>
      <c r="H139" s="136">
        <v>30.292622969540297</v>
      </c>
      <c r="I139" s="136" t="s">
        <v>157</v>
      </c>
      <c r="J139" s="136">
        <v>19</v>
      </c>
      <c r="K139" s="136">
        <v>12</v>
      </c>
      <c r="L139" s="136" t="s">
        <v>96</v>
      </c>
      <c r="M139" s="136" t="s">
        <v>9</v>
      </c>
      <c r="N139" s="136">
        <v>1</v>
      </c>
      <c r="O139" s="136" t="str">
        <f>IF(Table1[[#This Row],[Ethanol Day]]&lt;9,"Early",IF(Table1[[#This Row],[Ethanol Day]]&gt;16,"Late","Mid"))</f>
        <v>Early</v>
      </c>
      <c r="P139" s="136" t="s">
        <v>71</v>
      </c>
      <c r="Q139" s="136" t="s">
        <v>119</v>
      </c>
      <c r="R139" s="153">
        <v>1037</v>
      </c>
    </row>
    <row r="140" spans="4:18" hidden="1" x14ac:dyDescent="0.3">
      <c r="D140" s="49" t="str">
        <f>IF(ISBLANK(BurstClassFull[[#This Row],[FullSess-Spk/sec]]),"",IF(BurstClassFull[[#This Row],[FullSess-Spk/sec]]&lt;$C$3,"LF","HF"))</f>
        <v>LF</v>
      </c>
      <c r="E140" s="49" t="str">
        <f>IF(ISBLANK(BurstClassFull[[#This Row],[FullSess-%SpikesInBursts]]),"",IF(BurstClassFull[[#This Row],[FullSess-%SpikesInBursts]]&lt;$D$3,"LB","HB"))</f>
        <v>LB</v>
      </c>
      <c r="F140" s="50" t="str">
        <f t="shared" si="1"/>
        <v>LFLB</v>
      </c>
      <c r="G140" s="136">
        <v>0.4408333333333333</v>
      </c>
      <c r="H140" s="136">
        <v>14.007755167483088</v>
      </c>
      <c r="I140" s="136" t="s">
        <v>157</v>
      </c>
      <c r="J140" s="136">
        <v>19</v>
      </c>
      <c r="K140" s="136">
        <v>13</v>
      </c>
      <c r="L140" s="136" t="s">
        <v>122</v>
      </c>
      <c r="M140" s="136" t="s">
        <v>9</v>
      </c>
      <c r="N140" s="136">
        <v>1</v>
      </c>
      <c r="O140" s="136" t="str">
        <f>IF(Table1[[#This Row],[Ethanol Day]]&lt;9,"Early",IF(Table1[[#This Row],[Ethanol Day]]&gt;16,"Late","Mid"))</f>
        <v>Early</v>
      </c>
      <c r="P140" s="136" t="s">
        <v>71</v>
      </c>
      <c r="Q140" s="136" t="s">
        <v>119</v>
      </c>
      <c r="R140" s="153">
        <v>1037</v>
      </c>
    </row>
    <row r="141" spans="4:18" hidden="1" x14ac:dyDescent="0.3">
      <c r="D141" s="49" t="str">
        <f>IF(ISBLANK(BurstClassFull[[#This Row],[FullSess-Spk/sec]]),"",IF(BurstClassFull[[#This Row],[FullSess-Spk/sec]]&lt;$C$3,"LF","HF"))</f>
        <v>LF</v>
      </c>
      <c r="E141" s="49" t="str">
        <f>IF(ISBLANK(BurstClassFull[[#This Row],[FullSess-%SpikesInBursts]]),"",IF(BurstClassFull[[#This Row],[FullSess-%SpikesInBursts]]&lt;$D$3,"LB","HB"))</f>
        <v>HB</v>
      </c>
      <c r="F141" s="50" t="str">
        <f t="shared" si="1"/>
        <v>LFHB</v>
      </c>
      <c r="G141" s="136">
        <v>1.5421527777777777</v>
      </c>
      <c r="H141" s="136">
        <v>55.540886679383838</v>
      </c>
      <c r="I141" s="136" t="s">
        <v>146</v>
      </c>
      <c r="J141" s="136">
        <v>21</v>
      </c>
      <c r="K141" s="136">
        <v>1</v>
      </c>
      <c r="L141" s="136" t="s">
        <v>83</v>
      </c>
      <c r="M141" s="136" t="s">
        <v>9</v>
      </c>
      <c r="N141" s="136">
        <v>5</v>
      </c>
      <c r="O141" s="136" t="str">
        <f>IF(Table1[[#This Row],[Ethanol Day]]&lt;9,"Early",IF(Table1[[#This Row],[Ethanol Day]]&gt;16,"Late","Mid"))</f>
        <v>Early</v>
      </c>
      <c r="P141" s="136" t="s">
        <v>71</v>
      </c>
      <c r="Q141" s="136" t="s">
        <v>71</v>
      </c>
      <c r="R141" s="153">
        <v>786</v>
      </c>
    </row>
    <row r="142" spans="4:18" hidden="1" x14ac:dyDescent="0.3">
      <c r="D142" s="49" t="str">
        <f>IF(ISBLANK(BurstClassFull[[#This Row],[FullSess-Spk/sec]]),"",IF(BurstClassFull[[#This Row],[FullSess-Spk/sec]]&lt;$C$3,"LF","HF"))</f>
        <v>LF</v>
      </c>
      <c r="E142" s="49" t="str">
        <f>IF(ISBLANK(BurstClassFull[[#This Row],[FullSess-%SpikesInBursts]]),"",IF(BurstClassFull[[#This Row],[FullSess-%SpikesInBursts]]&lt;$D$3,"LB","HB"))</f>
        <v>LB</v>
      </c>
      <c r="F142" s="50" t="str">
        <f t="shared" si="1"/>
        <v>LFLB</v>
      </c>
      <c r="G142" s="136">
        <v>8.3923611111111115E-2</v>
      </c>
      <c r="H142" s="136">
        <v>17.890283716834414</v>
      </c>
      <c r="I142" s="136" t="s">
        <v>146</v>
      </c>
      <c r="J142" s="136">
        <v>21</v>
      </c>
      <c r="K142" s="136">
        <v>2</v>
      </c>
      <c r="L142" s="136" t="s">
        <v>133</v>
      </c>
      <c r="M142" s="136" t="s">
        <v>9</v>
      </c>
      <c r="N142" s="136">
        <v>5</v>
      </c>
      <c r="O142" s="136" t="str">
        <f>IF(Table1[[#This Row],[Ethanol Day]]&lt;9,"Early",IF(Table1[[#This Row],[Ethanol Day]]&gt;16,"Late","Mid"))</f>
        <v>Early</v>
      </c>
      <c r="P142" s="136" t="s">
        <v>71</v>
      </c>
      <c r="Q142" s="136" t="s">
        <v>71</v>
      </c>
      <c r="R142" s="153">
        <v>786</v>
      </c>
    </row>
    <row r="143" spans="4:18" hidden="1" x14ac:dyDescent="0.3">
      <c r="D143" s="49" t="str">
        <f>IF(ISBLANK(BurstClassFull[[#This Row],[FullSess-Spk/sec]]),"",IF(BurstClassFull[[#This Row],[FullSess-Spk/sec]]&lt;$C$3,"LF","HF"))</f>
        <v>LF</v>
      </c>
      <c r="E143" s="49" t="str">
        <f>IF(ISBLANK(BurstClassFull[[#This Row],[FullSess-%SpikesInBursts]]),"",IF(BurstClassFull[[#This Row],[FullSess-%SpikesInBursts]]&lt;$D$3,"LB","HB"))</f>
        <v>HB</v>
      </c>
      <c r="F143" s="50" t="str">
        <f t="shared" si="1"/>
        <v>LFHB</v>
      </c>
      <c r="G143" s="136">
        <v>0.86006944444444433</v>
      </c>
      <c r="H143" s="136">
        <v>30.872770833026557</v>
      </c>
      <c r="I143" s="136" t="s">
        <v>146</v>
      </c>
      <c r="J143" s="136">
        <v>21</v>
      </c>
      <c r="K143" s="136">
        <v>3</v>
      </c>
      <c r="L143" s="136" t="s">
        <v>136</v>
      </c>
      <c r="M143" s="136" t="s">
        <v>9</v>
      </c>
      <c r="N143" s="136">
        <v>5</v>
      </c>
      <c r="O143" s="136" t="str">
        <f>IF(Table1[[#This Row],[Ethanol Day]]&lt;9,"Early",IF(Table1[[#This Row],[Ethanol Day]]&gt;16,"Late","Mid"))</f>
        <v>Early</v>
      </c>
      <c r="P143" s="136" t="s">
        <v>11</v>
      </c>
      <c r="Q143" s="136" t="s">
        <v>71</v>
      </c>
      <c r="R143" s="153">
        <v>786</v>
      </c>
    </row>
    <row r="144" spans="4:18" hidden="1" x14ac:dyDescent="0.3">
      <c r="D144" s="49" t="str">
        <f>IF(ISBLANK(BurstClassFull[[#This Row],[FullSess-Spk/sec]]),"",IF(BurstClassFull[[#This Row],[FullSess-Spk/sec]]&lt;$C$3,"LF","HF"))</f>
        <v>LF</v>
      </c>
      <c r="E144" s="49" t="str">
        <f>IF(ISBLANK(BurstClassFull[[#This Row],[FullSess-%SpikesInBursts]]),"",IF(BurstClassFull[[#This Row],[FullSess-%SpikesInBursts]]&lt;$D$3,"LB","HB"))</f>
        <v>LB</v>
      </c>
      <c r="F144" s="50" t="str">
        <f t="shared" si="1"/>
        <v>LFLB</v>
      </c>
      <c r="G144" s="136">
        <v>0.6840277777777779</v>
      </c>
      <c r="H144" s="136">
        <v>12.723584788466649</v>
      </c>
      <c r="I144" s="136" t="s">
        <v>146</v>
      </c>
      <c r="J144" s="136">
        <v>21</v>
      </c>
      <c r="K144" s="136">
        <v>4</v>
      </c>
      <c r="L144" s="136" t="s">
        <v>87</v>
      </c>
      <c r="M144" s="136" t="s">
        <v>9</v>
      </c>
      <c r="N144" s="136">
        <v>5</v>
      </c>
      <c r="O144" s="136" t="str">
        <f>IF(Table1[[#This Row],[Ethanol Day]]&lt;9,"Early",IF(Table1[[#This Row],[Ethanol Day]]&gt;16,"Late","Mid"))</f>
        <v>Mid</v>
      </c>
      <c r="P144" s="136" t="s">
        <v>11</v>
      </c>
      <c r="Q144" s="136" t="s">
        <v>71</v>
      </c>
      <c r="R144" s="153">
        <v>786</v>
      </c>
    </row>
    <row r="145" spans="4:18" x14ac:dyDescent="0.3">
      <c r="D145" s="49" t="str">
        <f>IF(ISBLANK(BurstClassFull[[#This Row],[FullSess-Spk/sec]]),"",IF(BurstClassFull[[#This Row],[FullSess-Spk/sec]]&lt;$C$3,"LF","HF"))</f>
        <v>LF</v>
      </c>
      <c r="E145" s="49" t="str">
        <f>IF(ISBLANK(BurstClassFull[[#This Row],[FullSess-%SpikesInBursts]]),"",IF(BurstClassFull[[#This Row],[FullSess-%SpikesInBursts]]&lt;$D$3,"LB","HB"))</f>
        <v>LB</v>
      </c>
      <c r="F145" s="50" t="str">
        <f t="shared" si="1"/>
        <v>LFLB</v>
      </c>
      <c r="G145" s="136">
        <v>0.99604166666666671</v>
      </c>
      <c r="H145" s="136">
        <v>12.332437580251598</v>
      </c>
      <c r="I145" s="136" t="s">
        <v>146</v>
      </c>
      <c r="J145" s="136">
        <v>21</v>
      </c>
      <c r="K145" s="136">
        <v>5</v>
      </c>
      <c r="L145" s="136" t="s">
        <v>112</v>
      </c>
      <c r="M145" s="136" t="s">
        <v>9</v>
      </c>
      <c r="N145" s="136">
        <v>5</v>
      </c>
      <c r="O145" s="136" t="str">
        <f>IF(Table1[[#This Row],[Ethanol Day]]&lt;9,"Early",IF(Table1[[#This Row],[Ethanol Day]]&gt;16,"Late","Mid"))</f>
        <v>Mid</v>
      </c>
      <c r="P145" s="136" t="s">
        <v>71</v>
      </c>
      <c r="Q145" s="136" t="s">
        <v>71</v>
      </c>
      <c r="R145" s="153">
        <v>786</v>
      </c>
    </row>
    <row r="146" spans="4:18" x14ac:dyDescent="0.3">
      <c r="D146" s="49" t="str">
        <f>IF(ISBLANK(BurstClassFull[[#This Row],[FullSess-Spk/sec]]),"",IF(BurstClassFull[[#This Row],[FullSess-Spk/sec]]&lt;$C$3,"LF","HF"))</f>
        <v>LF</v>
      </c>
      <c r="E146" s="49" t="str">
        <f>IF(ISBLANK(BurstClassFull[[#This Row],[FullSess-%SpikesInBursts]]),"",IF(BurstClassFull[[#This Row],[FullSess-%SpikesInBursts]]&lt;$D$3,"LB","HB"))</f>
        <v>LB</v>
      </c>
      <c r="F146" s="50" t="str">
        <f t="shared" si="1"/>
        <v>LFLB</v>
      </c>
      <c r="G146" s="136">
        <v>0.50187499999999996</v>
      </c>
      <c r="H146" s="136">
        <v>6.304387002311004</v>
      </c>
      <c r="I146" s="136" t="s">
        <v>146</v>
      </c>
      <c r="J146" s="136">
        <v>21</v>
      </c>
      <c r="K146" s="136">
        <v>6</v>
      </c>
      <c r="L146" s="136" t="s">
        <v>113</v>
      </c>
      <c r="M146" s="136" t="s">
        <v>9</v>
      </c>
      <c r="N146" s="136">
        <v>5</v>
      </c>
      <c r="O146" s="136" t="str">
        <f>IF(Table1[[#This Row],[Ethanol Day]]&lt;9,"Early",IF(Table1[[#This Row],[Ethanol Day]]&gt;16,"Late","Mid"))</f>
        <v>Mid</v>
      </c>
      <c r="P146" s="136" t="s">
        <v>71</v>
      </c>
      <c r="Q146" s="136" t="s">
        <v>71</v>
      </c>
      <c r="R146" s="153">
        <v>786</v>
      </c>
    </row>
    <row r="147" spans="4:18" hidden="1" x14ac:dyDescent="0.3">
      <c r="D147" s="49" t="str">
        <f>IF(ISBLANK(BurstClassFull[[#This Row],[FullSess-Spk/sec]]),"",IF(BurstClassFull[[#This Row],[FullSess-Spk/sec]]&lt;$C$3,"LF","HF"))</f>
        <v>LF</v>
      </c>
      <c r="E147" s="49" t="str">
        <f>IF(ISBLANK(BurstClassFull[[#This Row],[FullSess-%SpikesInBursts]]),"",IF(BurstClassFull[[#This Row],[FullSess-%SpikesInBursts]]&lt;$D$3,"LB","HB"))</f>
        <v>HB</v>
      </c>
      <c r="F147" s="50" t="str">
        <f t="shared" si="1"/>
        <v>LFHB</v>
      </c>
      <c r="G147" s="136">
        <v>0.28760416666666666</v>
      </c>
      <c r="H147" s="136">
        <v>39.053305559399533</v>
      </c>
      <c r="I147" s="136" t="s">
        <v>146</v>
      </c>
      <c r="J147" s="136">
        <v>21</v>
      </c>
      <c r="K147" s="136">
        <v>7</v>
      </c>
      <c r="L147" s="136" t="s">
        <v>134</v>
      </c>
      <c r="M147" s="136" t="s">
        <v>9</v>
      </c>
      <c r="N147" s="136">
        <v>5</v>
      </c>
      <c r="O147" s="136" t="str">
        <f>IF(Table1[[#This Row],[Ethanol Day]]&lt;9,"Early",IF(Table1[[#This Row],[Ethanol Day]]&gt;16,"Late","Mid"))</f>
        <v>Mid</v>
      </c>
      <c r="P147" s="136" t="s">
        <v>71</v>
      </c>
      <c r="Q147" s="136" t="s">
        <v>119</v>
      </c>
      <c r="R147" s="153">
        <v>786</v>
      </c>
    </row>
    <row r="148" spans="4:18" hidden="1" x14ac:dyDescent="0.3">
      <c r="D148" s="49" t="str">
        <f>IF(ISBLANK(BurstClassFull[[#This Row],[FullSess-Spk/sec]]),"",IF(BurstClassFull[[#This Row],[FullSess-Spk/sec]]&lt;$C$3,"LF","HF"))</f>
        <v>LF</v>
      </c>
      <c r="E148" s="49" t="str">
        <f>IF(ISBLANK(BurstClassFull[[#This Row],[FullSess-%SpikesInBursts]]),"",IF(BurstClassFull[[#This Row],[FullSess-%SpikesInBursts]]&lt;$D$3,"LB","HB"))</f>
        <v>LB</v>
      </c>
      <c r="F148" s="50" t="str">
        <f t="shared" si="1"/>
        <v>LFLB</v>
      </c>
      <c r="G148" s="136">
        <v>0.66677083333333331</v>
      </c>
      <c r="H148" s="136">
        <v>14.446550479934986</v>
      </c>
      <c r="I148" s="136" t="s">
        <v>146</v>
      </c>
      <c r="J148" s="136">
        <v>21</v>
      </c>
      <c r="K148" s="136">
        <v>8</v>
      </c>
      <c r="L148" s="136" t="s">
        <v>94</v>
      </c>
      <c r="M148" s="136" t="s">
        <v>9</v>
      </c>
      <c r="N148" s="136">
        <v>5</v>
      </c>
      <c r="O148" s="136" t="str">
        <f>IF(Table1[[#This Row],[Ethanol Day]]&lt;9,"Early",IF(Table1[[#This Row],[Ethanol Day]]&gt;16,"Late","Mid"))</f>
        <v>Mid</v>
      </c>
      <c r="P148" s="136" t="s">
        <v>11</v>
      </c>
      <c r="Q148" s="136" t="s">
        <v>71</v>
      </c>
      <c r="R148" s="153">
        <v>786</v>
      </c>
    </row>
    <row r="149" spans="4:18" x14ac:dyDescent="0.3">
      <c r="D149" s="49" t="str">
        <f>IF(ISBLANK(BurstClassFull[[#This Row],[FullSess-Spk/sec]]),"",IF(BurstClassFull[[#This Row],[FullSess-Spk/sec]]&lt;$C$3,"LF","HF"))</f>
        <v>LF</v>
      </c>
      <c r="E149" s="49" t="str">
        <f>IF(ISBLANK(BurstClassFull[[#This Row],[FullSess-%SpikesInBursts]]),"",IF(BurstClassFull[[#This Row],[FullSess-%SpikesInBursts]]&lt;$D$3,"LB","HB"))</f>
        <v>LB</v>
      </c>
      <c r="F149" s="50" t="str">
        <f t="shared" si="1"/>
        <v>LFLB</v>
      </c>
      <c r="G149" s="136">
        <v>0.58499999999999996</v>
      </c>
      <c r="H149" s="136">
        <v>8.3929168090434931</v>
      </c>
      <c r="I149" s="136" t="s">
        <v>146</v>
      </c>
      <c r="J149" s="136">
        <v>21</v>
      </c>
      <c r="K149" s="136">
        <v>9</v>
      </c>
      <c r="L149" s="136" t="s">
        <v>114</v>
      </c>
      <c r="M149" s="136" t="s">
        <v>9</v>
      </c>
      <c r="N149" s="136">
        <v>5</v>
      </c>
      <c r="O149" s="136" t="str">
        <f>IF(Table1[[#This Row],[Ethanol Day]]&lt;9,"Early",IF(Table1[[#This Row],[Ethanol Day]]&gt;16,"Late","Mid"))</f>
        <v>Mid</v>
      </c>
      <c r="P149" s="136" t="s">
        <v>71</v>
      </c>
      <c r="Q149" s="136" t="s">
        <v>71</v>
      </c>
      <c r="R149" s="153">
        <v>786</v>
      </c>
    </row>
    <row r="150" spans="4:18" hidden="1" x14ac:dyDescent="0.3">
      <c r="D150" s="49" t="str">
        <f>IF(ISBLANK(BurstClassFull[[#This Row],[FullSess-Spk/sec]]),"",IF(BurstClassFull[[#This Row],[FullSess-Spk/sec]]&lt;$C$3,"LF","HF"))</f>
        <v>LF</v>
      </c>
      <c r="E150" s="49" t="str">
        <f>IF(ISBLANK(BurstClassFull[[#This Row],[FullSess-%SpikesInBursts]]),"",IF(BurstClassFull[[#This Row],[FullSess-%SpikesInBursts]]&lt;$D$3,"LB","HB"))</f>
        <v>LB</v>
      </c>
      <c r="F150" s="50" t="str">
        <f t="shared" si="1"/>
        <v>LFLB</v>
      </c>
      <c r="G150" s="136">
        <v>1.3144097222222222</v>
      </c>
      <c r="H150" s="136">
        <v>21.719143644893627</v>
      </c>
      <c r="I150" s="136" t="s">
        <v>146</v>
      </c>
      <c r="J150" s="136">
        <v>21</v>
      </c>
      <c r="K150" s="136">
        <v>11</v>
      </c>
      <c r="L150" s="136" t="s">
        <v>95</v>
      </c>
      <c r="M150" s="136" t="s">
        <v>9</v>
      </c>
      <c r="N150" s="136">
        <v>5</v>
      </c>
      <c r="O150" s="136" t="str">
        <f>IF(Table1[[#This Row],[Ethanol Day]]&lt;9,"Early",IF(Table1[[#This Row],[Ethanol Day]]&gt;16,"Late","Mid"))</f>
        <v>Mid</v>
      </c>
      <c r="P150" s="136" t="s">
        <v>11</v>
      </c>
      <c r="Q150" s="136" t="s">
        <v>71</v>
      </c>
      <c r="R150" s="153">
        <v>786</v>
      </c>
    </row>
    <row r="151" spans="4:18" hidden="1" x14ac:dyDescent="0.3">
      <c r="D151" s="49" t="str">
        <f>IF(ISBLANK(BurstClassFull[[#This Row],[FullSess-Spk/sec]]),"",IF(BurstClassFull[[#This Row],[FullSess-Spk/sec]]&lt;$C$3,"LF","HF"))</f>
        <v>LF</v>
      </c>
      <c r="E151" s="49" t="str">
        <f>IF(ISBLANK(BurstClassFull[[#This Row],[FullSess-%SpikesInBursts]]),"",IF(BurstClassFull[[#This Row],[FullSess-%SpikesInBursts]]&lt;$D$3,"LB","HB"))</f>
        <v>LB</v>
      </c>
      <c r="F151" s="50" t="str">
        <f t="shared" si="1"/>
        <v>LFLB</v>
      </c>
      <c r="G151" s="136">
        <v>0.70784722222222229</v>
      </c>
      <c r="H151" s="136">
        <v>8.6003954077527336</v>
      </c>
      <c r="I151" s="136" t="s">
        <v>146</v>
      </c>
      <c r="J151" s="136">
        <v>21</v>
      </c>
      <c r="K151" s="136">
        <v>12</v>
      </c>
      <c r="L151" s="136" t="s">
        <v>96</v>
      </c>
      <c r="M151" s="136" t="s">
        <v>9</v>
      </c>
      <c r="N151" s="136">
        <v>5</v>
      </c>
      <c r="O151" s="136" t="str">
        <f>IF(Table1[[#This Row],[Ethanol Day]]&lt;9,"Early",IF(Table1[[#This Row],[Ethanol Day]]&gt;16,"Late","Mid"))</f>
        <v>Mid</v>
      </c>
      <c r="P151" s="136" t="s">
        <v>11</v>
      </c>
      <c r="Q151" s="136" t="s">
        <v>119</v>
      </c>
      <c r="R151" s="153">
        <v>786</v>
      </c>
    </row>
    <row r="152" spans="4:18" x14ac:dyDescent="0.3">
      <c r="D152" s="49" t="str">
        <f>IF(ISBLANK(BurstClassFull[[#This Row],[FullSess-Spk/sec]]),"",IF(BurstClassFull[[#This Row],[FullSess-Spk/sec]]&lt;$C$3,"LF","HF"))</f>
        <v>LF</v>
      </c>
      <c r="E152" s="49" t="str">
        <f>IF(ISBLANK(BurstClassFull[[#This Row],[FullSess-%SpikesInBursts]]),"",IF(BurstClassFull[[#This Row],[FullSess-%SpikesInBursts]]&lt;$D$3,"LB","HB"))</f>
        <v>LB</v>
      </c>
      <c r="F152" s="50" t="str">
        <f t="shared" si="1"/>
        <v>LFLB</v>
      </c>
      <c r="G152" s="136">
        <v>0.9240624999999999</v>
      </c>
      <c r="H152" s="136">
        <v>9.0740571097321059</v>
      </c>
      <c r="I152" s="136" t="s">
        <v>160</v>
      </c>
      <c r="J152" s="136">
        <v>22</v>
      </c>
      <c r="K152" s="136">
        <v>1</v>
      </c>
      <c r="L152" s="136" t="s">
        <v>111</v>
      </c>
      <c r="M152" s="136" t="s">
        <v>9</v>
      </c>
      <c r="N152" s="136">
        <v>8</v>
      </c>
      <c r="O152" s="136" t="str">
        <f>IF(Table1[[#This Row],[Ethanol Day]]&lt;9,"Early",IF(Table1[[#This Row],[Ethanol Day]]&gt;16,"Late","Mid"))</f>
        <v>Mid</v>
      </c>
      <c r="P152" s="136" t="s">
        <v>71</v>
      </c>
      <c r="Q152" s="136" t="s">
        <v>71</v>
      </c>
      <c r="R152" s="153">
        <v>1000</v>
      </c>
    </row>
    <row r="153" spans="4:18" x14ac:dyDescent="0.3">
      <c r="D153" s="49" t="str">
        <f>IF(ISBLANK(BurstClassFull[[#This Row],[FullSess-Spk/sec]]),"",IF(BurstClassFull[[#This Row],[FullSess-Spk/sec]]&lt;$C$3,"LF","HF"))</f>
        <v>HF</v>
      </c>
      <c r="E153" s="49" t="str">
        <f>IF(ISBLANK(BurstClassFull[[#This Row],[FullSess-%SpikesInBursts]]),"",IF(BurstClassFull[[#This Row],[FullSess-%SpikesInBursts]]&lt;$D$3,"LB","HB"))</f>
        <v>HB</v>
      </c>
      <c r="F153" s="50" t="str">
        <f t="shared" si="1"/>
        <v>HFHB</v>
      </c>
      <c r="G153" s="136">
        <v>9.5659027777777776</v>
      </c>
      <c r="H153" s="136">
        <v>67.65702015262373</v>
      </c>
      <c r="I153" s="136" t="s">
        <v>160</v>
      </c>
      <c r="J153" s="136">
        <v>22</v>
      </c>
      <c r="K153" s="136">
        <v>2</v>
      </c>
      <c r="L153" s="136" t="s">
        <v>142</v>
      </c>
      <c r="M153" s="136" t="s">
        <v>9</v>
      </c>
      <c r="N153" s="136">
        <v>8</v>
      </c>
      <c r="O153" s="136" t="str">
        <f>IF(Table1[[#This Row],[Ethanol Day]]&lt;9,"Early",IF(Table1[[#This Row],[Ethanol Day]]&gt;16,"Late","Mid"))</f>
        <v>Mid</v>
      </c>
      <c r="P153" s="136" t="s">
        <v>71</v>
      </c>
      <c r="Q153" s="136" t="s">
        <v>71</v>
      </c>
      <c r="R153" s="153">
        <v>1000</v>
      </c>
    </row>
    <row r="154" spans="4:18" hidden="1" x14ac:dyDescent="0.3">
      <c r="D154" s="49" t="str">
        <f>IF(ISBLANK(BurstClassFull[[#This Row],[FullSess-Spk/sec]]),"",IF(BurstClassFull[[#This Row],[FullSess-Spk/sec]]&lt;$C$3,"LF","HF"))</f>
        <v>HF</v>
      </c>
      <c r="E154" s="49" t="str">
        <f>IF(ISBLANK(BurstClassFull[[#This Row],[FullSess-%SpikesInBursts]]),"",IF(BurstClassFull[[#This Row],[FullSess-%SpikesInBursts]]&lt;$D$3,"LB","HB"))</f>
        <v>HB</v>
      </c>
      <c r="F154" s="50" t="str">
        <f t="shared" si="1"/>
        <v>HFHB</v>
      </c>
      <c r="G154" s="136">
        <v>8.8620833333333344</v>
      </c>
      <c r="H154" s="136">
        <v>62.575765468641833</v>
      </c>
      <c r="I154" s="136" t="s">
        <v>160</v>
      </c>
      <c r="J154" s="136">
        <v>22</v>
      </c>
      <c r="K154" s="136">
        <v>3</v>
      </c>
      <c r="L154" s="136" t="s">
        <v>156</v>
      </c>
      <c r="M154" s="136" t="s">
        <v>9</v>
      </c>
      <c r="N154" s="136">
        <v>8</v>
      </c>
      <c r="O154" s="136" t="str">
        <f>IF(Table1[[#This Row],[Ethanol Day]]&lt;9,"Early",IF(Table1[[#This Row],[Ethanol Day]]&gt;16,"Late","Mid"))</f>
        <v>Mid</v>
      </c>
      <c r="P154" s="136" t="s">
        <v>119</v>
      </c>
      <c r="Q154" s="136" t="s">
        <v>71</v>
      </c>
      <c r="R154" s="153">
        <v>1000</v>
      </c>
    </row>
    <row r="155" spans="4:18" hidden="1" x14ac:dyDescent="0.3">
      <c r="D155" s="49" t="str">
        <f>IF(ISBLANK(BurstClassFull[[#This Row],[FullSess-Spk/sec]]),"",IF(BurstClassFull[[#This Row],[FullSess-Spk/sec]]&lt;$C$3,"LF","HF"))</f>
        <v>LF</v>
      </c>
      <c r="E155" s="49" t="str">
        <f>IF(ISBLANK(BurstClassFull[[#This Row],[FullSess-%SpikesInBursts]]),"",IF(BurstClassFull[[#This Row],[FullSess-%SpikesInBursts]]&lt;$D$3,"LB","HB"))</f>
        <v>HB</v>
      </c>
      <c r="F155" s="50" t="str">
        <f t="shared" si="1"/>
        <v>LFHB</v>
      </c>
      <c r="G155" s="136">
        <v>2.9541319444444447</v>
      </c>
      <c r="H155" s="136">
        <v>30.244575806494446</v>
      </c>
      <c r="I155" s="136" t="s">
        <v>160</v>
      </c>
      <c r="J155" s="136">
        <v>22</v>
      </c>
      <c r="K155" s="136">
        <v>4</v>
      </c>
      <c r="L155" s="136" t="s">
        <v>131</v>
      </c>
      <c r="M155" s="136" t="s">
        <v>9</v>
      </c>
      <c r="N155" s="136">
        <v>8</v>
      </c>
      <c r="O155" s="136" t="str">
        <f>IF(Table1[[#This Row],[Ethanol Day]]&lt;9,"Early",IF(Table1[[#This Row],[Ethanol Day]]&gt;16,"Late","Mid"))</f>
        <v>Mid</v>
      </c>
      <c r="P155" s="136" t="s">
        <v>11</v>
      </c>
      <c r="Q155" s="136" t="s">
        <v>119</v>
      </c>
      <c r="R155" s="153">
        <v>1000</v>
      </c>
    </row>
    <row r="156" spans="4:18" hidden="1" x14ac:dyDescent="0.3">
      <c r="D156" s="49" t="str">
        <f>IF(ISBLANK(BurstClassFull[[#This Row],[FullSess-Spk/sec]]),"",IF(BurstClassFull[[#This Row],[FullSess-Spk/sec]]&lt;$C$3,"LF","HF"))</f>
        <v>LF</v>
      </c>
      <c r="E156" s="49" t="str">
        <f>IF(ISBLANK(BurstClassFull[[#This Row],[FullSess-%SpikesInBursts]]),"",IF(BurstClassFull[[#This Row],[FullSess-%SpikesInBursts]]&lt;$D$3,"LB","HB"))</f>
        <v>HB</v>
      </c>
      <c r="F156" s="50" t="str">
        <f t="shared" si="1"/>
        <v>LFHB</v>
      </c>
      <c r="G156" s="136">
        <v>0.7102777777777779</v>
      </c>
      <c r="H156" s="136">
        <v>50.525642347852084</v>
      </c>
      <c r="I156" s="136" t="s">
        <v>160</v>
      </c>
      <c r="J156" s="136">
        <v>22</v>
      </c>
      <c r="K156" s="136">
        <v>5</v>
      </c>
      <c r="L156" s="136" t="s">
        <v>136</v>
      </c>
      <c r="M156" s="136" t="s">
        <v>9</v>
      </c>
      <c r="N156" s="136">
        <v>8</v>
      </c>
      <c r="O156" s="136" t="str">
        <f>IF(Table1[[#This Row],[Ethanol Day]]&lt;9,"Early",IF(Table1[[#This Row],[Ethanol Day]]&gt;16,"Late","Mid"))</f>
        <v>Mid</v>
      </c>
      <c r="P156" s="136" t="s">
        <v>71</v>
      </c>
      <c r="Q156" s="136" t="s">
        <v>119</v>
      </c>
      <c r="R156" s="153">
        <v>1000</v>
      </c>
    </row>
    <row r="157" spans="4:18" x14ac:dyDescent="0.3">
      <c r="D157" s="49" t="str">
        <f>IF(ISBLANK(BurstClassFull[[#This Row],[FullSess-Spk/sec]]),"",IF(BurstClassFull[[#This Row],[FullSess-Spk/sec]]&lt;$C$3,"LF","HF"))</f>
        <v>LF</v>
      </c>
      <c r="E157" s="49" t="str">
        <f>IF(ISBLANK(BurstClassFull[[#This Row],[FullSess-%SpikesInBursts]]),"",IF(BurstClassFull[[#This Row],[FullSess-%SpikesInBursts]]&lt;$D$3,"LB","HB"))</f>
        <v>LB</v>
      </c>
      <c r="F157" s="50" t="str">
        <f t="shared" si="1"/>
        <v>LFLB</v>
      </c>
      <c r="G157" s="136">
        <v>2.1019097222222225</v>
      </c>
      <c r="H157" s="136">
        <v>18.013729939791283</v>
      </c>
      <c r="I157" s="136" t="s">
        <v>160</v>
      </c>
      <c r="J157" s="136">
        <v>22</v>
      </c>
      <c r="K157" s="136">
        <v>6</v>
      </c>
      <c r="L157" s="136" t="s">
        <v>112</v>
      </c>
      <c r="M157" s="136" t="s">
        <v>9</v>
      </c>
      <c r="N157" s="136">
        <v>8</v>
      </c>
      <c r="O157" s="136" t="str">
        <f>IF(Table1[[#This Row],[Ethanol Day]]&lt;9,"Early",IF(Table1[[#This Row],[Ethanol Day]]&gt;16,"Late","Mid"))</f>
        <v>Mid</v>
      </c>
      <c r="P157" s="136" t="s">
        <v>71</v>
      </c>
      <c r="Q157" s="136" t="s">
        <v>71</v>
      </c>
      <c r="R157" s="153">
        <v>1000</v>
      </c>
    </row>
    <row r="158" spans="4:18" hidden="1" x14ac:dyDescent="0.3">
      <c r="D158" s="49" t="str">
        <f>IF(ISBLANK(BurstClassFull[[#This Row],[FullSess-Spk/sec]]),"",IF(BurstClassFull[[#This Row],[FullSess-Spk/sec]]&lt;$C$3,"LF","HF"))</f>
        <v>LF</v>
      </c>
      <c r="E158" s="49" t="str">
        <f>IF(ISBLANK(BurstClassFull[[#This Row],[FullSess-%SpikesInBursts]]),"",IF(BurstClassFull[[#This Row],[FullSess-%SpikesInBursts]]&lt;$D$3,"LB","HB"))</f>
        <v>LB</v>
      </c>
      <c r="F158" s="50" t="str">
        <f t="shared" si="1"/>
        <v>LFLB</v>
      </c>
      <c r="G158" s="136">
        <v>0.60045138888888894</v>
      </c>
      <c r="H158" s="136">
        <v>12.732128895360574</v>
      </c>
      <c r="I158" s="136" t="s">
        <v>160</v>
      </c>
      <c r="J158" s="136">
        <v>22</v>
      </c>
      <c r="K158" s="136">
        <v>7</v>
      </c>
      <c r="L158" s="136" t="s">
        <v>152</v>
      </c>
      <c r="M158" s="136" t="s">
        <v>9</v>
      </c>
      <c r="N158" s="136">
        <v>8</v>
      </c>
      <c r="O158" s="136" t="str">
        <f>IF(Table1[[#This Row],[Ethanol Day]]&lt;9,"Early",IF(Table1[[#This Row],[Ethanol Day]]&gt;16,"Late","Mid"))</f>
        <v>Mid</v>
      </c>
      <c r="P158" s="136" t="s">
        <v>11</v>
      </c>
      <c r="Q158" s="136" t="s">
        <v>119</v>
      </c>
      <c r="R158" s="153">
        <v>1000</v>
      </c>
    </row>
    <row r="159" spans="4:18" hidden="1" x14ac:dyDescent="0.3">
      <c r="D159" s="49" t="str">
        <f>IF(ISBLANK(BurstClassFull[[#This Row],[FullSess-Spk/sec]]),"",IF(BurstClassFull[[#This Row],[FullSess-Spk/sec]]&lt;$C$3,"LF","HF"))</f>
        <v>LF</v>
      </c>
      <c r="E159" s="49" t="str">
        <f>IF(ISBLANK(BurstClassFull[[#This Row],[FullSess-%SpikesInBursts]]),"",IF(BurstClassFull[[#This Row],[FullSess-%SpikesInBursts]]&lt;$D$3,"LB","HB"))</f>
        <v>LB</v>
      </c>
      <c r="F159" s="50" t="str">
        <f t="shared" si="1"/>
        <v>LFLB</v>
      </c>
      <c r="G159" s="136">
        <v>1.822152777777778</v>
      </c>
      <c r="H159" s="136">
        <v>21.435004462258643</v>
      </c>
      <c r="I159" s="136" t="s">
        <v>160</v>
      </c>
      <c r="J159" s="136">
        <v>22</v>
      </c>
      <c r="K159" s="136">
        <v>8</v>
      </c>
      <c r="L159" s="136" t="s">
        <v>113</v>
      </c>
      <c r="M159" s="136" t="s">
        <v>9</v>
      </c>
      <c r="N159" s="136">
        <v>8</v>
      </c>
      <c r="O159" s="136" t="e">
        <f>IF(Table1[[#This Row],[Ethanol Day]]&lt;9,"Early",IF(Table1[[#This Row],[Ethanol Day]]&gt;16,"Late","Mid"))</f>
        <v>#VALUE!</v>
      </c>
      <c r="P159" s="136" t="s">
        <v>11</v>
      </c>
      <c r="Q159" s="136" t="s">
        <v>119</v>
      </c>
      <c r="R159" s="153">
        <v>1000</v>
      </c>
    </row>
    <row r="160" spans="4:18" hidden="1" x14ac:dyDescent="0.3">
      <c r="D160" s="49" t="str">
        <f>IF(ISBLANK(BurstClassFull[[#This Row],[FullSess-Spk/sec]]),"",IF(BurstClassFull[[#This Row],[FullSess-Spk/sec]]&lt;$C$3,"LF","HF"))</f>
        <v>LF</v>
      </c>
      <c r="E160" s="49" t="str">
        <f>IF(ISBLANK(BurstClassFull[[#This Row],[FullSess-%SpikesInBursts]]),"",IF(BurstClassFull[[#This Row],[FullSess-%SpikesInBursts]]&lt;$D$3,"LB","HB"))</f>
        <v>LB</v>
      </c>
      <c r="F160" s="50" t="str">
        <f t="shared" si="1"/>
        <v>LFLB</v>
      </c>
      <c r="G160" s="136">
        <v>1.7082986111111111</v>
      </c>
      <c r="H160" s="136">
        <v>23.284202703207363</v>
      </c>
      <c r="I160" s="136" t="s">
        <v>160</v>
      </c>
      <c r="J160" s="136">
        <v>22</v>
      </c>
      <c r="K160" s="136">
        <v>9</v>
      </c>
      <c r="L160" s="136" t="s">
        <v>94</v>
      </c>
      <c r="M160" s="136" t="s">
        <v>9</v>
      </c>
      <c r="N160" s="136">
        <v>8</v>
      </c>
      <c r="O160" s="136" t="e">
        <f>IF(Table1[[#This Row],[Ethanol Day]]&lt;9,"Early",IF(Table1[[#This Row],[Ethanol Day]]&gt;16,"Late","Mid"))</f>
        <v>#VALUE!</v>
      </c>
      <c r="P160" s="136" t="s">
        <v>11</v>
      </c>
      <c r="Q160" s="136" t="s">
        <v>119</v>
      </c>
      <c r="R160" s="153">
        <v>1000</v>
      </c>
    </row>
    <row r="161" spans="4:18" hidden="1" x14ac:dyDescent="0.3">
      <c r="D161" s="49" t="str">
        <f>IF(ISBLANK(BurstClassFull[[#This Row],[FullSess-Spk/sec]]),"",IF(BurstClassFull[[#This Row],[FullSess-Spk/sec]]&lt;$C$3,"LF","HF"))</f>
        <v>LF</v>
      </c>
      <c r="E161" s="49" t="str">
        <f>IF(ISBLANK(BurstClassFull[[#This Row],[FullSess-%SpikesInBursts]]),"",IF(BurstClassFull[[#This Row],[FullSess-%SpikesInBursts]]&lt;$D$3,"LB","HB"))</f>
        <v>LB</v>
      </c>
      <c r="F161" s="50" t="str">
        <f t="shared" si="1"/>
        <v>LFLB</v>
      </c>
      <c r="G161" s="136">
        <v>0.83756944444444448</v>
      </c>
      <c r="H161" s="136">
        <v>13.085974263591343</v>
      </c>
      <c r="I161" s="136" t="s">
        <v>160</v>
      </c>
      <c r="J161" s="136">
        <v>22</v>
      </c>
      <c r="K161" s="136">
        <v>10</v>
      </c>
      <c r="L161" s="136" t="s">
        <v>114</v>
      </c>
      <c r="M161" s="136" t="s">
        <v>9</v>
      </c>
      <c r="N161" s="136">
        <v>8</v>
      </c>
      <c r="O161" s="136" t="e">
        <f>IF(Table1[[#This Row],[Ethanol Day]]&lt;9,"Early",IF(Table1[[#This Row],[Ethanol Day]]&gt;16,"Late","Mid"))</f>
        <v>#VALUE!</v>
      </c>
      <c r="P161" s="136" t="s">
        <v>11</v>
      </c>
      <c r="Q161" s="136" t="s">
        <v>119</v>
      </c>
      <c r="R161" s="153">
        <v>1000</v>
      </c>
    </row>
    <row r="162" spans="4:18" hidden="1" x14ac:dyDescent="0.3">
      <c r="D162" s="49" t="str">
        <f>IF(ISBLANK(BurstClassFull[[#This Row],[FullSess-Spk/sec]]),"",IF(BurstClassFull[[#This Row],[FullSess-Spk/sec]]&lt;$C$3,"LF","HF"))</f>
        <v>LF</v>
      </c>
      <c r="E162" s="49" t="str">
        <f>IF(ISBLANK(BurstClassFull[[#This Row],[FullSess-%SpikesInBursts]]),"",IF(BurstClassFull[[#This Row],[FullSess-%SpikesInBursts]]&lt;$D$3,"LB","HB"))</f>
        <v>LB</v>
      </c>
      <c r="F162" s="50" t="str">
        <f t="shared" si="1"/>
        <v>LFLB</v>
      </c>
      <c r="G162" s="136">
        <v>0.96715277777777775</v>
      </c>
      <c r="H162" s="136">
        <v>16.28414929147905</v>
      </c>
      <c r="I162" s="136" t="s">
        <v>160</v>
      </c>
      <c r="J162" s="136">
        <v>22</v>
      </c>
      <c r="K162" s="136">
        <v>11</v>
      </c>
      <c r="L162" s="136" t="s">
        <v>96</v>
      </c>
      <c r="M162" s="136" t="s">
        <v>9</v>
      </c>
      <c r="N162" s="136">
        <v>8</v>
      </c>
      <c r="O162" s="136" t="e">
        <f>IF(Table1[[#This Row],[Ethanol Day]]&lt;9,"Early",IF(Table1[[#This Row],[Ethanol Day]]&gt;16,"Late","Mid"))</f>
        <v>#VALUE!</v>
      </c>
      <c r="P162" s="136" t="s">
        <v>11</v>
      </c>
      <c r="Q162" s="136" t="s">
        <v>119</v>
      </c>
      <c r="R162" s="153">
        <v>1000</v>
      </c>
    </row>
    <row r="163" spans="4:18" hidden="1" x14ac:dyDescent="0.3">
      <c r="D163" s="49" t="str">
        <f>IF(ISBLANK(BurstClassFull[[#This Row],[FullSess-Spk/sec]]),"",IF(BurstClassFull[[#This Row],[FullSess-Spk/sec]]&lt;$C$3,"LF","HF"))</f>
        <v>LF</v>
      </c>
      <c r="E163" s="49" t="str">
        <f>IF(ISBLANK(BurstClassFull[[#This Row],[FullSess-%SpikesInBursts]]),"",IF(BurstClassFull[[#This Row],[FullSess-%SpikesInBursts]]&lt;$D$3,"LB","HB"))</f>
        <v>LB</v>
      </c>
      <c r="F163" s="50" t="str">
        <f t="shared" si="1"/>
        <v>LFLB</v>
      </c>
      <c r="G163" s="136">
        <v>2.3005555555555559</v>
      </c>
      <c r="H163" s="136">
        <v>23.25009922425642</v>
      </c>
      <c r="I163" s="136" t="s">
        <v>160</v>
      </c>
      <c r="J163" s="136">
        <v>22</v>
      </c>
      <c r="K163" s="136">
        <v>12</v>
      </c>
      <c r="L163" s="136" t="s">
        <v>122</v>
      </c>
      <c r="M163" s="136" t="s">
        <v>9</v>
      </c>
      <c r="N163" s="136">
        <v>8</v>
      </c>
      <c r="O163" s="136" t="e">
        <f>IF(Table1[[#This Row],[Ethanol Day]]&lt;9,"Early",IF(Table1[[#This Row],[Ethanol Day]]&gt;16,"Late","Mid"))</f>
        <v>#VALUE!</v>
      </c>
      <c r="P163" s="136" t="s">
        <v>11</v>
      </c>
      <c r="Q163" s="136" t="s">
        <v>71</v>
      </c>
      <c r="R163" s="153">
        <v>1000</v>
      </c>
    </row>
    <row r="164" spans="4:18" hidden="1" x14ac:dyDescent="0.3">
      <c r="D164" s="49" t="str">
        <f>IF(ISBLANK(BurstClassFull[[#This Row],[FullSess-Spk/sec]]),"",IF(BurstClassFull[[#This Row],[FullSess-Spk/sec]]&lt;$C$3,"LF","HF"))</f>
        <v>LF</v>
      </c>
      <c r="E164" s="49" t="str">
        <f>IF(ISBLANK(BurstClassFull[[#This Row],[FullSess-%SpikesInBursts]]),"",IF(BurstClassFull[[#This Row],[FullSess-%SpikesInBursts]]&lt;$D$3,"LB","HB"))</f>
        <v>LB</v>
      </c>
      <c r="F164" s="50" t="str">
        <f t="shared" ref="F164:F227" si="2">CONCATENATE(D164,E164)</f>
        <v>LFLB</v>
      </c>
      <c r="G164" s="136">
        <v>2.0860416666666666</v>
      </c>
      <c r="H164" s="136">
        <v>20.923729454230511</v>
      </c>
      <c r="I164" s="136" t="s">
        <v>160</v>
      </c>
      <c r="J164" s="136">
        <v>22</v>
      </c>
      <c r="K164" s="136">
        <v>13</v>
      </c>
      <c r="L164" s="136" t="s">
        <v>154</v>
      </c>
      <c r="M164" s="136" t="s">
        <v>9</v>
      </c>
      <c r="N164" s="136">
        <v>8</v>
      </c>
      <c r="O164" s="136" t="e">
        <f>IF(Table1[[#This Row],[Ethanol Day]]&lt;9,"Early",IF(Table1[[#This Row],[Ethanol Day]]&gt;16,"Late","Mid"))</f>
        <v>#VALUE!</v>
      </c>
      <c r="P164" s="136" t="s">
        <v>11</v>
      </c>
      <c r="Q164" s="136" t="s">
        <v>119</v>
      </c>
      <c r="R164" s="153">
        <v>1000</v>
      </c>
    </row>
    <row r="165" spans="4:18" hidden="1" x14ac:dyDescent="0.3">
      <c r="D165" s="49" t="str">
        <f>IF(ISBLANK(BurstClassFull[[#This Row],[FullSess-Spk/sec]]),"",IF(BurstClassFull[[#This Row],[FullSess-Spk/sec]]&lt;$C$3,"LF","HF"))</f>
        <v>LF</v>
      </c>
      <c r="E165" s="49" t="str">
        <f>IF(ISBLANK(BurstClassFull[[#This Row],[FullSess-%SpikesInBursts]]),"",IF(BurstClassFull[[#This Row],[FullSess-%SpikesInBursts]]&lt;$D$3,"LB","HB"))</f>
        <v>HB</v>
      </c>
      <c r="F165" s="50" t="str">
        <f t="shared" si="2"/>
        <v>LFHB</v>
      </c>
      <c r="G165" s="136">
        <v>2.3299999999999996</v>
      </c>
      <c r="H165" s="136">
        <v>45.865005484205376</v>
      </c>
      <c r="I165" s="136" t="s">
        <v>160</v>
      </c>
      <c r="J165" s="136">
        <v>22</v>
      </c>
      <c r="K165" s="136">
        <v>14</v>
      </c>
      <c r="L165" s="136" t="s">
        <v>101</v>
      </c>
      <c r="M165" s="136" t="s">
        <v>9</v>
      </c>
      <c r="N165" s="136">
        <v>8</v>
      </c>
      <c r="O165" s="136" t="e">
        <f>IF(Table1[[#This Row],[Ethanol Day]]&lt;9,"Early",IF(Table1[[#This Row],[Ethanol Day]]&gt;16,"Late","Mid"))</f>
        <v>#VALUE!</v>
      </c>
      <c r="P165" s="136" t="s">
        <v>71</v>
      </c>
      <c r="Q165" s="136" t="s">
        <v>71</v>
      </c>
      <c r="R165" s="153">
        <v>1000</v>
      </c>
    </row>
    <row r="166" spans="4:18" hidden="1" x14ac:dyDescent="0.3">
      <c r="D166" s="49" t="str">
        <f>IF(ISBLANK(BurstClassFull[[#This Row],[FullSess-Spk/sec]]),"",IF(BurstClassFull[[#This Row],[FullSess-Spk/sec]]&lt;$C$3,"LF","HF"))</f>
        <v>LF</v>
      </c>
      <c r="E166" s="49" t="str">
        <f>IF(ISBLANK(BurstClassFull[[#This Row],[FullSess-%SpikesInBursts]]),"",IF(BurstClassFull[[#This Row],[FullSess-%SpikesInBursts]]&lt;$D$3,"LB","HB"))</f>
        <v>LB</v>
      </c>
      <c r="F166" s="50" t="str">
        <f t="shared" si="2"/>
        <v>LFLB</v>
      </c>
      <c r="G166" s="136">
        <v>0.89440972222222215</v>
      </c>
      <c r="H166" s="136">
        <v>9.791467227325672</v>
      </c>
      <c r="I166" s="136" t="s">
        <v>160</v>
      </c>
      <c r="J166" s="136">
        <v>22</v>
      </c>
      <c r="K166" s="136">
        <v>15</v>
      </c>
      <c r="L166" s="136" t="s">
        <v>130</v>
      </c>
      <c r="M166" s="136" t="s">
        <v>9</v>
      </c>
      <c r="N166" s="136">
        <v>8</v>
      </c>
      <c r="O166" s="136" t="e">
        <f>IF(Table1[[#This Row],[Ethanol Day]]&lt;9,"Early",IF(Table1[[#This Row],[Ethanol Day]]&gt;16,"Late","Mid"))</f>
        <v>#VALUE!</v>
      </c>
      <c r="P166" s="136" t="s">
        <v>11</v>
      </c>
      <c r="Q166" s="136" t="s">
        <v>71</v>
      </c>
      <c r="R166" s="153">
        <v>1000</v>
      </c>
    </row>
    <row r="167" spans="4:18" hidden="1" x14ac:dyDescent="0.3">
      <c r="D167" s="49" t="str">
        <f>IF(ISBLANK(BurstClassFull[[#This Row],[FullSess-Spk/sec]]),"",IF(BurstClassFull[[#This Row],[FullSess-Spk/sec]]&lt;$C$3,"LF","HF"))</f>
        <v>LF</v>
      </c>
      <c r="E167" s="49" t="str">
        <f>IF(ISBLANK(BurstClassFull[[#This Row],[FullSess-%SpikesInBursts]]),"",IF(BurstClassFull[[#This Row],[FullSess-%SpikesInBursts]]&lt;$D$3,"LB","HB"))</f>
        <v>LB</v>
      </c>
      <c r="F167" s="50" t="str">
        <f t="shared" si="2"/>
        <v>LFLB</v>
      </c>
      <c r="G167" s="136">
        <v>0.52451388888888895</v>
      </c>
      <c r="H167" s="136">
        <v>4.1026188068130693</v>
      </c>
      <c r="I167" s="136" t="s">
        <v>160</v>
      </c>
      <c r="J167" s="136">
        <v>22</v>
      </c>
      <c r="K167" s="136">
        <v>16</v>
      </c>
      <c r="L167" s="136" t="s">
        <v>150</v>
      </c>
      <c r="M167" s="136" t="s">
        <v>9</v>
      </c>
      <c r="N167" s="136">
        <v>8</v>
      </c>
      <c r="O167" s="136" t="e">
        <f>IF(Table1[[#This Row],[Ethanol Day]]&lt;9,"Early",IF(Table1[[#This Row],[Ethanol Day]]&gt;16,"Late","Mid"))</f>
        <v>#VALUE!</v>
      </c>
      <c r="P167" s="136" t="s">
        <v>11</v>
      </c>
      <c r="Q167" s="136" t="s">
        <v>71</v>
      </c>
      <c r="R167" s="153">
        <v>1000</v>
      </c>
    </row>
    <row r="168" spans="4:18" hidden="1" x14ac:dyDescent="0.3">
      <c r="D168" s="49" t="str">
        <f>IF(ISBLANK(BurstClassFull[[#This Row],[FullSess-Spk/sec]]),"",IF(BurstClassFull[[#This Row],[FullSess-Spk/sec]]&lt;$C$3,"LF","HF"))</f>
        <v>LF</v>
      </c>
      <c r="E168" s="49" t="str">
        <f>IF(ISBLANK(BurstClassFull[[#This Row],[FullSess-%SpikesInBursts]]),"",IF(BurstClassFull[[#This Row],[FullSess-%SpikesInBursts]]&lt;$D$3,"LB","HB"))</f>
        <v>LB</v>
      </c>
      <c r="F168" s="50" t="str">
        <f t="shared" si="2"/>
        <v>LFLB</v>
      </c>
      <c r="G168" s="136">
        <v>1.3468749999999998</v>
      </c>
      <c r="H168" s="136">
        <v>13.91743460808692</v>
      </c>
      <c r="I168" s="136" t="s">
        <v>160</v>
      </c>
      <c r="J168" s="136">
        <v>22</v>
      </c>
      <c r="K168" s="136">
        <v>17</v>
      </c>
      <c r="L168" s="136" t="s">
        <v>135</v>
      </c>
      <c r="M168" s="136" t="s">
        <v>9</v>
      </c>
      <c r="N168" s="136">
        <v>8</v>
      </c>
      <c r="O168" s="136" t="e">
        <f>IF(Table1[[#This Row],[Ethanol Day]]&lt;9,"Early",IF(Table1[[#This Row],[Ethanol Day]]&gt;16,"Late","Mid"))</f>
        <v>#VALUE!</v>
      </c>
      <c r="P168" s="136" t="s">
        <v>11</v>
      </c>
      <c r="Q168" s="136" t="s">
        <v>71</v>
      </c>
      <c r="R168" s="153">
        <v>1000</v>
      </c>
    </row>
    <row r="169" spans="4:18" hidden="1" x14ac:dyDescent="0.3">
      <c r="D169" s="49" t="str">
        <f>IF(ISBLANK(BurstClassFull[[#This Row],[FullSess-Spk/sec]]),"",IF(BurstClassFull[[#This Row],[FullSess-Spk/sec]]&lt;$C$3,"LF","HF"))</f>
        <v>LF</v>
      </c>
      <c r="E169" s="49" t="str">
        <f>IF(ISBLANK(BurstClassFull[[#This Row],[FullSess-%SpikesInBursts]]),"",IF(BurstClassFull[[#This Row],[FullSess-%SpikesInBursts]]&lt;$D$3,"LB","HB"))</f>
        <v>LB</v>
      </c>
      <c r="F169" s="50" t="str">
        <f t="shared" si="2"/>
        <v>LFLB</v>
      </c>
      <c r="G169" s="136">
        <v>1.5976041666666667</v>
      </c>
      <c r="H169" s="136">
        <v>8.1616294410384302</v>
      </c>
      <c r="I169" s="136" t="s">
        <v>160</v>
      </c>
      <c r="J169" s="136">
        <v>22</v>
      </c>
      <c r="K169" s="136">
        <v>18</v>
      </c>
      <c r="L169" s="136" t="s">
        <v>103</v>
      </c>
      <c r="M169" s="136" t="s">
        <v>9</v>
      </c>
      <c r="N169" s="136">
        <v>8</v>
      </c>
      <c r="O169" s="136" t="e">
        <f>IF(Table1[[#This Row],[Ethanol Day]]&lt;9,"Early",IF(Table1[[#This Row],[Ethanol Day]]&gt;16,"Late","Mid"))</f>
        <v>#VALUE!</v>
      </c>
      <c r="P169" s="136" t="s">
        <v>11</v>
      </c>
      <c r="Q169" s="136" t="s">
        <v>71</v>
      </c>
      <c r="R169" s="153">
        <v>1000</v>
      </c>
    </row>
    <row r="170" spans="4:18" hidden="1" x14ac:dyDescent="0.3">
      <c r="D170" s="49" t="str">
        <f>IF(ISBLANK(BurstClassFull[[#This Row],[FullSess-Spk/sec]]),"",IF(BurstClassFull[[#This Row],[FullSess-Spk/sec]]&lt;$C$3,"LF","HF"))</f>
        <v>LF</v>
      </c>
      <c r="E170" s="49" t="str">
        <f>IF(ISBLANK(BurstClassFull[[#This Row],[FullSess-%SpikesInBursts]]),"",IF(BurstClassFull[[#This Row],[FullSess-%SpikesInBursts]]&lt;$D$3,"LB","HB"))</f>
        <v>HB</v>
      </c>
      <c r="F170" s="50" t="str">
        <f t="shared" si="2"/>
        <v>LFHB</v>
      </c>
      <c r="G170" s="136">
        <v>2.825069444444444</v>
      </c>
      <c r="H170" s="136">
        <v>33.002565936555456</v>
      </c>
      <c r="I170" s="136" t="s">
        <v>161</v>
      </c>
      <c r="J170" s="136">
        <v>23</v>
      </c>
      <c r="K170" s="136">
        <v>1</v>
      </c>
      <c r="L170" s="136" t="s">
        <v>83</v>
      </c>
      <c r="M170" s="136" t="s">
        <v>9</v>
      </c>
      <c r="N170" s="136">
        <v>9</v>
      </c>
      <c r="O170" s="136" t="e">
        <f>IF(Table1[[#This Row],[Ethanol Day]]&lt;9,"Early",IF(Table1[[#This Row],[Ethanol Day]]&gt;16,"Late","Mid"))</f>
        <v>#VALUE!</v>
      </c>
      <c r="P170" s="136" t="s">
        <v>71</v>
      </c>
      <c r="Q170" s="136" t="s">
        <v>119</v>
      </c>
      <c r="R170" s="153">
        <v>1109</v>
      </c>
    </row>
    <row r="171" spans="4:18" hidden="1" x14ac:dyDescent="0.3">
      <c r="D171" s="49" t="str">
        <f>IF(ISBLANK(BurstClassFull[[#This Row],[FullSess-Spk/sec]]),"",IF(BurstClassFull[[#This Row],[FullSess-Spk/sec]]&lt;$C$3,"LF","HF"))</f>
        <v>LF</v>
      </c>
      <c r="E171" s="49" t="str">
        <f>IF(ISBLANK(BurstClassFull[[#This Row],[FullSess-%SpikesInBursts]]),"",IF(BurstClassFull[[#This Row],[FullSess-%SpikesInBursts]]&lt;$D$3,"LB","HB"))</f>
        <v>LB</v>
      </c>
      <c r="F171" s="50" t="str">
        <f t="shared" si="2"/>
        <v>LFLB</v>
      </c>
      <c r="G171" s="136">
        <v>1.1382986111111113</v>
      </c>
      <c r="H171" s="136">
        <v>15.503795559551566</v>
      </c>
      <c r="I171" s="136" t="s">
        <v>161</v>
      </c>
      <c r="J171" s="136">
        <v>23</v>
      </c>
      <c r="K171" s="136">
        <v>2</v>
      </c>
      <c r="L171" s="136" t="s">
        <v>133</v>
      </c>
      <c r="M171" s="136" t="s">
        <v>9</v>
      </c>
      <c r="N171" s="136">
        <v>9</v>
      </c>
      <c r="O171" s="136" t="e">
        <f>IF(Table1[[#This Row],[Ethanol Day]]&lt;9,"Early",IF(Table1[[#This Row],[Ethanol Day]]&gt;16,"Late","Mid"))</f>
        <v>#VALUE!</v>
      </c>
      <c r="P171" s="136" t="s">
        <v>71</v>
      </c>
      <c r="Q171" s="136" t="s">
        <v>71</v>
      </c>
      <c r="R171" s="153">
        <v>1109</v>
      </c>
    </row>
    <row r="172" spans="4:18" hidden="1" x14ac:dyDescent="0.3">
      <c r="D172" s="49" t="str">
        <f>IF(ISBLANK(BurstClassFull[[#This Row],[FullSess-Spk/sec]]),"",IF(BurstClassFull[[#This Row],[FullSess-Spk/sec]]&lt;$C$3,"LF","HF"))</f>
        <v>LF</v>
      </c>
      <c r="E172" s="49" t="str">
        <f>IF(ISBLANK(BurstClassFull[[#This Row],[FullSess-%SpikesInBursts]]),"",IF(BurstClassFull[[#This Row],[FullSess-%SpikesInBursts]]&lt;$D$3,"LB","HB"))</f>
        <v>LB</v>
      </c>
      <c r="F172" s="50" t="str">
        <f t="shared" si="2"/>
        <v>LFLB</v>
      </c>
      <c r="G172" s="136">
        <v>2.4853125</v>
      </c>
      <c r="H172" s="136">
        <v>23.302820080926661</v>
      </c>
      <c r="I172" s="136" t="s">
        <v>161</v>
      </c>
      <c r="J172" s="136">
        <v>23</v>
      </c>
      <c r="K172" s="136">
        <v>4</v>
      </c>
      <c r="L172" s="136" t="s">
        <v>136</v>
      </c>
      <c r="M172" s="136" t="s">
        <v>9</v>
      </c>
      <c r="N172" s="136">
        <v>9</v>
      </c>
      <c r="O172" s="136" t="e">
        <f>IF(Table1[[#This Row],[Ethanol Day]]&lt;9,"Early",IF(Table1[[#This Row],[Ethanol Day]]&gt;16,"Late","Mid"))</f>
        <v>#VALUE!</v>
      </c>
      <c r="P172" s="136" t="s">
        <v>71</v>
      </c>
      <c r="Q172" s="136" t="s">
        <v>71</v>
      </c>
      <c r="R172" s="153">
        <v>1109</v>
      </c>
    </row>
    <row r="173" spans="4:18" hidden="1" x14ac:dyDescent="0.3">
      <c r="D173" s="49" t="str">
        <f>IF(ISBLANK(BurstClassFull[[#This Row],[FullSess-Spk/sec]]),"",IF(BurstClassFull[[#This Row],[FullSess-Spk/sec]]&lt;$C$3,"LF","HF"))</f>
        <v>LF</v>
      </c>
      <c r="E173" s="49" t="str">
        <f>IF(ISBLANK(BurstClassFull[[#This Row],[FullSess-%SpikesInBursts]]),"",IF(BurstClassFull[[#This Row],[FullSess-%SpikesInBursts]]&lt;$D$3,"LB","HB"))</f>
        <v>LB</v>
      </c>
      <c r="F173" s="50" t="str">
        <f t="shared" si="2"/>
        <v>LFLB</v>
      </c>
      <c r="G173" s="136">
        <v>2.4358680555555554</v>
      </c>
      <c r="H173" s="136">
        <v>23.321434016597589</v>
      </c>
      <c r="I173" s="136" t="s">
        <v>161</v>
      </c>
      <c r="J173" s="136">
        <v>23</v>
      </c>
      <c r="K173" s="136">
        <v>5</v>
      </c>
      <c r="L173" s="136" t="s">
        <v>85</v>
      </c>
      <c r="M173" s="136" t="s">
        <v>9</v>
      </c>
      <c r="N173" s="136">
        <v>9</v>
      </c>
      <c r="O173" s="136" t="e">
        <f>IF(Table1[[#This Row],[Ethanol Day]]&lt;9,"Early",IF(Table1[[#This Row],[Ethanol Day]]&gt;16,"Late","Mid"))</f>
        <v>#VALUE!</v>
      </c>
      <c r="P173" s="136" t="s">
        <v>71</v>
      </c>
      <c r="Q173" s="136" t="s">
        <v>71</v>
      </c>
      <c r="R173" s="153">
        <v>1109</v>
      </c>
    </row>
    <row r="174" spans="4:18" hidden="1" x14ac:dyDescent="0.3">
      <c r="D174" s="49" t="str">
        <f>IF(ISBLANK(BurstClassFull[[#This Row],[FullSess-Spk/sec]]),"",IF(BurstClassFull[[#This Row],[FullSess-Spk/sec]]&lt;$C$3,"LF","HF"))</f>
        <v>LF</v>
      </c>
      <c r="E174" s="49" t="str">
        <f>IF(ISBLANK(BurstClassFull[[#This Row],[FullSess-%SpikesInBursts]]),"",IF(BurstClassFull[[#This Row],[FullSess-%SpikesInBursts]]&lt;$D$3,"LB","HB"))</f>
        <v>LB</v>
      </c>
      <c r="F174" s="50" t="str">
        <f t="shared" si="2"/>
        <v>LFLB</v>
      </c>
      <c r="G174" s="136">
        <v>1.6238888888888887</v>
      </c>
      <c r="H174" s="136">
        <v>16.527935611915087</v>
      </c>
      <c r="I174" s="136" t="s">
        <v>161</v>
      </c>
      <c r="J174" s="136">
        <v>23</v>
      </c>
      <c r="K174" s="136">
        <v>8</v>
      </c>
      <c r="L174" s="136" t="s">
        <v>114</v>
      </c>
      <c r="M174" s="136" t="s">
        <v>9</v>
      </c>
      <c r="N174" s="136">
        <v>9</v>
      </c>
      <c r="O174" s="136" t="e">
        <f>IF(Table1[[#This Row],[Ethanol Day]]&lt;9,"Early",IF(Table1[[#This Row],[Ethanol Day]]&gt;16,"Late","Mid"))</f>
        <v>#VALUE!</v>
      </c>
      <c r="P174" s="136" t="s">
        <v>11</v>
      </c>
      <c r="Q174" s="136" t="s">
        <v>71</v>
      </c>
      <c r="R174" s="153">
        <v>1109</v>
      </c>
    </row>
    <row r="175" spans="4:18" hidden="1" x14ac:dyDescent="0.3">
      <c r="D175" s="49" t="str">
        <f>IF(ISBLANK(BurstClassFull[[#This Row],[FullSess-Spk/sec]]),"",IF(BurstClassFull[[#This Row],[FullSess-Spk/sec]]&lt;$C$3,"LF","HF"))</f>
        <v>LF</v>
      </c>
      <c r="E175" s="49" t="str">
        <f>IF(ISBLANK(BurstClassFull[[#This Row],[FullSess-%SpikesInBursts]]),"",IF(BurstClassFull[[#This Row],[FullSess-%SpikesInBursts]]&lt;$D$3,"LB","HB"))</f>
        <v>HB</v>
      </c>
      <c r="F175" s="50" t="str">
        <f t="shared" si="2"/>
        <v>LFHB</v>
      </c>
      <c r="G175" s="136">
        <v>0.73750000000000004</v>
      </c>
      <c r="H175" s="136">
        <v>59.422709814521383</v>
      </c>
      <c r="I175" s="136" t="s">
        <v>161</v>
      </c>
      <c r="J175" s="136">
        <v>23</v>
      </c>
      <c r="K175" s="136">
        <v>12</v>
      </c>
      <c r="L175" s="136" t="s">
        <v>101</v>
      </c>
      <c r="M175" s="136" t="s">
        <v>9</v>
      </c>
      <c r="N175" s="136">
        <v>9</v>
      </c>
      <c r="O175" s="136" t="e">
        <f>IF(Table1[[#This Row],[Ethanol Day]]&lt;9,"Early",IF(Table1[[#This Row],[Ethanol Day]]&gt;16,"Late","Mid"))</f>
        <v>#VALUE!</v>
      </c>
      <c r="P175" s="136" t="s">
        <v>71</v>
      </c>
      <c r="Q175" s="136" t="s">
        <v>71</v>
      </c>
      <c r="R175" s="153">
        <v>1109</v>
      </c>
    </row>
    <row r="176" spans="4:18" hidden="1" x14ac:dyDescent="0.3">
      <c r="D176" s="49" t="str">
        <f>IF(ISBLANK(BurstClassFull[[#This Row],[FullSess-Spk/sec]]),"",IF(BurstClassFull[[#This Row],[FullSess-Spk/sec]]&lt;$C$3,"LF","HF"))</f>
        <v>LF</v>
      </c>
      <c r="E176" s="49" t="str">
        <f>IF(ISBLANK(BurstClassFull[[#This Row],[FullSess-%SpikesInBursts]]),"",IF(BurstClassFull[[#This Row],[FullSess-%SpikesInBursts]]&lt;$D$3,"LB","HB"))</f>
        <v>LB</v>
      </c>
      <c r="F176" s="50" t="str">
        <f t="shared" si="2"/>
        <v>LFLB</v>
      </c>
      <c r="G176" s="136">
        <v>0.57559027777777771</v>
      </c>
      <c r="H176" s="136">
        <v>10.617821772371688</v>
      </c>
      <c r="I176" s="136" t="s">
        <v>161</v>
      </c>
      <c r="J176" s="136">
        <v>23</v>
      </c>
      <c r="K176" s="136">
        <v>14</v>
      </c>
      <c r="L176" s="136" t="s">
        <v>163</v>
      </c>
      <c r="M176" s="136" t="s">
        <v>9</v>
      </c>
      <c r="N176" s="136">
        <v>9</v>
      </c>
      <c r="O176" s="136" t="e">
        <f>IF(Table1[[#This Row],[Ethanol Day]]&lt;9,"Early",IF(Table1[[#This Row],[Ethanol Day]]&gt;16,"Late","Mid"))</f>
        <v>#VALUE!</v>
      </c>
      <c r="P176" s="136" t="s">
        <v>71</v>
      </c>
      <c r="Q176" s="136" t="s">
        <v>71</v>
      </c>
      <c r="R176" s="153">
        <v>1109</v>
      </c>
    </row>
    <row r="177" spans="4:18" hidden="1" x14ac:dyDescent="0.3">
      <c r="D177" s="49" t="str">
        <f>IF(ISBLANK(BurstClassFull[[#This Row],[FullSess-Spk/sec]]),"",IF(BurstClassFull[[#This Row],[FullSess-Spk/sec]]&lt;$C$3,"LF","HF"))</f>
        <v>LF</v>
      </c>
      <c r="E177" s="49" t="str">
        <f>IF(ISBLANK(BurstClassFull[[#This Row],[FullSess-%SpikesInBursts]]),"",IF(BurstClassFull[[#This Row],[FullSess-%SpikesInBursts]]&lt;$D$3,"LB","HB"))</f>
        <v>LB</v>
      </c>
      <c r="F177" s="50" t="str">
        <f t="shared" si="2"/>
        <v>LFLB</v>
      </c>
      <c r="G177" s="136">
        <v>1.3052430555555556</v>
      </c>
      <c r="H177" s="136">
        <v>12.792800484274746</v>
      </c>
      <c r="I177" s="136" t="s">
        <v>161</v>
      </c>
      <c r="J177" s="136">
        <v>23</v>
      </c>
      <c r="K177" s="136">
        <v>15</v>
      </c>
      <c r="L177" s="136" t="s">
        <v>164</v>
      </c>
      <c r="M177" s="136" t="s">
        <v>9</v>
      </c>
      <c r="N177" s="136">
        <v>9</v>
      </c>
      <c r="O177" s="136" t="e">
        <f>IF(Table1[[#This Row],[Ethanol Day]]&lt;9,"Early",IF(Table1[[#This Row],[Ethanol Day]]&gt;16,"Late","Mid"))</f>
        <v>#VALUE!</v>
      </c>
      <c r="P177" s="136" t="s">
        <v>71</v>
      </c>
      <c r="Q177" s="136" t="s">
        <v>71</v>
      </c>
      <c r="R177" s="153">
        <v>1109</v>
      </c>
    </row>
    <row r="178" spans="4:18" hidden="1" x14ac:dyDescent="0.3">
      <c r="D178" s="49" t="str">
        <f>IF(ISBLANK(BurstClassFull[[#This Row],[FullSess-Spk/sec]]),"",IF(BurstClassFull[[#This Row],[FullSess-Spk/sec]]&lt;$C$3,"LF","HF"))</f>
        <v>LF</v>
      </c>
      <c r="E178" s="49" t="str">
        <f>IF(ISBLANK(BurstClassFull[[#This Row],[FullSess-%SpikesInBursts]]),"",IF(BurstClassFull[[#This Row],[FullSess-%SpikesInBursts]]&lt;$D$3,"LB","HB"))</f>
        <v>LB</v>
      </c>
      <c r="F178" s="50" t="str">
        <f t="shared" si="2"/>
        <v>LFLB</v>
      </c>
      <c r="G178" s="136">
        <v>0.57388888888888889</v>
      </c>
      <c r="H178" s="136">
        <v>9.0397202665458973</v>
      </c>
      <c r="I178" s="136" t="s">
        <v>161</v>
      </c>
      <c r="J178" s="136">
        <v>23</v>
      </c>
      <c r="K178" s="136">
        <v>16</v>
      </c>
      <c r="L178" s="136" t="s">
        <v>130</v>
      </c>
      <c r="M178" s="136" t="s">
        <v>9</v>
      </c>
      <c r="N178" s="136">
        <v>9</v>
      </c>
      <c r="O178" s="136" t="e">
        <f>IF(Table1[[#This Row],[Ethanol Day]]&lt;9,"Early",IF(Table1[[#This Row],[Ethanol Day]]&gt;16,"Late","Mid"))</f>
        <v>#VALUE!</v>
      </c>
      <c r="P178" s="136" t="s">
        <v>71</v>
      </c>
      <c r="Q178" s="136" t="s">
        <v>71</v>
      </c>
      <c r="R178" s="153">
        <v>1109</v>
      </c>
    </row>
    <row r="179" spans="4:18" hidden="1" x14ac:dyDescent="0.3">
      <c r="D179" s="49" t="str">
        <f>IF(ISBLANK(BurstClassFull[[#This Row],[FullSess-Spk/sec]]),"",IF(BurstClassFull[[#This Row],[FullSess-Spk/sec]]&lt;$C$3,"LF","HF"))</f>
        <v>LF</v>
      </c>
      <c r="E179" s="49" t="str">
        <f>IF(ISBLANK(BurstClassFull[[#This Row],[FullSess-%SpikesInBursts]]),"",IF(BurstClassFull[[#This Row],[FullSess-%SpikesInBursts]]&lt;$D$3,"LB","HB"))</f>
        <v>LB</v>
      </c>
      <c r="F179" s="50" t="str">
        <f t="shared" si="2"/>
        <v>LFLB</v>
      </c>
      <c r="G179" s="136">
        <v>1.2897222222222222</v>
      </c>
      <c r="H179" s="136">
        <v>16.068324171157659</v>
      </c>
      <c r="I179" s="136" t="s">
        <v>161</v>
      </c>
      <c r="J179" s="136">
        <v>23</v>
      </c>
      <c r="K179" s="136">
        <v>17</v>
      </c>
      <c r="L179" s="136" t="s">
        <v>150</v>
      </c>
      <c r="M179" s="136" t="s">
        <v>9</v>
      </c>
      <c r="N179" s="136">
        <v>9</v>
      </c>
      <c r="O179" s="136" t="e">
        <f>IF(Table1[[#This Row],[Ethanol Day]]&lt;9,"Early",IF(Table1[[#This Row],[Ethanol Day]]&gt;16,"Late","Mid"))</f>
        <v>#VALUE!</v>
      </c>
      <c r="P179" s="136" t="s">
        <v>11</v>
      </c>
      <c r="Q179" s="136" t="s">
        <v>71</v>
      </c>
      <c r="R179" s="153">
        <v>1109</v>
      </c>
    </row>
    <row r="180" spans="4:18" hidden="1" x14ac:dyDescent="0.3">
      <c r="D180" s="49" t="str">
        <f>IF(ISBLANK(BurstClassFull[[#This Row],[FullSess-Spk/sec]]),"",IF(BurstClassFull[[#This Row],[FullSess-Spk/sec]]&lt;$C$3,"LF","HF"))</f>
        <v>LF</v>
      </c>
      <c r="E180" s="49" t="str">
        <f>IF(ISBLANK(BurstClassFull[[#This Row],[FullSess-%SpikesInBursts]]),"",IF(BurstClassFull[[#This Row],[FullSess-%SpikesInBursts]]&lt;$D$3,"LB","HB"))</f>
        <v>LB</v>
      </c>
      <c r="F180" s="50" t="str">
        <f t="shared" si="2"/>
        <v>LFLB</v>
      </c>
      <c r="G180" s="136">
        <v>1.3289236111111111</v>
      </c>
      <c r="H180" s="136">
        <v>15.716765268380845</v>
      </c>
      <c r="I180" s="136" t="s">
        <v>132</v>
      </c>
      <c r="J180" s="136">
        <v>24</v>
      </c>
      <c r="K180" s="136">
        <v>2</v>
      </c>
      <c r="L180" s="136" t="s">
        <v>136</v>
      </c>
      <c r="M180" s="136" t="s">
        <v>9</v>
      </c>
      <c r="N180" s="136">
        <v>9</v>
      </c>
      <c r="O180" s="136" t="e">
        <f>IF(Table1[[#This Row],[Ethanol Day]]&lt;9,"Early",IF(Table1[[#This Row],[Ethanol Day]]&gt;16,"Late","Mid"))</f>
        <v>#VALUE!</v>
      </c>
      <c r="P180" s="136" t="s">
        <v>71</v>
      </c>
      <c r="Q180" s="136" t="s">
        <v>119</v>
      </c>
      <c r="R180" s="153">
        <v>331</v>
      </c>
    </row>
    <row r="181" spans="4:18" hidden="1" x14ac:dyDescent="0.3">
      <c r="D181" s="49" t="str">
        <f>IF(ISBLANK(BurstClassFull[[#This Row],[FullSess-Spk/sec]]),"",IF(BurstClassFull[[#This Row],[FullSess-Spk/sec]]&lt;$C$3,"LF","HF"))</f>
        <v>LF</v>
      </c>
      <c r="E181" s="49" t="str">
        <f>IF(ISBLANK(BurstClassFull[[#This Row],[FullSess-%SpikesInBursts]]),"",IF(BurstClassFull[[#This Row],[FullSess-%SpikesInBursts]]&lt;$D$3,"LB","HB"))</f>
        <v>LB</v>
      </c>
      <c r="F181" s="50" t="str">
        <f t="shared" si="2"/>
        <v>LFLB</v>
      </c>
      <c r="G181" s="136">
        <v>0.37624999999999997</v>
      </c>
      <c r="H181" s="136">
        <v>4.9645072353906103</v>
      </c>
      <c r="I181" s="136" t="s">
        <v>132</v>
      </c>
      <c r="J181" s="136">
        <v>24</v>
      </c>
      <c r="K181" s="136">
        <v>3</v>
      </c>
      <c r="L181" s="136" t="s">
        <v>85</v>
      </c>
      <c r="M181" s="136" t="s">
        <v>9</v>
      </c>
      <c r="N181" s="136">
        <v>9</v>
      </c>
      <c r="O181" s="136" t="e">
        <f>IF(Table1[[#This Row],[Ethanol Day]]&lt;9,"Early",IF(Table1[[#This Row],[Ethanol Day]]&gt;16,"Late","Mid"))</f>
        <v>#VALUE!</v>
      </c>
      <c r="P181" s="136" t="s">
        <v>71</v>
      </c>
      <c r="Q181" s="136" t="s">
        <v>71</v>
      </c>
      <c r="R181" s="153">
        <v>331</v>
      </c>
    </row>
    <row r="182" spans="4:18" hidden="1" x14ac:dyDescent="0.3">
      <c r="D182" s="49" t="str">
        <f>IF(ISBLANK(BurstClassFull[[#This Row],[FullSess-Spk/sec]]),"",IF(BurstClassFull[[#This Row],[FullSess-Spk/sec]]&lt;$C$3,"LF","HF"))</f>
        <v>LF</v>
      </c>
      <c r="E182" s="49" t="str">
        <f>IF(ISBLANK(BurstClassFull[[#This Row],[FullSess-%SpikesInBursts]]),"",IF(BurstClassFull[[#This Row],[FullSess-%SpikesInBursts]]&lt;$D$3,"LB","HB"))</f>
        <v>LB</v>
      </c>
      <c r="F182" s="50" t="str">
        <f t="shared" si="2"/>
        <v>LFLB</v>
      </c>
      <c r="G182" s="136">
        <v>1.508576388888889</v>
      </c>
      <c r="H182" s="136">
        <v>18.377722369699509</v>
      </c>
      <c r="I182" s="136" t="s">
        <v>132</v>
      </c>
      <c r="J182" s="136">
        <v>24</v>
      </c>
      <c r="K182" s="136">
        <v>4</v>
      </c>
      <c r="L182" s="136" t="s">
        <v>112</v>
      </c>
      <c r="M182" s="136" t="s">
        <v>9</v>
      </c>
      <c r="N182" s="136">
        <v>9</v>
      </c>
      <c r="O182" s="136" t="e">
        <f>IF(Table1[[#This Row],[Ethanol Day]]&lt;9,"Early",IF(Table1[[#This Row],[Ethanol Day]]&gt;16,"Late","Mid"))</f>
        <v>#VALUE!</v>
      </c>
      <c r="P182" s="136" t="s">
        <v>71</v>
      </c>
      <c r="Q182" s="136" t="s">
        <v>119</v>
      </c>
      <c r="R182" s="153">
        <v>331</v>
      </c>
    </row>
    <row r="183" spans="4:18" hidden="1" x14ac:dyDescent="0.3">
      <c r="D183" s="49" t="str">
        <f>IF(ISBLANK(BurstClassFull[[#This Row],[FullSess-Spk/sec]]),"",IF(BurstClassFull[[#This Row],[FullSess-Spk/sec]]&lt;$C$3,"LF","HF"))</f>
        <v>LF</v>
      </c>
      <c r="E183" s="49" t="str">
        <f>IF(ISBLANK(BurstClassFull[[#This Row],[FullSess-%SpikesInBursts]]),"",IF(BurstClassFull[[#This Row],[FullSess-%SpikesInBursts]]&lt;$D$3,"LB","HB"))</f>
        <v>LB</v>
      </c>
      <c r="F183" s="50" t="str">
        <f t="shared" si="2"/>
        <v>LFLB</v>
      </c>
      <c r="G183" s="136">
        <v>1.3587847222222222</v>
      </c>
      <c r="H183" s="136">
        <v>20.397076438237274</v>
      </c>
      <c r="I183" s="136" t="s">
        <v>132</v>
      </c>
      <c r="J183" s="136">
        <v>24</v>
      </c>
      <c r="K183" s="136">
        <v>5</v>
      </c>
      <c r="L183" s="136" t="s">
        <v>113</v>
      </c>
      <c r="M183" s="136" t="s">
        <v>9</v>
      </c>
      <c r="N183" s="136">
        <v>9</v>
      </c>
      <c r="O183" s="136" t="e">
        <f>IF(Table1[[#This Row],[Ethanol Day]]&lt;9,"Early",IF(Table1[[#This Row],[Ethanol Day]]&gt;16,"Late","Mid"))</f>
        <v>#VALUE!</v>
      </c>
      <c r="P183" s="136" t="s">
        <v>11</v>
      </c>
      <c r="Q183" s="136" t="s">
        <v>119</v>
      </c>
      <c r="R183" s="153">
        <v>331</v>
      </c>
    </row>
    <row r="184" spans="4:18" hidden="1" x14ac:dyDescent="0.3">
      <c r="D184" s="49" t="str">
        <f>IF(ISBLANK(BurstClassFull[[#This Row],[FullSess-Spk/sec]]),"",IF(BurstClassFull[[#This Row],[FullSess-Spk/sec]]&lt;$C$3,"LF","HF"))</f>
        <v>LF</v>
      </c>
      <c r="E184" s="49" t="str">
        <f>IF(ISBLANK(BurstClassFull[[#This Row],[FullSess-%SpikesInBursts]]),"",IF(BurstClassFull[[#This Row],[FullSess-%SpikesInBursts]]&lt;$D$3,"LB","HB"))</f>
        <v>LB</v>
      </c>
      <c r="F184" s="50" t="str">
        <f t="shared" si="2"/>
        <v>LFLB</v>
      </c>
      <c r="G184" s="136">
        <v>1.6825694444444446</v>
      </c>
      <c r="H184" s="136">
        <v>21.886944309598945</v>
      </c>
      <c r="I184" s="136" t="s">
        <v>132</v>
      </c>
      <c r="J184" s="136">
        <v>24</v>
      </c>
      <c r="K184" s="136">
        <v>8</v>
      </c>
      <c r="L184" s="136" t="s">
        <v>122</v>
      </c>
      <c r="M184" s="136" t="s">
        <v>9</v>
      </c>
      <c r="N184" s="136">
        <v>9</v>
      </c>
      <c r="O184" s="136" t="e">
        <f>IF(Table1[[#This Row],[Ethanol Day]]&lt;9,"Early",IF(Table1[[#This Row],[Ethanol Day]]&gt;16,"Late","Mid"))</f>
        <v>#VALUE!</v>
      </c>
      <c r="P184" s="136" t="s">
        <v>71</v>
      </c>
      <c r="Q184" s="136" t="s">
        <v>119</v>
      </c>
      <c r="R184" s="153">
        <v>331</v>
      </c>
    </row>
    <row r="185" spans="4:18" hidden="1" x14ac:dyDescent="0.3">
      <c r="D185" s="49" t="str">
        <f>IF(ISBLANK(BurstClassFull[[#This Row],[FullSess-Spk/sec]]),"",IF(BurstClassFull[[#This Row],[FullSess-Spk/sec]]&lt;$C$3,"LF","HF"))</f>
        <v/>
      </c>
      <c r="E185" s="49" t="str">
        <f>IF(ISBLANK(BurstClassFull[[#This Row],[FullSess-%SpikesInBursts]]),"",IF(BurstClassFull[[#This Row],[FullSess-%SpikesInBursts]]&lt;$D$3,"LB","HB"))</f>
        <v/>
      </c>
      <c r="F185" s="50" t="str">
        <f t="shared" si="2"/>
        <v/>
      </c>
      <c r="G185" s="131"/>
      <c r="H185" s="131"/>
      <c r="I185" s="75"/>
      <c r="J185" s="71"/>
      <c r="K185" s="71"/>
      <c r="L185" s="71"/>
      <c r="M185" s="71"/>
      <c r="N185" s="71"/>
      <c r="O185" s="71" t="e">
        <f>IF(Table1[[#This Row],[Ethanol Day]]&lt;9,"Early",IF(Table1[[#This Row],[Ethanol Day]]&gt;16,"Late","Mid"))</f>
        <v>#VALUE!</v>
      </c>
      <c r="P185" s="71"/>
      <c r="Q185" s="72"/>
      <c r="R185" s="153"/>
    </row>
    <row r="186" spans="4:18" hidden="1" x14ac:dyDescent="0.3">
      <c r="D186" s="49" t="str">
        <f>IF(ISBLANK(BurstClassFull[[#This Row],[FullSess-Spk/sec]]),"",IF(BurstClassFull[[#This Row],[FullSess-Spk/sec]]&lt;$C$3,"LF","HF"))</f>
        <v/>
      </c>
      <c r="E186" s="49" t="str">
        <f>IF(ISBLANK(BurstClassFull[[#This Row],[FullSess-%SpikesInBursts]]),"",IF(BurstClassFull[[#This Row],[FullSess-%SpikesInBursts]]&lt;$D$3,"LB","HB"))</f>
        <v/>
      </c>
      <c r="F186" s="50" t="str">
        <f t="shared" si="2"/>
        <v/>
      </c>
      <c r="G186" s="131"/>
      <c r="H186" s="131"/>
      <c r="I186" s="75"/>
      <c r="J186" s="71"/>
      <c r="K186" s="71"/>
      <c r="L186" s="71"/>
      <c r="M186" s="71"/>
      <c r="N186" s="71"/>
      <c r="O186" s="71" t="e">
        <f>IF(Table1[[#This Row],[Ethanol Day]]&lt;9,"Early",IF(Table1[[#This Row],[Ethanol Day]]&gt;16,"Late","Mid"))</f>
        <v>#VALUE!</v>
      </c>
      <c r="P186" s="71"/>
      <c r="Q186" s="72"/>
      <c r="R186" s="153"/>
    </row>
    <row r="187" spans="4:18" hidden="1" x14ac:dyDescent="0.3">
      <c r="D187" s="49" t="str">
        <f>IF(ISBLANK(BurstClassFull[[#This Row],[FullSess-Spk/sec]]),"",IF(BurstClassFull[[#This Row],[FullSess-Spk/sec]]&lt;$C$3,"LF","HF"))</f>
        <v/>
      </c>
      <c r="E187" s="49" t="str">
        <f>IF(ISBLANK(BurstClassFull[[#This Row],[FullSess-%SpikesInBursts]]),"",IF(BurstClassFull[[#This Row],[FullSess-%SpikesInBursts]]&lt;$D$3,"LB","HB"))</f>
        <v/>
      </c>
      <c r="F187" s="50" t="str">
        <f t="shared" si="2"/>
        <v/>
      </c>
      <c r="G187" s="131"/>
      <c r="H187" s="131"/>
      <c r="I187" s="75"/>
      <c r="J187" s="71"/>
      <c r="K187" s="71"/>
      <c r="L187" s="71"/>
      <c r="M187" s="71"/>
      <c r="N187" s="71"/>
      <c r="O187" s="71" t="e">
        <f>IF(Table1[[#This Row],[Ethanol Day]]&lt;9,"Early",IF(Table1[[#This Row],[Ethanol Day]]&gt;16,"Late","Mid"))</f>
        <v>#VALUE!</v>
      </c>
      <c r="P187" s="71"/>
      <c r="Q187" s="72"/>
      <c r="R187" s="153"/>
    </row>
    <row r="188" spans="4:18" hidden="1" x14ac:dyDescent="0.3">
      <c r="D188" s="49" t="str">
        <f>IF(ISBLANK(BurstClassFull[[#This Row],[FullSess-Spk/sec]]),"",IF(BurstClassFull[[#This Row],[FullSess-Spk/sec]]&lt;$C$3,"LF","HF"))</f>
        <v/>
      </c>
      <c r="E188" s="49" t="str">
        <f>IF(ISBLANK(BurstClassFull[[#This Row],[FullSess-%SpikesInBursts]]),"",IF(BurstClassFull[[#This Row],[FullSess-%SpikesInBursts]]&lt;$D$3,"LB","HB"))</f>
        <v/>
      </c>
      <c r="F188" s="50" t="str">
        <f t="shared" si="2"/>
        <v/>
      </c>
      <c r="G188" s="131"/>
      <c r="H188" s="131"/>
      <c r="I188" s="75"/>
      <c r="J188" s="71"/>
      <c r="K188" s="71"/>
      <c r="L188" s="71"/>
      <c r="M188" s="71"/>
      <c r="N188" s="71"/>
      <c r="O188" s="71" t="e">
        <f>IF(Table1[[#This Row],[Ethanol Day]]&lt;9,"Early",IF(Table1[[#This Row],[Ethanol Day]]&gt;16,"Late","Mid"))</f>
        <v>#VALUE!</v>
      </c>
      <c r="P188" s="71"/>
      <c r="Q188" s="72"/>
      <c r="R188" s="153"/>
    </row>
    <row r="189" spans="4:18" hidden="1" x14ac:dyDescent="0.3">
      <c r="D189" s="49" t="str">
        <f>IF(ISBLANK(BurstClassFull[[#This Row],[FullSess-Spk/sec]]),"",IF(BurstClassFull[[#This Row],[FullSess-Spk/sec]]&lt;$C$3,"LF","HF"))</f>
        <v/>
      </c>
      <c r="E189" s="49" t="str">
        <f>IF(ISBLANK(BurstClassFull[[#This Row],[FullSess-%SpikesInBursts]]),"",IF(BurstClassFull[[#This Row],[FullSess-%SpikesInBursts]]&lt;$D$3,"LB","HB"))</f>
        <v/>
      </c>
      <c r="F189" s="50" t="str">
        <f t="shared" si="2"/>
        <v/>
      </c>
      <c r="G189" s="131"/>
      <c r="H189" s="131"/>
      <c r="I189" s="75"/>
      <c r="J189" s="71"/>
      <c r="K189" s="71"/>
      <c r="L189" s="71"/>
      <c r="M189" s="71"/>
      <c r="N189" s="71"/>
      <c r="O189" s="71" t="e">
        <f>IF(Table1[[#This Row],[Ethanol Day]]&lt;9,"Early",IF(Table1[[#This Row],[Ethanol Day]]&gt;16,"Late","Mid"))</f>
        <v>#VALUE!</v>
      </c>
      <c r="P189" s="71"/>
      <c r="Q189" s="72"/>
      <c r="R189" s="153"/>
    </row>
    <row r="190" spans="4:18" hidden="1" x14ac:dyDescent="0.3">
      <c r="D190" s="49" t="str">
        <f>IF(ISBLANK(BurstClassFull[[#This Row],[FullSess-Spk/sec]]),"",IF(BurstClassFull[[#This Row],[FullSess-Spk/sec]]&lt;$C$3,"LF","HF"))</f>
        <v/>
      </c>
      <c r="E190" s="49" t="str">
        <f>IF(ISBLANK(BurstClassFull[[#This Row],[FullSess-%SpikesInBursts]]),"",IF(BurstClassFull[[#This Row],[FullSess-%SpikesInBursts]]&lt;$D$3,"LB","HB"))</f>
        <v/>
      </c>
      <c r="F190" s="50" t="str">
        <f t="shared" si="2"/>
        <v/>
      </c>
      <c r="G190" s="131"/>
      <c r="H190" s="131"/>
      <c r="I190" s="75"/>
      <c r="J190" s="71"/>
      <c r="K190" s="71"/>
      <c r="L190" s="71"/>
      <c r="M190" s="71"/>
      <c r="N190" s="71"/>
      <c r="O190" s="71" t="e">
        <f>IF(Table1[[#This Row],[Ethanol Day]]&lt;9,"Early",IF(Table1[[#This Row],[Ethanol Day]]&gt;16,"Late","Mid"))</f>
        <v>#VALUE!</v>
      </c>
      <c r="P190" s="71"/>
      <c r="Q190" s="72"/>
      <c r="R190" s="153"/>
    </row>
    <row r="191" spans="4:18" hidden="1" x14ac:dyDescent="0.3">
      <c r="D191" s="49" t="str">
        <f>IF(ISBLANK(BurstClassFull[[#This Row],[FullSess-Spk/sec]]),"",IF(BurstClassFull[[#This Row],[FullSess-Spk/sec]]&lt;$C$3,"LF","HF"))</f>
        <v/>
      </c>
      <c r="E191" s="49" t="str">
        <f>IF(ISBLANK(BurstClassFull[[#This Row],[FullSess-%SpikesInBursts]]),"",IF(BurstClassFull[[#This Row],[FullSess-%SpikesInBursts]]&lt;$D$3,"LB","HB"))</f>
        <v/>
      </c>
      <c r="F191" s="50" t="str">
        <f t="shared" si="2"/>
        <v/>
      </c>
      <c r="G191" s="131"/>
      <c r="H191" s="131"/>
      <c r="I191" s="75"/>
      <c r="J191" s="71"/>
      <c r="K191" s="71"/>
      <c r="L191" s="71"/>
      <c r="M191" s="71"/>
      <c r="N191" s="71"/>
      <c r="O191" s="71" t="e">
        <f>IF(Table1[[#This Row],[Ethanol Day]]&lt;9,"Early",IF(Table1[[#This Row],[Ethanol Day]]&gt;16,"Late","Mid"))</f>
        <v>#VALUE!</v>
      </c>
      <c r="P191" s="71"/>
      <c r="Q191" s="72"/>
      <c r="R191" s="153"/>
    </row>
    <row r="192" spans="4:18" hidden="1" x14ac:dyDescent="0.3">
      <c r="D192" s="49" t="str">
        <f>IF(ISBLANK(BurstClassFull[[#This Row],[FullSess-Spk/sec]]),"",IF(BurstClassFull[[#This Row],[FullSess-Spk/sec]]&lt;$C$3,"LF","HF"))</f>
        <v/>
      </c>
      <c r="E192" s="49" t="str">
        <f>IF(ISBLANK(BurstClassFull[[#This Row],[FullSess-%SpikesInBursts]]),"",IF(BurstClassFull[[#This Row],[FullSess-%SpikesInBursts]]&lt;$D$3,"LB","HB"))</f>
        <v/>
      </c>
      <c r="F192" s="50" t="str">
        <f t="shared" si="2"/>
        <v/>
      </c>
      <c r="G192" s="131"/>
      <c r="H192" s="131"/>
      <c r="I192" s="75"/>
      <c r="J192" s="71"/>
      <c r="K192" s="71"/>
      <c r="L192" s="71"/>
      <c r="M192" s="71"/>
      <c r="N192" s="71"/>
      <c r="O192" s="71" t="e">
        <f>IF(Table1[[#This Row],[Ethanol Day]]&lt;9,"Early",IF(Table1[[#This Row],[Ethanol Day]]&gt;16,"Late","Mid"))</f>
        <v>#VALUE!</v>
      </c>
      <c r="P192" s="71"/>
      <c r="Q192" s="72"/>
      <c r="R192" s="153"/>
    </row>
    <row r="193" spans="4:18" hidden="1" x14ac:dyDescent="0.3">
      <c r="D193" s="49" t="str">
        <f>IF(ISBLANK(BurstClassFull[[#This Row],[FullSess-Spk/sec]]),"",IF(BurstClassFull[[#This Row],[FullSess-Spk/sec]]&lt;$C$3,"LF","HF"))</f>
        <v/>
      </c>
      <c r="E193" s="49" t="str">
        <f>IF(ISBLANK(BurstClassFull[[#This Row],[FullSess-%SpikesInBursts]]),"",IF(BurstClassFull[[#This Row],[FullSess-%SpikesInBursts]]&lt;$D$3,"LB","HB"))</f>
        <v/>
      </c>
      <c r="F193" s="50" t="str">
        <f t="shared" si="2"/>
        <v/>
      </c>
      <c r="G193" s="131"/>
      <c r="H193" s="131"/>
      <c r="I193" s="75"/>
      <c r="J193" s="71"/>
      <c r="K193" s="71"/>
      <c r="L193" s="71"/>
      <c r="M193" s="71"/>
      <c r="N193" s="71"/>
      <c r="O193" s="71" t="e">
        <f>IF(Table1[[#This Row],[Ethanol Day]]&lt;9,"Early",IF(Table1[[#This Row],[Ethanol Day]]&gt;16,"Late","Mid"))</f>
        <v>#VALUE!</v>
      </c>
      <c r="P193" s="71"/>
      <c r="Q193" s="72"/>
      <c r="R193" s="153"/>
    </row>
    <row r="194" spans="4:18" hidden="1" x14ac:dyDescent="0.3">
      <c r="D194" s="49" t="str">
        <f>IF(ISBLANK(BurstClassFull[[#This Row],[FullSess-Spk/sec]]),"",IF(BurstClassFull[[#This Row],[FullSess-Spk/sec]]&lt;$C$3,"LF","HF"))</f>
        <v/>
      </c>
      <c r="E194" s="49" t="str">
        <f>IF(ISBLANK(BurstClassFull[[#This Row],[FullSess-%SpikesInBursts]]),"",IF(BurstClassFull[[#This Row],[FullSess-%SpikesInBursts]]&lt;$D$3,"LB","HB"))</f>
        <v/>
      </c>
      <c r="F194" s="50" t="str">
        <f t="shared" si="2"/>
        <v/>
      </c>
      <c r="G194" s="131"/>
      <c r="H194" s="131"/>
      <c r="I194" s="75"/>
      <c r="J194" s="71"/>
      <c r="K194" s="71"/>
      <c r="L194" s="71"/>
      <c r="M194" s="71"/>
      <c r="N194" s="71"/>
      <c r="O194" s="71" t="e">
        <f>IF(Table1[[#This Row],[Ethanol Day]]&lt;9,"Early",IF(Table1[[#This Row],[Ethanol Day]]&gt;16,"Late","Mid"))</f>
        <v>#VALUE!</v>
      </c>
      <c r="P194" s="71"/>
      <c r="Q194" s="72"/>
      <c r="R194" s="153"/>
    </row>
    <row r="195" spans="4:18" hidden="1" x14ac:dyDescent="0.3">
      <c r="D195" s="49" t="str">
        <f>IF(ISBLANK(BurstClassFull[[#This Row],[FullSess-Spk/sec]]),"",IF(BurstClassFull[[#This Row],[FullSess-Spk/sec]]&lt;$C$3,"LF","HF"))</f>
        <v/>
      </c>
      <c r="E195" s="49" t="str">
        <f>IF(ISBLANK(BurstClassFull[[#This Row],[FullSess-%SpikesInBursts]]),"",IF(BurstClassFull[[#This Row],[FullSess-%SpikesInBursts]]&lt;$D$3,"LB","HB"))</f>
        <v/>
      </c>
      <c r="F195" s="50" t="str">
        <f t="shared" si="2"/>
        <v/>
      </c>
      <c r="G195" s="131"/>
      <c r="H195" s="131"/>
      <c r="I195" s="75"/>
      <c r="J195" s="71"/>
      <c r="K195" s="71"/>
      <c r="L195" s="71"/>
      <c r="M195" s="71"/>
      <c r="N195" s="71"/>
      <c r="O195" s="71" t="e">
        <f>IF(Table1[[#This Row],[Ethanol Day]]&lt;9,"Early",IF(Table1[[#This Row],[Ethanol Day]]&gt;16,"Late","Mid"))</f>
        <v>#VALUE!</v>
      </c>
      <c r="P195" s="71"/>
      <c r="Q195" s="72"/>
      <c r="R195" s="153"/>
    </row>
    <row r="196" spans="4:18" hidden="1" x14ac:dyDescent="0.3">
      <c r="D196" s="49" t="str">
        <f>IF(ISBLANK(BurstClassFull[[#This Row],[FullSess-Spk/sec]]),"",IF(BurstClassFull[[#This Row],[FullSess-Spk/sec]]&lt;$C$3,"LF","HF"))</f>
        <v/>
      </c>
      <c r="E196" s="49" t="str">
        <f>IF(ISBLANK(BurstClassFull[[#This Row],[FullSess-%SpikesInBursts]]),"",IF(BurstClassFull[[#This Row],[FullSess-%SpikesInBursts]]&lt;$D$3,"LB","HB"))</f>
        <v/>
      </c>
      <c r="F196" s="50" t="str">
        <f t="shared" si="2"/>
        <v/>
      </c>
      <c r="G196" s="131"/>
      <c r="H196" s="131"/>
      <c r="I196" s="75"/>
      <c r="J196" s="71"/>
      <c r="K196" s="71"/>
      <c r="L196" s="71"/>
      <c r="M196" s="71"/>
      <c r="N196" s="71"/>
      <c r="O196" s="71" t="e">
        <f>IF(Table1[[#This Row],[Ethanol Day]]&lt;9,"Early",IF(Table1[[#This Row],[Ethanol Day]]&gt;16,"Late","Mid"))</f>
        <v>#VALUE!</v>
      </c>
      <c r="P196" s="71"/>
      <c r="Q196" s="72"/>
      <c r="R196" s="153"/>
    </row>
    <row r="197" spans="4:18" hidden="1" x14ac:dyDescent="0.3">
      <c r="D197" s="49" t="str">
        <f>IF(ISBLANK(BurstClassFull[[#This Row],[FullSess-Spk/sec]]),"",IF(BurstClassFull[[#This Row],[FullSess-Spk/sec]]&lt;$C$3,"LF","HF"))</f>
        <v/>
      </c>
      <c r="E197" s="49" t="str">
        <f>IF(ISBLANK(BurstClassFull[[#This Row],[FullSess-%SpikesInBursts]]),"",IF(BurstClassFull[[#This Row],[FullSess-%SpikesInBursts]]&lt;$D$3,"LB","HB"))</f>
        <v/>
      </c>
      <c r="F197" s="50" t="str">
        <f t="shared" si="2"/>
        <v/>
      </c>
      <c r="G197" s="131"/>
      <c r="H197" s="131"/>
      <c r="I197" s="75"/>
      <c r="J197" s="71"/>
      <c r="K197" s="71"/>
      <c r="L197" s="71"/>
      <c r="M197" s="71"/>
      <c r="N197" s="71"/>
      <c r="O197" s="71" t="e">
        <f>IF(Table1[[#This Row],[Ethanol Day]]&lt;9,"Early",IF(Table1[[#This Row],[Ethanol Day]]&gt;16,"Late","Mid"))</f>
        <v>#VALUE!</v>
      </c>
      <c r="P197" s="71"/>
      <c r="Q197" s="72"/>
      <c r="R197" s="153"/>
    </row>
    <row r="198" spans="4:18" hidden="1" x14ac:dyDescent="0.3">
      <c r="D198" s="49" t="str">
        <f>IF(ISBLANK(BurstClassFull[[#This Row],[FullSess-Spk/sec]]),"",IF(BurstClassFull[[#This Row],[FullSess-Spk/sec]]&lt;$C$3,"LF","HF"))</f>
        <v/>
      </c>
      <c r="E198" s="49" t="str">
        <f>IF(ISBLANK(BurstClassFull[[#This Row],[FullSess-%SpikesInBursts]]),"",IF(BurstClassFull[[#This Row],[FullSess-%SpikesInBursts]]&lt;$D$3,"LB","HB"))</f>
        <v/>
      </c>
      <c r="F198" s="50" t="str">
        <f t="shared" si="2"/>
        <v/>
      </c>
      <c r="G198" s="131"/>
      <c r="H198" s="131"/>
      <c r="I198" s="75"/>
      <c r="J198" s="71"/>
      <c r="K198" s="71"/>
      <c r="L198" s="71"/>
      <c r="M198" s="71"/>
      <c r="N198" s="71"/>
      <c r="O198" s="71" t="e">
        <f>IF(Table1[[#This Row],[Ethanol Day]]&lt;9,"Early",IF(Table1[[#This Row],[Ethanol Day]]&gt;16,"Late","Mid"))</f>
        <v>#VALUE!</v>
      </c>
      <c r="P198" s="71"/>
      <c r="Q198" s="72"/>
      <c r="R198" s="153"/>
    </row>
    <row r="199" spans="4:18" hidden="1" x14ac:dyDescent="0.3">
      <c r="D199" s="49" t="str">
        <f>IF(ISBLANK(BurstClassFull[[#This Row],[FullSess-Spk/sec]]),"",IF(BurstClassFull[[#This Row],[FullSess-Spk/sec]]&lt;$C$3,"LF","HF"))</f>
        <v/>
      </c>
      <c r="E199" s="49" t="str">
        <f>IF(ISBLANK(BurstClassFull[[#This Row],[FullSess-%SpikesInBursts]]),"",IF(BurstClassFull[[#This Row],[FullSess-%SpikesInBursts]]&lt;$D$3,"LB","HB"))</f>
        <v/>
      </c>
      <c r="F199" s="50" t="str">
        <f t="shared" si="2"/>
        <v/>
      </c>
      <c r="G199" s="131"/>
      <c r="H199" s="131"/>
      <c r="I199" s="75"/>
      <c r="J199" s="71"/>
      <c r="K199" s="71"/>
      <c r="L199" s="71"/>
      <c r="M199" s="71"/>
      <c r="N199" s="71"/>
      <c r="O199" s="71" t="e">
        <f>IF(Table1[[#This Row],[Ethanol Day]]&lt;9,"Early",IF(Table1[[#This Row],[Ethanol Day]]&gt;16,"Late","Mid"))</f>
        <v>#VALUE!</v>
      </c>
      <c r="P199" s="71"/>
      <c r="Q199" s="72"/>
      <c r="R199" s="153"/>
    </row>
    <row r="200" spans="4:18" hidden="1" x14ac:dyDescent="0.3">
      <c r="D200" s="49" t="str">
        <f>IF(ISBLANK(BurstClassFull[[#This Row],[FullSess-Spk/sec]]),"",IF(BurstClassFull[[#This Row],[FullSess-Spk/sec]]&lt;$C$3,"LF","HF"))</f>
        <v/>
      </c>
      <c r="E200" s="49" t="str">
        <f>IF(ISBLANK(BurstClassFull[[#This Row],[FullSess-%SpikesInBursts]]),"",IF(BurstClassFull[[#This Row],[FullSess-%SpikesInBursts]]&lt;$D$3,"LB","HB"))</f>
        <v/>
      </c>
      <c r="F200" s="50" t="str">
        <f t="shared" si="2"/>
        <v/>
      </c>
      <c r="G200" s="131"/>
      <c r="H200" s="131"/>
      <c r="I200" s="75"/>
      <c r="J200" s="71"/>
      <c r="K200" s="71"/>
      <c r="L200" s="71"/>
      <c r="M200" s="71"/>
      <c r="N200" s="71"/>
      <c r="O200" s="71" t="e">
        <f>IF(Table1[[#This Row],[Ethanol Day]]&lt;9,"Early",IF(Table1[[#This Row],[Ethanol Day]]&gt;16,"Late","Mid"))</f>
        <v>#VALUE!</v>
      </c>
      <c r="P200" s="71"/>
      <c r="Q200" s="72"/>
      <c r="R200" s="153"/>
    </row>
    <row r="201" spans="4:18" hidden="1" x14ac:dyDescent="0.3">
      <c r="D201" s="49" t="str">
        <f>IF(ISBLANK(BurstClassFull[[#This Row],[FullSess-Spk/sec]]),"",IF(BurstClassFull[[#This Row],[FullSess-Spk/sec]]&lt;$C$3,"LF","HF"))</f>
        <v/>
      </c>
      <c r="E201" s="49" t="str">
        <f>IF(ISBLANK(BurstClassFull[[#This Row],[FullSess-%SpikesInBursts]]),"",IF(BurstClassFull[[#This Row],[FullSess-%SpikesInBursts]]&lt;$D$3,"LB","HB"))</f>
        <v/>
      </c>
      <c r="F201" s="50" t="str">
        <f t="shared" si="2"/>
        <v/>
      </c>
      <c r="G201" s="131"/>
      <c r="H201" s="131"/>
      <c r="I201" s="75"/>
      <c r="J201" s="71"/>
      <c r="K201" s="71"/>
      <c r="L201" s="71"/>
      <c r="M201" s="71"/>
      <c r="N201" s="71"/>
      <c r="O201" s="71" t="e">
        <f>IF(Table1[[#This Row],[Ethanol Day]]&lt;9,"Early",IF(Table1[[#This Row],[Ethanol Day]]&gt;16,"Late","Mid"))</f>
        <v>#VALUE!</v>
      </c>
      <c r="P201" s="71"/>
      <c r="Q201" s="72"/>
      <c r="R201" s="153"/>
    </row>
    <row r="202" spans="4:18" hidden="1" x14ac:dyDescent="0.3">
      <c r="D202" s="49" t="str">
        <f>IF(ISBLANK(BurstClassFull[[#This Row],[FullSess-Spk/sec]]),"",IF(BurstClassFull[[#This Row],[FullSess-Spk/sec]]&lt;$C$3,"LF","HF"))</f>
        <v/>
      </c>
      <c r="E202" s="49" t="str">
        <f>IF(ISBLANK(BurstClassFull[[#This Row],[FullSess-%SpikesInBursts]]),"",IF(BurstClassFull[[#This Row],[FullSess-%SpikesInBursts]]&lt;$D$3,"LB","HB"))</f>
        <v/>
      </c>
      <c r="F202" s="50" t="str">
        <f t="shared" si="2"/>
        <v/>
      </c>
      <c r="G202" s="131"/>
      <c r="H202" s="131"/>
      <c r="I202" s="75"/>
      <c r="J202" s="71"/>
      <c r="K202" s="71"/>
      <c r="L202" s="71"/>
      <c r="M202" s="71"/>
      <c r="N202" s="71"/>
      <c r="O202" s="71" t="e">
        <f>IF(Table1[[#This Row],[Ethanol Day]]&lt;9,"Early",IF(Table1[[#This Row],[Ethanol Day]]&gt;16,"Late","Mid"))</f>
        <v>#VALUE!</v>
      </c>
      <c r="P202" s="71"/>
      <c r="Q202" s="72"/>
      <c r="R202" s="153"/>
    </row>
    <row r="203" spans="4:18" hidden="1" x14ac:dyDescent="0.3">
      <c r="D203" s="49" t="str">
        <f>IF(ISBLANK(BurstClassFull[[#This Row],[FullSess-Spk/sec]]),"",IF(BurstClassFull[[#This Row],[FullSess-Spk/sec]]&lt;$C$3,"LF","HF"))</f>
        <v/>
      </c>
      <c r="E203" s="49" t="str">
        <f>IF(ISBLANK(BurstClassFull[[#This Row],[FullSess-%SpikesInBursts]]),"",IF(BurstClassFull[[#This Row],[FullSess-%SpikesInBursts]]&lt;$D$3,"LB","HB"))</f>
        <v/>
      </c>
      <c r="F203" s="50" t="str">
        <f t="shared" si="2"/>
        <v/>
      </c>
      <c r="G203" s="131"/>
      <c r="H203" s="131"/>
      <c r="I203" s="75"/>
      <c r="J203" s="71"/>
      <c r="K203" s="71"/>
      <c r="L203" s="71"/>
      <c r="M203" s="71"/>
      <c r="N203" s="71"/>
      <c r="O203" s="71" t="e">
        <f>IF(Table1[[#This Row],[Ethanol Day]]&lt;9,"Early",IF(Table1[[#This Row],[Ethanol Day]]&gt;16,"Late","Mid"))</f>
        <v>#VALUE!</v>
      </c>
      <c r="P203" s="71"/>
      <c r="Q203" s="72"/>
      <c r="R203" s="153"/>
    </row>
    <row r="204" spans="4:18" hidden="1" x14ac:dyDescent="0.3">
      <c r="D204" s="49" t="str">
        <f>IF(ISBLANK(BurstClassFull[[#This Row],[FullSess-Spk/sec]]),"",IF(BurstClassFull[[#This Row],[FullSess-Spk/sec]]&lt;$C$3,"LF","HF"))</f>
        <v/>
      </c>
      <c r="E204" s="49" t="str">
        <f>IF(ISBLANK(BurstClassFull[[#This Row],[FullSess-%SpikesInBursts]]),"",IF(BurstClassFull[[#This Row],[FullSess-%SpikesInBursts]]&lt;$D$3,"LB","HB"))</f>
        <v/>
      </c>
      <c r="F204" s="50" t="str">
        <f t="shared" si="2"/>
        <v/>
      </c>
      <c r="G204" s="131"/>
      <c r="H204" s="131"/>
      <c r="I204" s="75"/>
      <c r="J204" s="71"/>
      <c r="K204" s="71"/>
      <c r="L204" s="71"/>
      <c r="M204" s="71"/>
      <c r="N204" s="71"/>
      <c r="O204" s="71" t="e">
        <f>IF(Table1[[#This Row],[Ethanol Day]]&lt;9,"Early",IF(Table1[[#This Row],[Ethanol Day]]&gt;16,"Late","Mid"))</f>
        <v>#VALUE!</v>
      </c>
      <c r="P204" s="71"/>
      <c r="Q204" s="72"/>
      <c r="R204" s="153"/>
    </row>
    <row r="205" spans="4:18" hidden="1" x14ac:dyDescent="0.3">
      <c r="D205" s="49" t="str">
        <f>IF(ISBLANK(BurstClassFull[[#This Row],[FullSess-Spk/sec]]),"",IF(BurstClassFull[[#This Row],[FullSess-Spk/sec]]&lt;$C$3,"LF","HF"))</f>
        <v/>
      </c>
      <c r="E205" s="49" t="str">
        <f>IF(ISBLANK(BurstClassFull[[#This Row],[FullSess-%SpikesInBursts]]),"",IF(BurstClassFull[[#This Row],[FullSess-%SpikesInBursts]]&lt;$D$3,"LB","HB"))</f>
        <v/>
      </c>
      <c r="F205" s="50" t="str">
        <f t="shared" si="2"/>
        <v/>
      </c>
      <c r="G205" s="131"/>
      <c r="H205" s="131"/>
      <c r="I205" s="75"/>
      <c r="J205" s="71"/>
      <c r="K205" s="71"/>
      <c r="L205" s="71"/>
      <c r="M205" s="71"/>
      <c r="N205" s="71"/>
      <c r="O205" s="71" t="e">
        <f>IF(Table1[[#This Row],[Ethanol Day]]&lt;9,"Early",IF(Table1[[#This Row],[Ethanol Day]]&gt;16,"Late","Mid"))</f>
        <v>#VALUE!</v>
      </c>
      <c r="P205" s="71"/>
      <c r="Q205" s="72"/>
      <c r="R205" s="153"/>
    </row>
    <row r="206" spans="4:18" hidden="1" x14ac:dyDescent="0.3">
      <c r="D206" s="49" t="str">
        <f>IF(ISBLANK(BurstClassFull[[#This Row],[FullSess-Spk/sec]]),"",IF(BurstClassFull[[#This Row],[FullSess-Spk/sec]]&lt;$C$3,"LF","HF"))</f>
        <v/>
      </c>
      <c r="E206" s="49" t="str">
        <f>IF(ISBLANK(BurstClassFull[[#This Row],[FullSess-%SpikesInBursts]]),"",IF(BurstClassFull[[#This Row],[FullSess-%SpikesInBursts]]&lt;$D$3,"LB","HB"))</f>
        <v/>
      </c>
      <c r="F206" s="50" t="str">
        <f t="shared" si="2"/>
        <v/>
      </c>
      <c r="G206" s="131"/>
      <c r="H206" s="131"/>
      <c r="I206" s="75"/>
      <c r="J206" s="71"/>
      <c r="K206" s="71"/>
      <c r="L206" s="71"/>
      <c r="M206" s="71"/>
      <c r="N206" s="71"/>
      <c r="O206" s="71" t="e">
        <f>IF(Table1[[#This Row],[Ethanol Day]]&lt;9,"Early",IF(Table1[[#This Row],[Ethanol Day]]&gt;16,"Late","Mid"))</f>
        <v>#VALUE!</v>
      </c>
      <c r="P206" s="71"/>
      <c r="Q206" s="72"/>
      <c r="R206" s="153"/>
    </row>
    <row r="207" spans="4:18" hidden="1" x14ac:dyDescent="0.3">
      <c r="D207" s="49" t="str">
        <f>IF(ISBLANK(BurstClassFull[[#This Row],[FullSess-Spk/sec]]),"",IF(BurstClassFull[[#This Row],[FullSess-Spk/sec]]&lt;$C$3,"LF","HF"))</f>
        <v/>
      </c>
      <c r="E207" s="49" t="str">
        <f>IF(ISBLANK(BurstClassFull[[#This Row],[FullSess-%SpikesInBursts]]),"",IF(BurstClassFull[[#This Row],[FullSess-%SpikesInBursts]]&lt;$D$3,"LB","HB"))</f>
        <v/>
      </c>
      <c r="F207" s="50" t="str">
        <f t="shared" si="2"/>
        <v/>
      </c>
      <c r="G207" s="131"/>
      <c r="H207" s="131"/>
      <c r="I207" s="75"/>
      <c r="J207" s="71"/>
      <c r="K207" s="71"/>
      <c r="L207" s="71"/>
      <c r="M207" s="71"/>
      <c r="N207" s="71"/>
      <c r="O207" s="71" t="e">
        <f>IF(Table1[[#This Row],[Ethanol Day]]&lt;9,"Early",IF(Table1[[#This Row],[Ethanol Day]]&gt;16,"Late","Mid"))</f>
        <v>#VALUE!</v>
      </c>
      <c r="P207" s="71"/>
      <c r="Q207" s="72"/>
      <c r="R207" s="153"/>
    </row>
    <row r="208" spans="4:18" hidden="1" x14ac:dyDescent="0.3">
      <c r="D208" s="49" t="str">
        <f>IF(ISBLANK(BurstClassFull[[#This Row],[FullSess-Spk/sec]]),"",IF(BurstClassFull[[#This Row],[FullSess-Spk/sec]]&lt;$C$3,"LF","HF"))</f>
        <v/>
      </c>
      <c r="E208" s="49" t="str">
        <f>IF(ISBLANK(BurstClassFull[[#This Row],[FullSess-%SpikesInBursts]]),"",IF(BurstClassFull[[#This Row],[FullSess-%SpikesInBursts]]&lt;$D$3,"LB","HB"))</f>
        <v/>
      </c>
      <c r="F208" s="50" t="str">
        <f t="shared" si="2"/>
        <v/>
      </c>
      <c r="G208" s="131"/>
      <c r="H208" s="131"/>
      <c r="I208" s="75"/>
      <c r="J208" s="71"/>
      <c r="K208" s="71"/>
      <c r="L208" s="71"/>
      <c r="M208" s="71"/>
      <c r="N208" s="71"/>
      <c r="O208" s="71" t="e">
        <f>IF(Table1[[#This Row],[Ethanol Day]]&lt;9,"Early",IF(Table1[[#This Row],[Ethanol Day]]&gt;16,"Late","Mid"))</f>
        <v>#VALUE!</v>
      </c>
      <c r="P208" s="71"/>
      <c r="Q208" s="72"/>
      <c r="R208" s="153"/>
    </row>
    <row r="209" spans="4:18" hidden="1" x14ac:dyDescent="0.3">
      <c r="D209" s="49" t="str">
        <f>IF(ISBLANK(BurstClassFull[[#This Row],[FullSess-Spk/sec]]),"",IF(BurstClassFull[[#This Row],[FullSess-Spk/sec]]&lt;$C$3,"LF","HF"))</f>
        <v/>
      </c>
      <c r="E209" s="49" t="str">
        <f>IF(ISBLANK(BurstClassFull[[#This Row],[FullSess-%SpikesInBursts]]),"",IF(BurstClassFull[[#This Row],[FullSess-%SpikesInBursts]]&lt;$D$3,"LB","HB"))</f>
        <v/>
      </c>
      <c r="F209" s="50" t="str">
        <f t="shared" si="2"/>
        <v/>
      </c>
      <c r="G209" s="131"/>
      <c r="H209" s="131"/>
      <c r="I209" s="75"/>
      <c r="J209" s="71"/>
      <c r="K209" s="71"/>
      <c r="L209" s="71"/>
      <c r="M209" s="71"/>
      <c r="N209" s="71"/>
      <c r="O209" s="71" t="e">
        <f>IF(Table1[[#This Row],[Ethanol Day]]&lt;9,"Early",IF(Table1[[#This Row],[Ethanol Day]]&gt;16,"Late","Mid"))</f>
        <v>#VALUE!</v>
      </c>
      <c r="P209" s="71"/>
      <c r="Q209" s="72"/>
      <c r="R209" s="153"/>
    </row>
    <row r="210" spans="4:18" hidden="1" x14ac:dyDescent="0.3">
      <c r="D210" s="49" t="str">
        <f>IF(ISBLANK(BurstClassFull[[#This Row],[FullSess-Spk/sec]]),"",IF(BurstClassFull[[#This Row],[FullSess-Spk/sec]]&lt;$C$3,"LF","HF"))</f>
        <v/>
      </c>
      <c r="E210" s="49" t="str">
        <f>IF(ISBLANK(BurstClassFull[[#This Row],[FullSess-%SpikesInBursts]]),"",IF(BurstClassFull[[#This Row],[FullSess-%SpikesInBursts]]&lt;$D$3,"LB","HB"))</f>
        <v/>
      </c>
      <c r="F210" s="50" t="str">
        <f t="shared" si="2"/>
        <v/>
      </c>
      <c r="G210" s="131"/>
      <c r="H210" s="131"/>
      <c r="I210" s="75"/>
      <c r="J210" s="71"/>
      <c r="K210" s="71"/>
      <c r="L210" s="71"/>
      <c r="M210" s="71"/>
      <c r="N210" s="71"/>
      <c r="O210" s="71" t="e">
        <f>IF(Table1[[#This Row],[Ethanol Day]]&lt;9,"Early",IF(Table1[[#This Row],[Ethanol Day]]&gt;16,"Late","Mid"))</f>
        <v>#VALUE!</v>
      </c>
      <c r="P210" s="71"/>
      <c r="Q210" s="72"/>
      <c r="R210" s="153"/>
    </row>
    <row r="211" spans="4:18" hidden="1" x14ac:dyDescent="0.3">
      <c r="D211" s="49" t="str">
        <f>IF(ISBLANK(BurstClassFull[[#This Row],[FullSess-Spk/sec]]),"",IF(BurstClassFull[[#This Row],[FullSess-Spk/sec]]&lt;$C$3,"LF","HF"))</f>
        <v/>
      </c>
      <c r="E211" s="49" t="str">
        <f>IF(ISBLANK(BurstClassFull[[#This Row],[FullSess-%SpikesInBursts]]),"",IF(BurstClassFull[[#This Row],[FullSess-%SpikesInBursts]]&lt;$D$3,"LB","HB"))</f>
        <v/>
      </c>
      <c r="F211" s="50" t="str">
        <f t="shared" si="2"/>
        <v/>
      </c>
      <c r="G211" s="131"/>
      <c r="H211" s="131"/>
      <c r="I211" s="75"/>
      <c r="J211" s="71"/>
      <c r="K211" s="71"/>
      <c r="L211" s="71"/>
      <c r="M211" s="71"/>
      <c r="N211" s="71"/>
      <c r="O211" s="71" t="e">
        <f>IF(Table1[[#This Row],[Ethanol Day]]&lt;9,"Early",IF(Table1[[#This Row],[Ethanol Day]]&gt;16,"Late","Mid"))</f>
        <v>#VALUE!</v>
      </c>
      <c r="P211" s="71"/>
      <c r="Q211" s="72"/>
      <c r="R211" s="153"/>
    </row>
    <row r="212" spans="4:18" hidden="1" x14ac:dyDescent="0.3">
      <c r="D212" s="49" t="str">
        <f>IF(ISBLANK(BurstClassFull[[#This Row],[FullSess-Spk/sec]]),"",IF(BurstClassFull[[#This Row],[FullSess-Spk/sec]]&lt;$C$3,"LF","HF"))</f>
        <v/>
      </c>
      <c r="E212" s="49" t="str">
        <f>IF(ISBLANK(BurstClassFull[[#This Row],[FullSess-%SpikesInBursts]]),"",IF(BurstClassFull[[#This Row],[FullSess-%SpikesInBursts]]&lt;$D$3,"LB","HB"))</f>
        <v/>
      </c>
      <c r="F212" s="50" t="str">
        <f t="shared" si="2"/>
        <v/>
      </c>
      <c r="G212" s="131"/>
      <c r="H212" s="131"/>
      <c r="I212" s="75"/>
      <c r="J212" s="71"/>
      <c r="K212" s="71"/>
      <c r="L212" s="71"/>
      <c r="M212" s="71"/>
      <c r="N212" s="71"/>
      <c r="O212" s="71" t="e">
        <f>IF(Table1[[#This Row],[Ethanol Day]]&lt;9,"Early",IF(Table1[[#This Row],[Ethanol Day]]&gt;16,"Late","Mid"))</f>
        <v>#VALUE!</v>
      </c>
      <c r="P212" s="71"/>
      <c r="Q212" s="72"/>
      <c r="R212" s="153"/>
    </row>
    <row r="213" spans="4:18" hidden="1" x14ac:dyDescent="0.3">
      <c r="D213" s="49" t="str">
        <f>IF(ISBLANK(BurstClassFull[[#This Row],[FullSess-Spk/sec]]),"",IF(BurstClassFull[[#This Row],[FullSess-Spk/sec]]&lt;$C$3,"LF","HF"))</f>
        <v/>
      </c>
      <c r="E213" s="49" t="str">
        <f>IF(ISBLANK(BurstClassFull[[#This Row],[FullSess-%SpikesInBursts]]),"",IF(BurstClassFull[[#This Row],[FullSess-%SpikesInBursts]]&lt;$D$3,"LB","HB"))</f>
        <v/>
      </c>
      <c r="F213" s="50" t="str">
        <f t="shared" si="2"/>
        <v/>
      </c>
      <c r="G213" s="131"/>
      <c r="H213" s="131"/>
      <c r="I213" s="75"/>
      <c r="J213" s="71"/>
      <c r="K213" s="71"/>
      <c r="L213" s="71"/>
      <c r="M213" s="71"/>
      <c r="N213" s="71"/>
      <c r="O213" s="71" t="e">
        <f>IF(Table1[[#This Row],[Ethanol Day]]&lt;9,"Early",IF(Table1[[#This Row],[Ethanol Day]]&gt;16,"Late","Mid"))</f>
        <v>#VALUE!</v>
      </c>
      <c r="P213" s="71"/>
      <c r="Q213" s="72"/>
      <c r="R213" s="153"/>
    </row>
    <row r="214" spans="4:18" hidden="1" x14ac:dyDescent="0.3">
      <c r="D214" s="49" t="str">
        <f>IF(ISBLANK(BurstClassFull[[#This Row],[FullSess-Spk/sec]]),"",IF(BurstClassFull[[#This Row],[FullSess-Spk/sec]]&lt;$C$3,"LF","HF"))</f>
        <v/>
      </c>
      <c r="E214" s="49" t="str">
        <f>IF(ISBLANK(BurstClassFull[[#This Row],[FullSess-%SpikesInBursts]]),"",IF(BurstClassFull[[#This Row],[FullSess-%SpikesInBursts]]&lt;$D$3,"LB","HB"))</f>
        <v/>
      </c>
      <c r="F214" s="50" t="str">
        <f t="shared" si="2"/>
        <v/>
      </c>
      <c r="G214" s="131"/>
      <c r="H214" s="131"/>
      <c r="I214" s="75"/>
      <c r="J214" s="71"/>
      <c r="K214" s="71"/>
      <c r="L214" s="71"/>
      <c r="M214" s="71"/>
      <c r="N214" s="71"/>
      <c r="O214" s="71" t="e">
        <f>IF(Table1[[#This Row],[Ethanol Day]]&lt;9,"Early",IF(Table1[[#This Row],[Ethanol Day]]&gt;16,"Late","Mid"))</f>
        <v>#VALUE!</v>
      </c>
      <c r="P214" s="71"/>
      <c r="Q214" s="72"/>
      <c r="R214" s="153"/>
    </row>
    <row r="215" spans="4:18" hidden="1" x14ac:dyDescent="0.3">
      <c r="D215" s="49" t="str">
        <f>IF(ISBLANK(BurstClassFull[[#This Row],[FullSess-Spk/sec]]),"",IF(BurstClassFull[[#This Row],[FullSess-Spk/sec]]&lt;$C$3,"LF","HF"))</f>
        <v/>
      </c>
      <c r="E215" s="49" t="str">
        <f>IF(ISBLANK(BurstClassFull[[#This Row],[FullSess-%SpikesInBursts]]),"",IF(BurstClassFull[[#This Row],[FullSess-%SpikesInBursts]]&lt;$D$3,"LB","HB"))</f>
        <v/>
      </c>
      <c r="F215" s="50" t="str">
        <f t="shared" si="2"/>
        <v/>
      </c>
      <c r="G215" s="131"/>
      <c r="H215" s="131"/>
      <c r="I215" s="75"/>
      <c r="J215" s="71"/>
      <c r="K215" s="71"/>
      <c r="L215" s="71"/>
      <c r="M215" s="71"/>
      <c r="N215" s="71"/>
      <c r="O215" s="71" t="e">
        <f>IF(Table1[[#This Row],[Ethanol Day]]&lt;9,"Early",IF(Table1[[#This Row],[Ethanol Day]]&gt;16,"Late","Mid"))</f>
        <v>#VALUE!</v>
      </c>
      <c r="P215" s="71"/>
      <c r="Q215" s="72"/>
      <c r="R215" s="153"/>
    </row>
    <row r="216" spans="4:18" hidden="1" x14ac:dyDescent="0.3">
      <c r="D216" s="49" t="str">
        <f>IF(ISBLANK(BurstClassFull[[#This Row],[FullSess-Spk/sec]]),"",IF(BurstClassFull[[#This Row],[FullSess-Spk/sec]]&lt;$C$3,"LF","HF"))</f>
        <v/>
      </c>
      <c r="E216" s="49" t="str">
        <f>IF(ISBLANK(BurstClassFull[[#This Row],[FullSess-%SpikesInBursts]]),"",IF(BurstClassFull[[#This Row],[FullSess-%SpikesInBursts]]&lt;$D$3,"LB","HB"))</f>
        <v/>
      </c>
      <c r="F216" s="50" t="str">
        <f t="shared" si="2"/>
        <v/>
      </c>
      <c r="G216" s="131"/>
      <c r="H216" s="131"/>
      <c r="I216" s="75"/>
      <c r="J216" s="71"/>
      <c r="K216" s="71"/>
      <c r="L216" s="71"/>
      <c r="M216" s="71"/>
      <c r="N216" s="71"/>
      <c r="O216" s="71" t="e">
        <f>IF(Table1[[#This Row],[Ethanol Day]]&lt;9,"Early",IF(Table1[[#This Row],[Ethanol Day]]&gt;16,"Late","Mid"))</f>
        <v>#VALUE!</v>
      </c>
      <c r="P216" s="71"/>
      <c r="Q216" s="72"/>
      <c r="R216" s="153"/>
    </row>
    <row r="217" spans="4:18" hidden="1" x14ac:dyDescent="0.3">
      <c r="D217" s="49" t="str">
        <f>IF(ISBLANK(BurstClassFull[[#This Row],[FullSess-Spk/sec]]),"",IF(BurstClassFull[[#This Row],[FullSess-Spk/sec]]&lt;$C$3,"LF","HF"))</f>
        <v/>
      </c>
      <c r="E217" s="49" t="str">
        <f>IF(ISBLANK(BurstClassFull[[#This Row],[FullSess-%SpikesInBursts]]),"",IF(BurstClassFull[[#This Row],[FullSess-%SpikesInBursts]]&lt;$D$3,"LB","HB"))</f>
        <v/>
      </c>
      <c r="F217" s="50" t="str">
        <f t="shared" si="2"/>
        <v/>
      </c>
      <c r="G217" s="131"/>
      <c r="H217" s="131"/>
      <c r="I217" s="75"/>
      <c r="J217" s="71"/>
      <c r="K217" s="71"/>
      <c r="L217" s="71"/>
      <c r="M217" s="71"/>
      <c r="N217" s="71"/>
      <c r="O217" s="71" t="e">
        <f>IF(Table1[[#This Row],[Ethanol Day]]&lt;9,"Early",IF(Table1[[#This Row],[Ethanol Day]]&gt;16,"Late","Mid"))</f>
        <v>#VALUE!</v>
      </c>
      <c r="P217" s="71"/>
      <c r="Q217" s="72"/>
      <c r="R217" s="153"/>
    </row>
    <row r="218" spans="4:18" hidden="1" x14ac:dyDescent="0.3">
      <c r="D218" s="49" t="str">
        <f>IF(ISBLANK(BurstClassFull[[#This Row],[FullSess-Spk/sec]]),"",IF(BurstClassFull[[#This Row],[FullSess-Spk/sec]]&lt;$C$3,"LF","HF"))</f>
        <v/>
      </c>
      <c r="E218" s="49" t="str">
        <f>IF(ISBLANK(BurstClassFull[[#This Row],[FullSess-%SpikesInBursts]]),"",IF(BurstClassFull[[#This Row],[FullSess-%SpikesInBursts]]&lt;$D$3,"LB","HB"))</f>
        <v/>
      </c>
      <c r="F218" s="50" t="str">
        <f t="shared" si="2"/>
        <v/>
      </c>
      <c r="G218" s="131"/>
      <c r="H218" s="131"/>
      <c r="I218" s="75"/>
      <c r="J218" s="71"/>
      <c r="K218" s="71"/>
      <c r="L218" s="71"/>
      <c r="M218" s="71"/>
      <c r="N218" s="71"/>
      <c r="O218" s="71" t="e">
        <f>IF(Table1[[#This Row],[Ethanol Day]]&lt;9,"Early",IF(Table1[[#This Row],[Ethanol Day]]&gt;16,"Late","Mid"))</f>
        <v>#VALUE!</v>
      </c>
      <c r="P218" s="71"/>
      <c r="Q218" s="72"/>
      <c r="R218" s="153"/>
    </row>
    <row r="219" spans="4:18" hidden="1" x14ac:dyDescent="0.3">
      <c r="D219" s="49" t="str">
        <f>IF(ISBLANK(BurstClassFull[[#This Row],[FullSess-Spk/sec]]),"",IF(BurstClassFull[[#This Row],[FullSess-Spk/sec]]&lt;$C$3,"LF","HF"))</f>
        <v/>
      </c>
      <c r="E219" s="49" t="str">
        <f>IF(ISBLANK(BurstClassFull[[#This Row],[FullSess-%SpikesInBursts]]),"",IF(BurstClassFull[[#This Row],[FullSess-%SpikesInBursts]]&lt;$D$3,"LB","HB"))</f>
        <v/>
      </c>
      <c r="F219" s="50" t="str">
        <f t="shared" si="2"/>
        <v/>
      </c>
      <c r="G219" s="131"/>
      <c r="H219" s="131"/>
      <c r="I219" s="75"/>
      <c r="J219" s="71"/>
      <c r="K219" s="71"/>
      <c r="L219" s="71"/>
      <c r="M219" s="71"/>
      <c r="N219" s="71"/>
      <c r="O219" s="71" t="e">
        <f>IF(Table1[[#This Row],[Ethanol Day]]&lt;9,"Early",IF(Table1[[#This Row],[Ethanol Day]]&gt;16,"Late","Mid"))</f>
        <v>#VALUE!</v>
      </c>
      <c r="P219" s="71"/>
      <c r="Q219" s="72"/>
      <c r="R219" s="153"/>
    </row>
    <row r="220" spans="4:18" hidden="1" x14ac:dyDescent="0.3">
      <c r="D220" s="49" t="str">
        <f>IF(ISBLANK(BurstClassFull[[#This Row],[FullSess-Spk/sec]]),"",IF(BurstClassFull[[#This Row],[FullSess-Spk/sec]]&lt;$C$3,"LF","HF"))</f>
        <v/>
      </c>
      <c r="E220" s="49" t="str">
        <f>IF(ISBLANK(BurstClassFull[[#This Row],[FullSess-%SpikesInBursts]]),"",IF(BurstClassFull[[#This Row],[FullSess-%SpikesInBursts]]&lt;$D$3,"LB","HB"))</f>
        <v/>
      </c>
      <c r="F220" s="50" t="str">
        <f t="shared" si="2"/>
        <v/>
      </c>
      <c r="G220" s="131"/>
      <c r="H220" s="131"/>
      <c r="I220" s="75"/>
      <c r="J220" s="71"/>
      <c r="K220" s="71"/>
      <c r="L220" s="71"/>
      <c r="M220" s="71"/>
      <c r="N220" s="71"/>
      <c r="O220" s="71" t="e">
        <f>IF(Table1[[#This Row],[Ethanol Day]]&lt;9,"Early",IF(Table1[[#This Row],[Ethanol Day]]&gt;16,"Late","Mid"))</f>
        <v>#VALUE!</v>
      </c>
      <c r="P220" s="71"/>
      <c r="Q220" s="72"/>
      <c r="R220" s="153"/>
    </row>
    <row r="221" spans="4:18" hidden="1" x14ac:dyDescent="0.3">
      <c r="D221" s="49" t="str">
        <f>IF(ISBLANK(BurstClassFull[[#This Row],[FullSess-Spk/sec]]),"",IF(BurstClassFull[[#This Row],[FullSess-Spk/sec]]&lt;$C$3,"LF","HF"))</f>
        <v/>
      </c>
      <c r="E221" s="49" t="str">
        <f>IF(ISBLANK(BurstClassFull[[#This Row],[FullSess-%SpikesInBursts]]),"",IF(BurstClassFull[[#This Row],[FullSess-%SpikesInBursts]]&lt;$D$3,"LB","HB"))</f>
        <v/>
      </c>
      <c r="F221" s="50" t="str">
        <f t="shared" si="2"/>
        <v/>
      </c>
      <c r="G221" s="131"/>
      <c r="H221" s="131"/>
      <c r="I221" s="75"/>
      <c r="J221" s="71"/>
      <c r="K221" s="71"/>
      <c r="L221" s="71"/>
      <c r="M221" s="71"/>
      <c r="N221" s="71"/>
      <c r="O221" s="71" t="e">
        <f>IF(Table1[[#This Row],[Ethanol Day]]&lt;9,"Early",IF(Table1[[#This Row],[Ethanol Day]]&gt;16,"Late","Mid"))</f>
        <v>#VALUE!</v>
      </c>
      <c r="P221" s="71"/>
      <c r="Q221" s="72"/>
      <c r="R221" s="153"/>
    </row>
    <row r="222" spans="4:18" hidden="1" x14ac:dyDescent="0.3">
      <c r="D222" s="49" t="str">
        <f>IF(ISBLANK(BurstClassFull[[#This Row],[FullSess-Spk/sec]]),"",IF(BurstClassFull[[#This Row],[FullSess-Spk/sec]]&lt;$C$3,"LF","HF"))</f>
        <v/>
      </c>
      <c r="E222" s="49" t="str">
        <f>IF(ISBLANK(BurstClassFull[[#This Row],[FullSess-%SpikesInBursts]]),"",IF(BurstClassFull[[#This Row],[FullSess-%SpikesInBursts]]&lt;$D$3,"LB","HB"))</f>
        <v/>
      </c>
      <c r="F222" s="50" t="str">
        <f t="shared" si="2"/>
        <v/>
      </c>
      <c r="G222" s="131"/>
      <c r="H222" s="131"/>
      <c r="I222" s="75"/>
      <c r="J222" s="71"/>
      <c r="K222" s="71"/>
      <c r="L222" s="71"/>
      <c r="M222" s="71"/>
      <c r="N222" s="71"/>
      <c r="O222" s="71" t="e">
        <f>IF(Table1[[#This Row],[Ethanol Day]]&lt;9,"Early",IF(Table1[[#This Row],[Ethanol Day]]&gt;16,"Late","Mid"))</f>
        <v>#VALUE!</v>
      </c>
      <c r="P222" s="71"/>
      <c r="Q222" s="72"/>
      <c r="R222" s="153"/>
    </row>
    <row r="223" spans="4:18" hidden="1" x14ac:dyDescent="0.3">
      <c r="D223" s="49" t="str">
        <f>IF(ISBLANK(BurstClassFull[[#This Row],[FullSess-Spk/sec]]),"",IF(BurstClassFull[[#This Row],[FullSess-Spk/sec]]&lt;$C$3,"LF","HF"))</f>
        <v/>
      </c>
      <c r="E223" s="49" t="str">
        <f>IF(ISBLANK(BurstClassFull[[#This Row],[FullSess-%SpikesInBursts]]),"",IF(BurstClassFull[[#This Row],[FullSess-%SpikesInBursts]]&lt;$D$3,"LB","HB"))</f>
        <v/>
      </c>
      <c r="F223" s="50" t="str">
        <f t="shared" si="2"/>
        <v/>
      </c>
      <c r="G223" s="131"/>
      <c r="H223" s="131"/>
      <c r="I223" s="75"/>
      <c r="J223" s="71"/>
      <c r="K223" s="71"/>
      <c r="L223" s="71"/>
      <c r="M223" s="71"/>
      <c r="N223" s="71"/>
      <c r="O223" s="71" t="e">
        <f>IF(Table1[[#This Row],[Ethanol Day]]&lt;9,"Early",IF(Table1[[#This Row],[Ethanol Day]]&gt;16,"Late","Mid"))</f>
        <v>#VALUE!</v>
      </c>
      <c r="P223" s="71"/>
      <c r="Q223" s="72"/>
      <c r="R223" s="153"/>
    </row>
    <row r="224" spans="4:18" hidden="1" x14ac:dyDescent="0.3">
      <c r="D224" s="49" t="str">
        <f>IF(ISBLANK(BurstClassFull[[#This Row],[FullSess-Spk/sec]]),"",IF(BurstClassFull[[#This Row],[FullSess-Spk/sec]]&lt;$C$3,"LF","HF"))</f>
        <v/>
      </c>
      <c r="E224" s="49" t="str">
        <f>IF(ISBLANK(BurstClassFull[[#This Row],[FullSess-%SpikesInBursts]]),"",IF(BurstClassFull[[#This Row],[FullSess-%SpikesInBursts]]&lt;$D$3,"LB","HB"))</f>
        <v/>
      </c>
      <c r="F224" s="50" t="str">
        <f t="shared" si="2"/>
        <v/>
      </c>
      <c r="G224" s="131"/>
      <c r="H224" s="131"/>
      <c r="I224" s="75"/>
      <c r="J224" s="71"/>
      <c r="K224" s="71"/>
      <c r="L224" s="71"/>
      <c r="M224" s="71"/>
      <c r="N224" s="71"/>
      <c r="O224" s="71" t="e">
        <f>IF(Table1[[#This Row],[Ethanol Day]]&lt;9,"Early",IF(Table1[[#This Row],[Ethanol Day]]&gt;16,"Late","Mid"))</f>
        <v>#VALUE!</v>
      </c>
      <c r="P224" s="71"/>
      <c r="Q224" s="72"/>
      <c r="R224" s="153"/>
    </row>
    <row r="225" spans="4:18" hidden="1" x14ac:dyDescent="0.3">
      <c r="D225" s="49" t="str">
        <f>IF(ISBLANK(BurstClassFull[[#This Row],[FullSess-Spk/sec]]),"",IF(BurstClassFull[[#This Row],[FullSess-Spk/sec]]&lt;$C$3,"LF","HF"))</f>
        <v/>
      </c>
      <c r="E225" s="49" t="str">
        <f>IF(ISBLANK(BurstClassFull[[#This Row],[FullSess-%SpikesInBursts]]),"",IF(BurstClassFull[[#This Row],[FullSess-%SpikesInBursts]]&lt;$D$3,"LB","HB"))</f>
        <v/>
      </c>
      <c r="F225" s="50" t="str">
        <f t="shared" si="2"/>
        <v/>
      </c>
      <c r="G225" s="131"/>
      <c r="H225" s="131"/>
      <c r="I225" s="75"/>
      <c r="J225" s="71"/>
      <c r="K225" s="71"/>
      <c r="L225" s="71"/>
      <c r="M225" s="71"/>
      <c r="N225" s="71"/>
      <c r="O225" s="71" t="e">
        <f>IF(Table1[[#This Row],[Ethanol Day]]&lt;9,"Early",IF(Table1[[#This Row],[Ethanol Day]]&gt;16,"Late","Mid"))</f>
        <v>#VALUE!</v>
      </c>
      <c r="P225" s="71"/>
      <c r="Q225" s="72"/>
      <c r="R225" s="153"/>
    </row>
    <row r="226" spans="4:18" hidden="1" x14ac:dyDescent="0.3">
      <c r="D226" s="49" t="str">
        <f>IF(ISBLANK(BurstClassFull[[#This Row],[FullSess-Spk/sec]]),"",IF(BurstClassFull[[#This Row],[FullSess-Spk/sec]]&lt;$C$3,"LF","HF"))</f>
        <v/>
      </c>
      <c r="E226" s="49" t="str">
        <f>IF(ISBLANK(BurstClassFull[[#This Row],[FullSess-%SpikesInBursts]]),"",IF(BurstClassFull[[#This Row],[FullSess-%SpikesInBursts]]&lt;$D$3,"LB","HB"))</f>
        <v/>
      </c>
      <c r="F226" s="50" t="str">
        <f t="shared" si="2"/>
        <v/>
      </c>
      <c r="G226" s="131"/>
      <c r="H226" s="131"/>
      <c r="I226" s="75"/>
      <c r="J226" s="71"/>
      <c r="K226" s="71"/>
      <c r="L226" s="71"/>
      <c r="M226" s="71"/>
      <c r="N226" s="71"/>
      <c r="O226" s="71" t="e">
        <f>IF(Table1[[#This Row],[Ethanol Day]]&lt;9,"Early",IF(Table1[[#This Row],[Ethanol Day]]&gt;16,"Late","Mid"))</f>
        <v>#VALUE!</v>
      </c>
      <c r="P226" s="71"/>
      <c r="Q226" s="72"/>
      <c r="R226" s="153"/>
    </row>
    <row r="227" spans="4:18" hidden="1" x14ac:dyDescent="0.3">
      <c r="D227" s="49" t="str">
        <f>IF(ISBLANK(BurstClassFull[[#This Row],[FullSess-Spk/sec]]),"",IF(BurstClassFull[[#This Row],[FullSess-Spk/sec]]&lt;$C$3,"LF","HF"))</f>
        <v/>
      </c>
      <c r="E227" s="49" t="str">
        <f>IF(ISBLANK(BurstClassFull[[#This Row],[FullSess-%SpikesInBursts]]),"",IF(BurstClassFull[[#This Row],[FullSess-%SpikesInBursts]]&lt;$D$3,"LB","HB"))</f>
        <v/>
      </c>
      <c r="F227" s="50" t="str">
        <f t="shared" si="2"/>
        <v/>
      </c>
      <c r="G227" s="131"/>
      <c r="H227" s="131"/>
      <c r="I227" s="75"/>
      <c r="J227" s="71"/>
      <c r="K227" s="71"/>
      <c r="L227" s="71"/>
      <c r="M227" s="71"/>
      <c r="N227" s="71"/>
      <c r="O227" s="71" t="e">
        <f>IF(Table1[[#This Row],[Ethanol Day]]&lt;9,"Early",IF(Table1[[#This Row],[Ethanol Day]]&gt;16,"Late","Mid"))</f>
        <v>#VALUE!</v>
      </c>
      <c r="P227" s="71"/>
      <c r="Q227" s="72"/>
      <c r="R227" s="153"/>
    </row>
    <row r="228" spans="4:18" hidden="1" x14ac:dyDescent="0.3">
      <c r="D228" s="49" t="str">
        <f>IF(ISBLANK(BurstClassFull[[#This Row],[FullSess-Spk/sec]]),"",IF(BurstClassFull[[#This Row],[FullSess-Spk/sec]]&lt;$C$3,"LF","HF"))</f>
        <v/>
      </c>
      <c r="E228" s="49" t="str">
        <f>IF(ISBLANK(BurstClassFull[[#This Row],[FullSess-%SpikesInBursts]]),"",IF(BurstClassFull[[#This Row],[FullSess-%SpikesInBursts]]&lt;$D$3,"LB","HB"))</f>
        <v/>
      </c>
      <c r="F228" s="50" t="str">
        <f t="shared" ref="F228:F291" si="3">CONCATENATE(D228,E228)</f>
        <v/>
      </c>
      <c r="G228" s="131"/>
      <c r="H228" s="131"/>
      <c r="I228" s="75"/>
      <c r="J228" s="71"/>
      <c r="K228" s="71"/>
      <c r="L228" s="71"/>
      <c r="M228" s="71"/>
      <c r="N228" s="71"/>
      <c r="O228" s="71" t="e">
        <f>IF(Table1[[#This Row],[Ethanol Day]]&lt;9,"Early",IF(Table1[[#This Row],[Ethanol Day]]&gt;16,"Late","Mid"))</f>
        <v>#VALUE!</v>
      </c>
      <c r="P228" s="71"/>
      <c r="Q228" s="72"/>
      <c r="R228" s="153"/>
    </row>
    <row r="229" spans="4:18" hidden="1" x14ac:dyDescent="0.3">
      <c r="D229" s="49" t="str">
        <f>IF(ISBLANK(BurstClassFull[[#This Row],[FullSess-Spk/sec]]),"",IF(BurstClassFull[[#This Row],[FullSess-Spk/sec]]&lt;$C$3,"LF","HF"))</f>
        <v/>
      </c>
      <c r="E229" s="49" t="str">
        <f>IF(ISBLANK(BurstClassFull[[#This Row],[FullSess-%SpikesInBursts]]),"",IF(BurstClassFull[[#This Row],[FullSess-%SpikesInBursts]]&lt;$D$3,"LB","HB"))</f>
        <v/>
      </c>
      <c r="F229" s="50" t="str">
        <f t="shared" si="3"/>
        <v/>
      </c>
      <c r="G229" s="131"/>
      <c r="H229" s="131"/>
      <c r="I229" s="75"/>
      <c r="J229" s="71"/>
      <c r="K229" s="71"/>
      <c r="L229" s="71"/>
      <c r="M229" s="71"/>
      <c r="N229" s="71"/>
      <c r="O229" s="71" t="e">
        <f>IF(Table1[[#This Row],[Ethanol Day]]&lt;9,"Early",IF(Table1[[#This Row],[Ethanol Day]]&gt;16,"Late","Mid"))</f>
        <v>#VALUE!</v>
      </c>
      <c r="P229" s="71"/>
      <c r="Q229" s="72"/>
      <c r="R229" s="153"/>
    </row>
    <row r="230" spans="4:18" hidden="1" x14ac:dyDescent="0.3">
      <c r="D230" s="49" t="str">
        <f>IF(ISBLANK(BurstClassFull[[#This Row],[FullSess-Spk/sec]]),"",IF(BurstClassFull[[#This Row],[FullSess-Spk/sec]]&lt;$C$3,"LF","HF"))</f>
        <v/>
      </c>
      <c r="E230" s="49" t="str">
        <f>IF(ISBLANK(BurstClassFull[[#This Row],[FullSess-%SpikesInBursts]]),"",IF(BurstClassFull[[#This Row],[FullSess-%SpikesInBursts]]&lt;$D$3,"LB","HB"))</f>
        <v/>
      </c>
      <c r="F230" s="50" t="str">
        <f t="shared" si="3"/>
        <v/>
      </c>
      <c r="G230" s="131"/>
      <c r="H230" s="131"/>
      <c r="I230" s="75"/>
      <c r="J230" s="71"/>
      <c r="K230" s="71"/>
      <c r="L230" s="71"/>
      <c r="M230" s="71"/>
      <c r="N230" s="71"/>
      <c r="O230" s="71" t="e">
        <f>IF(Table1[[#This Row],[Ethanol Day]]&lt;9,"Early",IF(Table1[[#This Row],[Ethanol Day]]&gt;16,"Late","Mid"))</f>
        <v>#VALUE!</v>
      </c>
      <c r="P230" s="71"/>
      <c r="Q230" s="72"/>
      <c r="R230" s="153"/>
    </row>
    <row r="231" spans="4:18" hidden="1" x14ac:dyDescent="0.3">
      <c r="D231" s="49" t="str">
        <f>IF(ISBLANK(BurstClassFull[[#This Row],[FullSess-Spk/sec]]),"",IF(BurstClassFull[[#This Row],[FullSess-Spk/sec]]&lt;$C$3,"LF","HF"))</f>
        <v/>
      </c>
      <c r="E231" s="49" t="str">
        <f>IF(ISBLANK(BurstClassFull[[#This Row],[FullSess-%SpikesInBursts]]),"",IF(BurstClassFull[[#This Row],[FullSess-%SpikesInBursts]]&lt;$D$3,"LB","HB"))</f>
        <v/>
      </c>
      <c r="F231" s="50" t="str">
        <f t="shared" si="3"/>
        <v/>
      </c>
      <c r="G231" s="131"/>
      <c r="H231" s="131"/>
      <c r="I231" s="75"/>
      <c r="J231" s="71"/>
      <c r="K231" s="71"/>
      <c r="L231" s="71"/>
      <c r="M231" s="71"/>
      <c r="N231" s="71"/>
      <c r="O231" s="71" t="e">
        <f>IF(Table1[[#This Row],[Ethanol Day]]&lt;9,"Early",IF(Table1[[#This Row],[Ethanol Day]]&gt;16,"Late","Mid"))</f>
        <v>#VALUE!</v>
      </c>
      <c r="P231" s="71"/>
      <c r="Q231" s="72"/>
      <c r="R231" s="153"/>
    </row>
    <row r="232" spans="4:18" hidden="1" x14ac:dyDescent="0.3">
      <c r="D232" s="49" t="str">
        <f>IF(ISBLANK(BurstClassFull[[#This Row],[FullSess-Spk/sec]]),"",IF(BurstClassFull[[#This Row],[FullSess-Spk/sec]]&lt;$C$3,"LF","HF"))</f>
        <v/>
      </c>
      <c r="E232" s="49" t="str">
        <f>IF(ISBLANK(BurstClassFull[[#This Row],[FullSess-%SpikesInBursts]]),"",IF(BurstClassFull[[#This Row],[FullSess-%SpikesInBursts]]&lt;$D$3,"LB","HB"))</f>
        <v/>
      </c>
      <c r="F232" s="50" t="str">
        <f t="shared" si="3"/>
        <v/>
      </c>
      <c r="G232" s="131"/>
      <c r="H232" s="131"/>
      <c r="I232" s="75"/>
      <c r="J232" s="71"/>
      <c r="K232" s="71"/>
      <c r="L232" s="71"/>
      <c r="M232" s="71"/>
      <c r="N232" s="71"/>
      <c r="O232" s="71" t="e">
        <f>IF(Table1[[#This Row],[Ethanol Day]]&lt;9,"Early",IF(Table1[[#This Row],[Ethanol Day]]&gt;16,"Late","Mid"))</f>
        <v>#VALUE!</v>
      </c>
      <c r="P232" s="71"/>
      <c r="Q232" s="72"/>
      <c r="R232" s="153"/>
    </row>
    <row r="233" spans="4:18" hidden="1" x14ac:dyDescent="0.3">
      <c r="D233" s="49" t="str">
        <f>IF(ISBLANK(BurstClassFull[[#This Row],[FullSess-Spk/sec]]),"",IF(BurstClassFull[[#This Row],[FullSess-Spk/sec]]&lt;$C$3,"LF","HF"))</f>
        <v/>
      </c>
      <c r="E233" s="49" t="str">
        <f>IF(ISBLANK(BurstClassFull[[#This Row],[FullSess-%SpikesInBursts]]),"",IF(BurstClassFull[[#This Row],[FullSess-%SpikesInBursts]]&lt;$D$3,"LB","HB"))</f>
        <v/>
      </c>
      <c r="F233" s="50" t="str">
        <f t="shared" si="3"/>
        <v/>
      </c>
      <c r="G233" s="131"/>
      <c r="H233" s="131"/>
      <c r="I233" s="75"/>
      <c r="J233" s="71"/>
      <c r="K233" s="71"/>
      <c r="L233" s="71"/>
      <c r="M233" s="71"/>
      <c r="N233" s="71"/>
      <c r="O233" s="71" t="e">
        <f>IF(Table1[[#This Row],[Ethanol Day]]&lt;9,"Early",IF(Table1[[#This Row],[Ethanol Day]]&gt;16,"Late","Mid"))</f>
        <v>#VALUE!</v>
      </c>
      <c r="P233" s="71"/>
      <c r="Q233" s="72"/>
      <c r="R233" s="153"/>
    </row>
    <row r="234" spans="4:18" hidden="1" x14ac:dyDescent="0.3">
      <c r="D234" s="49" t="str">
        <f>IF(ISBLANK(BurstClassFull[[#This Row],[FullSess-Spk/sec]]),"",IF(BurstClassFull[[#This Row],[FullSess-Spk/sec]]&lt;$C$3,"LF","HF"))</f>
        <v/>
      </c>
      <c r="E234" s="49" t="str">
        <f>IF(ISBLANK(BurstClassFull[[#This Row],[FullSess-%SpikesInBursts]]),"",IF(BurstClassFull[[#This Row],[FullSess-%SpikesInBursts]]&lt;$D$3,"LB","HB"))</f>
        <v/>
      </c>
      <c r="F234" s="50" t="str">
        <f t="shared" si="3"/>
        <v/>
      </c>
      <c r="G234" s="131"/>
      <c r="H234" s="131"/>
      <c r="I234" s="75"/>
      <c r="J234" s="71"/>
      <c r="K234" s="71"/>
      <c r="L234" s="71"/>
      <c r="M234" s="71"/>
      <c r="N234" s="71"/>
      <c r="O234" s="71" t="e">
        <f>IF(Table1[[#This Row],[Ethanol Day]]&lt;9,"Early",IF(Table1[[#This Row],[Ethanol Day]]&gt;16,"Late","Mid"))</f>
        <v>#VALUE!</v>
      </c>
      <c r="P234" s="71"/>
      <c r="Q234" s="72"/>
      <c r="R234" s="153"/>
    </row>
    <row r="235" spans="4:18" hidden="1" x14ac:dyDescent="0.3">
      <c r="D235" s="49" t="str">
        <f>IF(ISBLANK(BurstClassFull[[#This Row],[FullSess-Spk/sec]]),"",IF(BurstClassFull[[#This Row],[FullSess-Spk/sec]]&lt;$C$3,"LF","HF"))</f>
        <v/>
      </c>
      <c r="E235" s="49" t="str">
        <f>IF(ISBLANK(BurstClassFull[[#This Row],[FullSess-%SpikesInBursts]]),"",IF(BurstClassFull[[#This Row],[FullSess-%SpikesInBursts]]&lt;$D$3,"LB","HB"))</f>
        <v/>
      </c>
      <c r="F235" s="50" t="str">
        <f t="shared" si="3"/>
        <v/>
      </c>
      <c r="G235" s="131"/>
      <c r="H235" s="131"/>
      <c r="I235" s="75"/>
      <c r="J235" s="71"/>
      <c r="K235" s="71"/>
      <c r="L235" s="71"/>
      <c r="M235" s="71"/>
      <c r="N235" s="71"/>
      <c r="O235" s="71" t="e">
        <f>IF(Table1[[#This Row],[Ethanol Day]]&lt;9,"Early",IF(Table1[[#This Row],[Ethanol Day]]&gt;16,"Late","Mid"))</f>
        <v>#VALUE!</v>
      </c>
      <c r="P235" s="71"/>
      <c r="Q235" s="72"/>
      <c r="R235" s="153"/>
    </row>
    <row r="236" spans="4:18" hidden="1" x14ac:dyDescent="0.3">
      <c r="D236" s="49" t="str">
        <f>IF(ISBLANK(BurstClassFull[[#This Row],[FullSess-Spk/sec]]),"",IF(BurstClassFull[[#This Row],[FullSess-Spk/sec]]&lt;$C$3,"LF","HF"))</f>
        <v/>
      </c>
      <c r="E236" s="49" t="str">
        <f>IF(ISBLANK(BurstClassFull[[#This Row],[FullSess-%SpikesInBursts]]),"",IF(BurstClassFull[[#This Row],[FullSess-%SpikesInBursts]]&lt;$D$3,"LB","HB"))</f>
        <v/>
      </c>
      <c r="F236" s="50" t="str">
        <f t="shared" si="3"/>
        <v/>
      </c>
      <c r="G236" s="131"/>
      <c r="H236" s="131"/>
      <c r="I236" s="75"/>
      <c r="J236" s="71"/>
      <c r="K236" s="71"/>
      <c r="L236" s="71"/>
      <c r="M236" s="71"/>
      <c r="N236" s="71"/>
      <c r="O236" s="71" t="e">
        <f>IF(Table1[[#This Row],[Ethanol Day]]&lt;9,"Early",IF(Table1[[#This Row],[Ethanol Day]]&gt;16,"Late","Mid"))</f>
        <v>#VALUE!</v>
      </c>
      <c r="P236" s="71"/>
      <c r="Q236" s="72"/>
      <c r="R236" s="153"/>
    </row>
    <row r="237" spans="4:18" hidden="1" x14ac:dyDescent="0.3">
      <c r="D237" s="49" t="str">
        <f>IF(ISBLANK(BurstClassFull[[#This Row],[FullSess-Spk/sec]]),"",IF(BurstClassFull[[#This Row],[FullSess-Spk/sec]]&lt;$C$3,"LF","HF"))</f>
        <v/>
      </c>
      <c r="E237" s="49" t="str">
        <f>IF(ISBLANK(BurstClassFull[[#This Row],[FullSess-%SpikesInBursts]]),"",IF(BurstClassFull[[#This Row],[FullSess-%SpikesInBursts]]&lt;$D$3,"LB","HB"))</f>
        <v/>
      </c>
      <c r="F237" s="50" t="str">
        <f t="shared" si="3"/>
        <v/>
      </c>
      <c r="G237" s="131"/>
      <c r="H237" s="131"/>
      <c r="I237" s="75"/>
      <c r="J237" s="71"/>
      <c r="K237" s="71"/>
      <c r="L237" s="71"/>
      <c r="M237" s="71"/>
      <c r="N237" s="71"/>
      <c r="O237" s="71" t="e">
        <f>IF(Table1[[#This Row],[Ethanol Day]]&lt;9,"Early",IF(Table1[[#This Row],[Ethanol Day]]&gt;16,"Late","Mid"))</f>
        <v>#VALUE!</v>
      </c>
      <c r="P237" s="71"/>
      <c r="Q237" s="72"/>
      <c r="R237" s="153"/>
    </row>
    <row r="238" spans="4:18" hidden="1" x14ac:dyDescent="0.3">
      <c r="D238" s="49" t="str">
        <f>IF(ISBLANK(BurstClassFull[[#This Row],[FullSess-Spk/sec]]),"",IF(BurstClassFull[[#This Row],[FullSess-Spk/sec]]&lt;$C$3,"LF","HF"))</f>
        <v/>
      </c>
      <c r="E238" s="49" t="str">
        <f>IF(ISBLANK(BurstClassFull[[#This Row],[FullSess-%SpikesInBursts]]),"",IF(BurstClassFull[[#This Row],[FullSess-%SpikesInBursts]]&lt;$D$3,"LB","HB"))</f>
        <v/>
      </c>
      <c r="F238" s="50" t="str">
        <f t="shared" si="3"/>
        <v/>
      </c>
      <c r="G238" s="131"/>
      <c r="H238" s="131"/>
      <c r="I238" s="75"/>
      <c r="J238" s="71"/>
      <c r="K238" s="71"/>
      <c r="L238" s="71"/>
      <c r="M238" s="71"/>
      <c r="N238" s="71"/>
      <c r="O238" s="71" t="e">
        <f>IF(Table1[[#This Row],[Ethanol Day]]&lt;9,"Early",IF(Table1[[#This Row],[Ethanol Day]]&gt;16,"Late","Mid"))</f>
        <v>#VALUE!</v>
      </c>
      <c r="P238" s="71"/>
      <c r="Q238" s="72"/>
      <c r="R238" s="153"/>
    </row>
    <row r="239" spans="4:18" hidden="1" x14ac:dyDescent="0.3">
      <c r="D239" s="49" t="str">
        <f>IF(ISBLANK(BurstClassFull[[#This Row],[FullSess-Spk/sec]]),"",IF(BurstClassFull[[#This Row],[FullSess-Spk/sec]]&lt;$C$3,"LF","HF"))</f>
        <v/>
      </c>
      <c r="E239" s="49" t="str">
        <f>IF(ISBLANK(BurstClassFull[[#This Row],[FullSess-%SpikesInBursts]]),"",IF(BurstClassFull[[#This Row],[FullSess-%SpikesInBursts]]&lt;$D$3,"LB","HB"))</f>
        <v/>
      </c>
      <c r="F239" s="50" t="str">
        <f t="shared" si="3"/>
        <v/>
      </c>
      <c r="G239" s="131"/>
      <c r="H239" s="131"/>
      <c r="I239" s="75"/>
      <c r="J239" s="71"/>
      <c r="K239" s="71"/>
      <c r="L239" s="71"/>
      <c r="M239" s="71"/>
      <c r="N239" s="71"/>
      <c r="O239" s="71" t="e">
        <f>IF(Table1[[#This Row],[Ethanol Day]]&lt;9,"Early",IF(Table1[[#This Row],[Ethanol Day]]&gt;16,"Late","Mid"))</f>
        <v>#VALUE!</v>
      </c>
      <c r="P239" s="71"/>
      <c r="Q239" s="72"/>
      <c r="R239" s="153"/>
    </row>
    <row r="240" spans="4:18" hidden="1" x14ac:dyDescent="0.3">
      <c r="D240" s="49" t="str">
        <f>IF(ISBLANK(BurstClassFull[[#This Row],[FullSess-Spk/sec]]),"",IF(BurstClassFull[[#This Row],[FullSess-Spk/sec]]&lt;$C$3,"LF","HF"))</f>
        <v/>
      </c>
      <c r="E240" s="49" t="str">
        <f>IF(ISBLANK(BurstClassFull[[#This Row],[FullSess-%SpikesInBursts]]),"",IF(BurstClassFull[[#This Row],[FullSess-%SpikesInBursts]]&lt;$D$3,"LB","HB"))</f>
        <v/>
      </c>
      <c r="F240" s="50" t="str">
        <f t="shared" si="3"/>
        <v/>
      </c>
      <c r="G240" s="131"/>
      <c r="H240" s="131"/>
      <c r="I240" s="75"/>
      <c r="J240" s="71"/>
      <c r="K240" s="71"/>
      <c r="L240" s="71"/>
      <c r="M240" s="71"/>
      <c r="N240" s="71"/>
      <c r="O240" s="71" t="e">
        <f>IF(Table1[[#This Row],[Ethanol Day]]&lt;9,"Early",IF(Table1[[#This Row],[Ethanol Day]]&gt;16,"Late","Mid"))</f>
        <v>#VALUE!</v>
      </c>
      <c r="P240" s="71"/>
      <c r="Q240" s="72"/>
      <c r="R240" s="153"/>
    </row>
    <row r="241" spans="4:18" hidden="1" x14ac:dyDescent="0.3">
      <c r="D241" s="49" t="str">
        <f>IF(ISBLANK(BurstClassFull[[#This Row],[FullSess-Spk/sec]]),"",IF(BurstClassFull[[#This Row],[FullSess-Spk/sec]]&lt;$C$3,"LF","HF"))</f>
        <v/>
      </c>
      <c r="E241" s="49" t="str">
        <f>IF(ISBLANK(BurstClassFull[[#This Row],[FullSess-%SpikesInBursts]]),"",IF(BurstClassFull[[#This Row],[FullSess-%SpikesInBursts]]&lt;$D$3,"LB","HB"))</f>
        <v/>
      </c>
      <c r="F241" s="50" t="str">
        <f t="shared" si="3"/>
        <v/>
      </c>
      <c r="G241" s="131"/>
      <c r="H241" s="131"/>
      <c r="I241" s="75"/>
      <c r="J241" s="71"/>
      <c r="K241" s="71"/>
      <c r="L241" s="71"/>
      <c r="M241" s="71"/>
      <c r="N241" s="71"/>
      <c r="O241" s="71" t="e">
        <f>IF(Table1[[#This Row],[Ethanol Day]]&lt;9,"Early",IF(Table1[[#This Row],[Ethanol Day]]&gt;16,"Late","Mid"))</f>
        <v>#VALUE!</v>
      </c>
      <c r="P241" s="71"/>
      <c r="Q241" s="72"/>
      <c r="R241" s="153"/>
    </row>
    <row r="242" spans="4:18" hidden="1" x14ac:dyDescent="0.3">
      <c r="D242" s="49" t="str">
        <f>IF(ISBLANK(BurstClassFull[[#This Row],[FullSess-Spk/sec]]),"",IF(BurstClassFull[[#This Row],[FullSess-Spk/sec]]&lt;$C$3,"LF","HF"))</f>
        <v/>
      </c>
      <c r="E242" s="49" t="str">
        <f>IF(ISBLANK(BurstClassFull[[#This Row],[FullSess-%SpikesInBursts]]),"",IF(BurstClassFull[[#This Row],[FullSess-%SpikesInBursts]]&lt;$D$3,"LB","HB"))</f>
        <v/>
      </c>
      <c r="F242" s="50" t="str">
        <f t="shared" si="3"/>
        <v/>
      </c>
      <c r="G242" s="131"/>
      <c r="H242" s="131"/>
      <c r="I242" s="75"/>
      <c r="J242" s="71"/>
      <c r="K242" s="71"/>
      <c r="L242" s="71"/>
      <c r="M242" s="71"/>
      <c r="N242" s="71"/>
      <c r="O242" s="71" t="e">
        <f>IF(Table1[[#This Row],[Ethanol Day]]&lt;9,"Early",IF(Table1[[#This Row],[Ethanol Day]]&gt;16,"Late","Mid"))</f>
        <v>#VALUE!</v>
      </c>
      <c r="P242" s="71"/>
      <c r="Q242" s="72"/>
      <c r="R242" s="153"/>
    </row>
    <row r="243" spans="4:18" hidden="1" x14ac:dyDescent="0.3">
      <c r="D243" s="49" t="str">
        <f>IF(ISBLANK(BurstClassFull[[#This Row],[FullSess-Spk/sec]]),"",IF(BurstClassFull[[#This Row],[FullSess-Spk/sec]]&lt;$C$3,"LF","HF"))</f>
        <v/>
      </c>
      <c r="E243" s="49" t="str">
        <f>IF(ISBLANK(BurstClassFull[[#This Row],[FullSess-%SpikesInBursts]]),"",IF(BurstClassFull[[#This Row],[FullSess-%SpikesInBursts]]&lt;$D$3,"LB","HB"))</f>
        <v/>
      </c>
      <c r="F243" s="50" t="str">
        <f t="shared" si="3"/>
        <v/>
      </c>
      <c r="G243" s="131"/>
      <c r="H243" s="131"/>
      <c r="I243" s="75"/>
      <c r="J243" s="71"/>
      <c r="K243" s="71"/>
      <c r="L243" s="71"/>
      <c r="M243" s="71"/>
      <c r="N243" s="71"/>
      <c r="O243" s="71" t="e">
        <f>IF(Table1[[#This Row],[Ethanol Day]]&lt;9,"Early",IF(Table1[[#This Row],[Ethanol Day]]&gt;16,"Late","Mid"))</f>
        <v>#VALUE!</v>
      </c>
      <c r="P243" s="71"/>
      <c r="Q243" s="72"/>
      <c r="R243" s="153"/>
    </row>
    <row r="244" spans="4:18" hidden="1" x14ac:dyDescent="0.3">
      <c r="D244" s="49" t="str">
        <f>IF(ISBLANK(BurstClassFull[[#This Row],[FullSess-Spk/sec]]),"",IF(BurstClassFull[[#This Row],[FullSess-Spk/sec]]&lt;$C$3,"LF","HF"))</f>
        <v/>
      </c>
      <c r="E244" s="49" t="str">
        <f>IF(ISBLANK(BurstClassFull[[#This Row],[FullSess-%SpikesInBursts]]),"",IF(BurstClassFull[[#This Row],[FullSess-%SpikesInBursts]]&lt;$D$3,"LB","HB"))</f>
        <v/>
      </c>
      <c r="F244" s="50" t="str">
        <f t="shared" si="3"/>
        <v/>
      </c>
      <c r="G244" s="131"/>
      <c r="H244" s="131"/>
      <c r="I244" s="75"/>
      <c r="J244" s="71"/>
      <c r="K244" s="71"/>
      <c r="L244" s="71"/>
      <c r="M244" s="71"/>
      <c r="N244" s="71"/>
      <c r="O244" s="71" t="e">
        <f>IF(Table1[[#This Row],[Ethanol Day]]&lt;9,"Early",IF(Table1[[#This Row],[Ethanol Day]]&gt;16,"Late","Mid"))</f>
        <v>#VALUE!</v>
      </c>
      <c r="P244" s="71"/>
      <c r="Q244" s="72"/>
      <c r="R244" s="153"/>
    </row>
    <row r="245" spans="4:18" hidden="1" x14ac:dyDescent="0.3">
      <c r="D245" s="49" t="str">
        <f>IF(ISBLANK(BurstClassFull[[#This Row],[FullSess-Spk/sec]]),"",IF(BurstClassFull[[#This Row],[FullSess-Spk/sec]]&lt;$C$3,"LF","HF"))</f>
        <v/>
      </c>
      <c r="E245" s="49" t="str">
        <f>IF(ISBLANK(BurstClassFull[[#This Row],[FullSess-%SpikesInBursts]]),"",IF(BurstClassFull[[#This Row],[FullSess-%SpikesInBursts]]&lt;$D$3,"LB","HB"))</f>
        <v/>
      </c>
      <c r="F245" s="50" t="str">
        <f t="shared" si="3"/>
        <v/>
      </c>
      <c r="G245" s="131"/>
      <c r="H245" s="131"/>
      <c r="I245" s="75"/>
      <c r="J245" s="71"/>
      <c r="K245" s="71"/>
      <c r="L245" s="71"/>
      <c r="M245" s="71"/>
      <c r="N245" s="71"/>
      <c r="O245" s="71" t="e">
        <f>IF(Table1[[#This Row],[Ethanol Day]]&lt;9,"Early",IF(Table1[[#This Row],[Ethanol Day]]&gt;16,"Late","Mid"))</f>
        <v>#VALUE!</v>
      </c>
      <c r="P245" s="71"/>
      <c r="Q245" s="72"/>
      <c r="R245" s="153"/>
    </row>
    <row r="246" spans="4:18" hidden="1" x14ac:dyDescent="0.3">
      <c r="D246" s="49" t="str">
        <f>IF(ISBLANK(BurstClassFull[[#This Row],[FullSess-Spk/sec]]),"",IF(BurstClassFull[[#This Row],[FullSess-Spk/sec]]&lt;$C$3,"LF","HF"))</f>
        <v/>
      </c>
      <c r="E246" s="49" t="str">
        <f>IF(ISBLANK(BurstClassFull[[#This Row],[FullSess-%SpikesInBursts]]),"",IF(BurstClassFull[[#This Row],[FullSess-%SpikesInBursts]]&lt;$D$3,"LB","HB"))</f>
        <v/>
      </c>
      <c r="F246" s="50" t="str">
        <f t="shared" si="3"/>
        <v/>
      </c>
      <c r="G246" s="131"/>
      <c r="H246" s="131"/>
      <c r="I246" s="75"/>
      <c r="J246" s="71"/>
      <c r="K246" s="71"/>
      <c r="L246" s="71"/>
      <c r="M246" s="71"/>
      <c r="N246" s="71"/>
      <c r="O246" s="71" t="e">
        <f>IF(Table1[[#This Row],[Ethanol Day]]&lt;9,"Early",IF(Table1[[#This Row],[Ethanol Day]]&gt;16,"Late","Mid"))</f>
        <v>#VALUE!</v>
      </c>
      <c r="P246" s="71"/>
      <c r="Q246" s="72"/>
      <c r="R246" s="153"/>
    </row>
    <row r="247" spans="4:18" hidden="1" x14ac:dyDescent="0.3">
      <c r="D247" s="49" t="str">
        <f>IF(ISBLANK(BurstClassFull[[#This Row],[FullSess-Spk/sec]]),"",IF(BurstClassFull[[#This Row],[FullSess-Spk/sec]]&lt;$C$3,"LF","HF"))</f>
        <v/>
      </c>
      <c r="E247" s="49" t="str">
        <f>IF(ISBLANK(BurstClassFull[[#This Row],[FullSess-%SpikesInBursts]]),"",IF(BurstClassFull[[#This Row],[FullSess-%SpikesInBursts]]&lt;$D$3,"LB","HB"))</f>
        <v/>
      </c>
      <c r="F247" s="50" t="str">
        <f t="shared" si="3"/>
        <v/>
      </c>
      <c r="G247" s="131"/>
      <c r="H247" s="131"/>
      <c r="I247" s="75"/>
      <c r="J247" s="71"/>
      <c r="K247" s="71"/>
      <c r="L247" s="71"/>
      <c r="M247" s="71"/>
      <c r="N247" s="71"/>
      <c r="O247" s="71" t="e">
        <f>IF(Table1[[#This Row],[Ethanol Day]]&lt;9,"Early",IF(Table1[[#This Row],[Ethanol Day]]&gt;16,"Late","Mid"))</f>
        <v>#VALUE!</v>
      </c>
      <c r="P247" s="71"/>
      <c r="Q247" s="72"/>
      <c r="R247" s="153"/>
    </row>
    <row r="248" spans="4:18" hidden="1" x14ac:dyDescent="0.3">
      <c r="D248" s="49" t="str">
        <f>IF(ISBLANK(BurstClassFull[[#This Row],[FullSess-Spk/sec]]),"",IF(BurstClassFull[[#This Row],[FullSess-Spk/sec]]&lt;$C$3,"LF","HF"))</f>
        <v/>
      </c>
      <c r="E248" s="49" t="str">
        <f>IF(ISBLANK(BurstClassFull[[#This Row],[FullSess-%SpikesInBursts]]),"",IF(BurstClassFull[[#This Row],[FullSess-%SpikesInBursts]]&lt;$D$3,"LB","HB"))</f>
        <v/>
      </c>
      <c r="F248" s="50" t="str">
        <f t="shared" si="3"/>
        <v/>
      </c>
      <c r="G248" s="131"/>
      <c r="H248" s="131"/>
      <c r="I248" s="75"/>
      <c r="J248" s="71"/>
      <c r="K248" s="71"/>
      <c r="L248" s="71"/>
      <c r="M248" s="71"/>
      <c r="N248" s="71"/>
      <c r="O248" s="71" t="e">
        <f>IF(Table1[[#This Row],[Ethanol Day]]&lt;9,"Early",IF(Table1[[#This Row],[Ethanol Day]]&gt;16,"Late","Mid"))</f>
        <v>#VALUE!</v>
      </c>
      <c r="P248" s="71"/>
      <c r="Q248" s="72"/>
      <c r="R248" s="153"/>
    </row>
    <row r="249" spans="4:18" hidden="1" x14ac:dyDescent="0.3">
      <c r="D249" s="49" t="str">
        <f>IF(ISBLANK(BurstClassFull[[#This Row],[FullSess-Spk/sec]]),"",IF(BurstClassFull[[#This Row],[FullSess-Spk/sec]]&lt;$C$3,"LF","HF"))</f>
        <v/>
      </c>
      <c r="E249" s="49" t="str">
        <f>IF(ISBLANK(BurstClassFull[[#This Row],[FullSess-%SpikesInBursts]]),"",IF(BurstClassFull[[#This Row],[FullSess-%SpikesInBursts]]&lt;$D$3,"LB","HB"))</f>
        <v/>
      </c>
      <c r="F249" s="50" t="str">
        <f t="shared" si="3"/>
        <v/>
      </c>
      <c r="G249" s="131"/>
      <c r="H249" s="131"/>
      <c r="I249" s="75"/>
      <c r="J249" s="71"/>
      <c r="K249" s="71"/>
      <c r="L249" s="71"/>
      <c r="M249" s="71"/>
      <c r="N249" s="71"/>
      <c r="O249" s="71" t="e">
        <f>IF(Table1[[#This Row],[Ethanol Day]]&lt;9,"Early",IF(Table1[[#This Row],[Ethanol Day]]&gt;16,"Late","Mid"))</f>
        <v>#VALUE!</v>
      </c>
      <c r="P249" s="71"/>
      <c r="Q249" s="72"/>
      <c r="R249" s="153"/>
    </row>
    <row r="250" spans="4:18" hidden="1" x14ac:dyDescent="0.3">
      <c r="D250" s="49" t="str">
        <f>IF(ISBLANK(BurstClassFull[[#This Row],[FullSess-Spk/sec]]),"",IF(BurstClassFull[[#This Row],[FullSess-Spk/sec]]&lt;$C$3,"LF","HF"))</f>
        <v/>
      </c>
      <c r="E250" s="49" t="str">
        <f>IF(ISBLANK(BurstClassFull[[#This Row],[FullSess-%SpikesInBursts]]),"",IF(BurstClassFull[[#This Row],[FullSess-%SpikesInBursts]]&lt;$D$3,"LB","HB"))</f>
        <v/>
      </c>
      <c r="F250" s="50" t="str">
        <f t="shared" si="3"/>
        <v/>
      </c>
      <c r="G250" s="131"/>
      <c r="H250" s="131"/>
      <c r="I250" s="75"/>
      <c r="J250" s="71"/>
      <c r="K250" s="71"/>
      <c r="L250" s="71"/>
      <c r="M250" s="71"/>
      <c r="N250" s="71"/>
      <c r="O250" s="71" t="e">
        <f>IF(Table1[[#This Row],[Ethanol Day]]&lt;9,"Early",IF(Table1[[#This Row],[Ethanol Day]]&gt;16,"Late","Mid"))</f>
        <v>#VALUE!</v>
      </c>
      <c r="P250" s="71"/>
      <c r="Q250" s="72"/>
      <c r="R250" s="153"/>
    </row>
    <row r="251" spans="4:18" hidden="1" x14ac:dyDescent="0.3">
      <c r="D251" s="49" t="str">
        <f>IF(ISBLANK(BurstClassFull[[#This Row],[FullSess-Spk/sec]]),"",IF(BurstClassFull[[#This Row],[FullSess-Spk/sec]]&lt;$C$3,"LF","HF"))</f>
        <v/>
      </c>
      <c r="E251" s="49" t="str">
        <f>IF(ISBLANK(BurstClassFull[[#This Row],[FullSess-%SpikesInBursts]]),"",IF(BurstClassFull[[#This Row],[FullSess-%SpikesInBursts]]&lt;$D$3,"LB","HB"))</f>
        <v/>
      </c>
      <c r="F251" s="50" t="str">
        <f t="shared" si="3"/>
        <v/>
      </c>
      <c r="G251" s="131"/>
      <c r="H251" s="131"/>
      <c r="I251" s="75"/>
      <c r="J251" s="71"/>
      <c r="K251" s="71"/>
      <c r="L251" s="71"/>
      <c r="M251" s="71"/>
      <c r="N251" s="71"/>
      <c r="O251" s="71" t="e">
        <f>IF(Table1[[#This Row],[Ethanol Day]]&lt;9,"Early",IF(Table1[[#This Row],[Ethanol Day]]&gt;16,"Late","Mid"))</f>
        <v>#VALUE!</v>
      </c>
      <c r="P251" s="71"/>
      <c r="Q251" s="72"/>
      <c r="R251" s="153"/>
    </row>
    <row r="252" spans="4:18" hidden="1" x14ac:dyDescent="0.3">
      <c r="D252" s="49" t="str">
        <f>IF(ISBLANK(BurstClassFull[[#This Row],[FullSess-Spk/sec]]),"",IF(BurstClassFull[[#This Row],[FullSess-Spk/sec]]&lt;$C$3,"LF","HF"))</f>
        <v/>
      </c>
      <c r="E252" s="49" t="str">
        <f>IF(ISBLANK(BurstClassFull[[#This Row],[FullSess-%SpikesInBursts]]),"",IF(BurstClassFull[[#This Row],[FullSess-%SpikesInBursts]]&lt;$D$3,"LB","HB"))</f>
        <v/>
      </c>
      <c r="F252" s="50" t="str">
        <f t="shared" si="3"/>
        <v/>
      </c>
      <c r="G252" s="131"/>
      <c r="H252" s="131"/>
      <c r="I252" s="75"/>
      <c r="J252" s="71"/>
      <c r="K252" s="71"/>
      <c r="L252" s="71"/>
      <c r="M252" s="71"/>
      <c r="N252" s="71"/>
      <c r="O252" s="71" t="e">
        <f>IF(Table1[[#This Row],[Ethanol Day]]&lt;9,"Early",IF(Table1[[#This Row],[Ethanol Day]]&gt;16,"Late","Mid"))</f>
        <v>#VALUE!</v>
      </c>
      <c r="P252" s="71"/>
      <c r="Q252" s="72"/>
      <c r="R252" s="153"/>
    </row>
    <row r="253" spans="4:18" hidden="1" x14ac:dyDescent="0.3">
      <c r="D253" s="49" t="str">
        <f>IF(ISBLANK(BurstClassFull[[#This Row],[FullSess-Spk/sec]]),"",IF(BurstClassFull[[#This Row],[FullSess-Spk/sec]]&lt;$C$3,"LF","HF"))</f>
        <v/>
      </c>
      <c r="E253" s="49" t="str">
        <f>IF(ISBLANK(BurstClassFull[[#This Row],[FullSess-%SpikesInBursts]]),"",IF(BurstClassFull[[#This Row],[FullSess-%SpikesInBursts]]&lt;$D$3,"LB","HB"))</f>
        <v/>
      </c>
      <c r="F253" s="50" t="str">
        <f t="shared" si="3"/>
        <v/>
      </c>
      <c r="G253" s="131"/>
      <c r="H253" s="131"/>
      <c r="I253" s="75"/>
      <c r="J253" s="71"/>
      <c r="K253" s="71"/>
      <c r="L253" s="71"/>
      <c r="M253" s="71"/>
      <c r="N253" s="71"/>
      <c r="O253" s="71" t="e">
        <f>IF(Table1[[#This Row],[Ethanol Day]]&lt;9,"Early",IF(Table1[[#This Row],[Ethanol Day]]&gt;16,"Late","Mid"))</f>
        <v>#VALUE!</v>
      </c>
      <c r="P253" s="71"/>
      <c r="Q253" s="72"/>
      <c r="R253" s="153"/>
    </row>
    <row r="254" spans="4:18" hidden="1" x14ac:dyDescent="0.3">
      <c r="D254" s="49" t="str">
        <f>IF(ISBLANK(BurstClassFull[[#This Row],[FullSess-Spk/sec]]),"",IF(BurstClassFull[[#This Row],[FullSess-Spk/sec]]&lt;$C$3,"LF","HF"))</f>
        <v/>
      </c>
      <c r="E254" s="49" t="str">
        <f>IF(ISBLANK(BurstClassFull[[#This Row],[FullSess-%SpikesInBursts]]),"",IF(BurstClassFull[[#This Row],[FullSess-%SpikesInBursts]]&lt;$D$3,"LB","HB"))</f>
        <v/>
      </c>
      <c r="F254" s="50" t="str">
        <f t="shared" si="3"/>
        <v/>
      </c>
      <c r="G254" s="131"/>
      <c r="H254" s="131"/>
      <c r="I254" s="75"/>
      <c r="J254" s="71"/>
      <c r="K254" s="71"/>
      <c r="L254" s="71"/>
      <c r="M254" s="71"/>
      <c r="N254" s="71"/>
      <c r="O254" s="71" t="e">
        <f>IF(Table1[[#This Row],[Ethanol Day]]&lt;9,"Early",IF(Table1[[#This Row],[Ethanol Day]]&gt;16,"Late","Mid"))</f>
        <v>#VALUE!</v>
      </c>
      <c r="P254" s="71"/>
      <c r="Q254" s="72"/>
      <c r="R254" s="153"/>
    </row>
    <row r="255" spans="4:18" hidden="1" x14ac:dyDescent="0.3">
      <c r="D255" s="49" t="str">
        <f>IF(ISBLANK(BurstClassFull[[#This Row],[FullSess-Spk/sec]]),"",IF(BurstClassFull[[#This Row],[FullSess-Spk/sec]]&lt;$C$3,"LF","HF"))</f>
        <v/>
      </c>
      <c r="E255" s="49" t="str">
        <f>IF(ISBLANK(BurstClassFull[[#This Row],[FullSess-%SpikesInBursts]]),"",IF(BurstClassFull[[#This Row],[FullSess-%SpikesInBursts]]&lt;$D$3,"LB","HB"))</f>
        <v/>
      </c>
      <c r="F255" s="50" t="str">
        <f t="shared" si="3"/>
        <v/>
      </c>
      <c r="G255" s="131"/>
      <c r="H255" s="131"/>
      <c r="I255" s="75"/>
      <c r="J255" s="71"/>
      <c r="K255" s="71"/>
      <c r="L255" s="71"/>
      <c r="M255" s="71"/>
      <c r="N255" s="71"/>
      <c r="O255" s="71" t="e">
        <f>IF(Table1[[#This Row],[Ethanol Day]]&lt;9,"Early",IF(Table1[[#This Row],[Ethanol Day]]&gt;16,"Late","Mid"))</f>
        <v>#VALUE!</v>
      </c>
      <c r="P255" s="71"/>
      <c r="Q255" s="72"/>
      <c r="R255" s="153"/>
    </row>
    <row r="256" spans="4:18" hidden="1" x14ac:dyDescent="0.3">
      <c r="D256" s="49" t="str">
        <f>IF(ISBLANK(BurstClassFull[[#This Row],[FullSess-Spk/sec]]),"",IF(BurstClassFull[[#This Row],[FullSess-Spk/sec]]&lt;$C$3,"LF","HF"))</f>
        <v/>
      </c>
      <c r="E256" s="49" t="str">
        <f>IF(ISBLANK(BurstClassFull[[#This Row],[FullSess-%SpikesInBursts]]),"",IF(BurstClassFull[[#This Row],[FullSess-%SpikesInBursts]]&lt;$D$3,"LB","HB"))</f>
        <v/>
      </c>
      <c r="F256" s="50" t="str">
        <f t="shared" si="3"/>
        <v/>
      </c>
      <c r="G256" s="131"/>
      <c r="H256" s="131"/>
      <c r="I256" s="75"/>
      <c r="J256" s="71"/>
      <c r="K256" s="71"/>
      <c r="L256" s="71"/>
      <c r="M256" s="71"/>
      <c r="N256" s="71"/>
      <c r="O256" s="71" t="e">
        <f>IF(Table1[[#This Row],[Ethanol Day]]&lt;9,"Early",IF(Table1[[#This Row],[Ethanol Day]]&gt;16,"Late","Mid"))</f>
        <v>#VALUE!</v>
      </c>
      <c r="P256" s="71"/>
      <c r="Q256" s="72"/>
      <c r="R256" s="153"/>
    </row>
    <row r="257" spans="4:18" hidden="1" x14ac:dyDescent="0.3">
      <c r="D257" s="49" t="str">
        <f>IF(ISBLANK(BurstClassFull[[#This Row],[FullSess-Spk/sec]]),"",IF(BurstClassFull[[#This Row],[FullSess-Spk/sec]]&lt;$C$3,"LF","HF"))</f>
        <v/>
      </c>
      <c r="E257" s="49" t="str">
        <f>IF(ISBLANK(BurstClassFull[[#This Row],[FullSess-%SpikesInBursts]]),"",IF(BurstClassFull[[#This Row],[FullSess-%SpikesInBursts]]&lt;$D$3,"LB","HB"))</f>
        <v/>
      </c>
      <c r="F257" s="50" t="str">
        <f t="shared" si="3"/>
        <v/>
      </c>
      <c r="G257" s="131"/>
      <c r="H257" s="131"/>
      <c r="I257" s="75"/>
      <c r="J257" s="71"/>
      <c r="K257" s="71"/>
      <c r="L257" s="71"/>
      <c r="M257" s="71"/>
      <c r="N257" s="71"/>
      <c r="O257" s="71" t="e">
        <f>IF(Table1[[#This Row],[Ethanol Day]]&lt;9,"Early",IF(Table1[[#This Row],[Ethanol Day]]&gt;16,"Late","Mid"))</f>
        <v>#VALUE!</v>
      </c>
      <c r="P257" s="71"/>
      <c r="Q257" s="72"/>
      <c r="R257" s="153"/>
    </row>
    <row r="258" spans="4:18" hidden="1" x14ac:dyDescent="0.3">
      <c r="D258" s="49" t="str">
        <f>IF(ISBLANK(BurstClassFull[[#This Row],[FullSess-Spk/sec]]),"",IF(BurstClassFull[[#This Row],[FullSess-Spk/sec]]&lt;$C$3,"LF","HF"))</f>
        <v/>
      </c>
      <c r="E258" s="49" t="str">
        <f>IF(ISBLANK(BurstClassFull[[#This Row],[FullSess-%SpikesInBursts]]),"",IF(BurstClassFull[[#This Row],[FullSess-%SpikesInBursts]]&lt;$D$3,"LB","HB"))</f>
        <v/>
      </c>
      <c r="F258" s="50" t="str">
        <f t="shared" si="3"/>
        <v/>
      </c>
      <c r="G258" s="131"/>
      <c r="H258" s="131"/>
      <c r="I258" s="75"/>
      <c r="J258" s="71"/>
      <c r="K258" s="71"/>
      <c r="L258" s="71"/>
      <c r="M258" s="71"/>
      <c r="N258" s="71"/>
      <c r="O258" s="71" t="e">
        <f>IF(Table1[[#This Row],[Ethanol Day]]&lt;9,"Early",IF(Table1[[#This Row],[Ethanol Day]]&gt;16,"Late","Mid"))</f>
        <v>#VALUE!</v>
      </c>
      <c r="P258" s="71"/>
      <c r="Q258" s="72"/>
      <c r="R258" s="153"/>
    </row>
    <row r="259" spans="4:18" hidden="1" x14ac:dyDescent="0.3">
      <c r="D259" s="49" t="str">
        <f>IF(ISBLANK(BurstClassFull[[#This Row],[FullSess-Spk/sec]]),"",IF(BurstClassFull[[#This Row],[FullSess-Spk/sec]]&lt;$C$3,"LF","HF"))</f>
        <v/>
      </c>
      <c r="E259" s="49" t="str">
        <f>IF(ISBLANK(BurstClassFull[[#This Row],[FullSess-%SpikesInBursts]]),"",IF(BurstClassFull[[#This Row],[FullSess-%SpikesInBursts]]&lt;$D$3,"LB","HB"))</f>
        <v/>
      </c>
      <c r="F259" s="50" t="str">
        <f t="shared" si="3"/>
        <v/>
      </c>
      <c r="G259" s="131"/>
      <c r="H259" s="131"/>
      <c r="I259" s="75"/>
      <c r="J259" s="71"/>
      <c r="K259" s="71"/>
      <c r="L259" s="71"/>
      <c r="M259" s="71"/>
      <c r="N259" s="71"/>
      <c r="O259" s="71" t="e">
        <f>IF(Table1[[#This Row],[Ethanol Day]]&lt;9,"Early",IF(Table1[[#This Row],[Ethanol Day]]&gt;16,"Late","Mid"))</f>
        <v>#VALUE!</v>
      </c>
      <c r="P259" s="71"/>
      <c r="Q259" s="72"/>
      <c r="R259" s="153"/>
    </row>
    <row r="260" spans="4:18" hidden="1" x14ac:dyDescent="0.3">
      <c r="D260" s="49" t="str">
        <f>IF(ISBLANK(BurstClassFull[[#This Row],[FullSess-Spk/sec]]),"",IF(BurstClassFull[[#This Row],[FullSess-Spk/sec]]&lt;$C$3,"LF","HF"))</f>
        <v/>
      </c>
      <c r="E260" s="49" t="str">
        <f>IF(ISBLANK(BurstClassFull[[#This Row],[FullSess-%SpikesInBursts]]),"",IF(BurstClassFull[[#This Row],[FullSess-%SpikesInBursts]]&lt;$D$3,"LB","HB"))</f>
        <v/>
      </c>
      <c r="F260" s="50" t="str">
        <f t="shared" si="3"/>
        <v/>
      </c>
      <c r="G260" s="131"/>
      <c r="H260" s="131"/>
      <c r="I260" s="75"/>
      <c r="J260" s="71"/>
      <c r="K260" s="71"/>
      <c r="L260" s="71"/>
      <c r="M260" s="71"/>
      <c r="N260" s="71"/>
      <c r="O260" s="71" t="e">
        <f>IF(Table1[[#This Row],[Ethanol Day]]&lt;9,"Early",IF(Table1[[#This Row],[Ethanol Day]]&gt;16,"Late","Mid"))</f>
        <v>#VALUE!</v>
      </c>
      <c r="P260" s="71"/>
      <c r="Q260" s="72"/>
      <c r="R260" s="153"/>
    </row>
    <row r="261" spans="4:18" hidden="1" x14ac:dyDescent="0.3">
      <c r="D261" s="49" t="str">
        <f>IF(ISBLANK(BurstClassFull[[#This Row],[FullSess-Spk/sec]]),"",IF(BurstClassFull[[#This Row],[FullSess-Spk/sec]]&lt;$C$3,"LF","HF"))</f>
        <v/>
      </c>
      <c r="E261" s="49" t="str">
        <f>IF(ISBLANK(BurstClassFull[[#This Row],[FullSess-%SpikesInBursts]]),"",IF(BurstClassFull[[#This Row],[FullSess-%SpikesInBursts]]&lt;$D$3,"LB","HB"))</f>
        <v/>
      </c>
      <c r="F261" s="50" t="str">
        <f t="shared" si="3"/>
        <v/>
      </c>
      <c r="G261" s="131"/>
      <c r="H261" s="131"/>
      <c r="I261" s="75"/>
      <c r="J261" s="71"/>
      <c r="K261" s="71"/>
      <c r="L261" s="71"/>
      <c r="M261" s="71"/>
      <c r="N261" s="71"/>
      <c r="O261" s="71" t="e">
        <f>IF(Table1[[#This Row],[Ethanol Day]]&lt;9,"Early",IF(Table1[[#This Row],[Ethanol Day]]&gt;16,"Late","Mid"))</f>
        <v>#VALUE!</v>
      </c>
      <c r="P261" s="71"/>
      <c r="Q261" s="72"/>
      <c r="R261" s="153"/>
    </row>
    <row r="262" spans="4:18" hidden="1" x14ac:dyDescent="0.3">
      <c r="D262" s="49" t="str">
        <f>IF(ISBLANK(BurstClassFull[[#This Row],[FullSess-Spk/sec]]),"",IF(BurstClassFull[[#This Row],[FullSess-Spk/sec]]&lt;$C$3,"LF","HF"))</f>
        <v/>
      </c>
      <c r="E262" s="49" t="str">
        <f>IF(ISBLANK(BurstClassFull[[#This Row],[FullSess-%SpikesInBursts]]),"",IF(BurstClassFull[[#This Row],[FullSess-%SpikesInBursts]]&lt;$D$3,"LB","HB"))</f>
        <v/>
      </c>
      <c r="F262" s="50" t="str">
        <f t="shared" si="3"/>
        <v/>
      </c>
      <c r="G262" s="131"/>
      <c r="H262" s="131"/>
      <c r="I262" s="75"/>
      <c r="J262" s="71"/>
      <c r="K262" s="71"/>
      <c r="L262" s="71"/>
      <c r="M262" s="71"/>
      <c r="N262" s="71"/>
      <c r="O262" s="71" t="e">
        <f>IF(Table1[[#This Row],[Ethanol Day]]&lt;9,"Early",IF(Table1[[#This Row],[Ethanol Day]]&gt;16,"Late","Mid"))</f>
        <v>#VALUE!</v>
      </c>
      <c r="P262" s="71"/>
      <c r="Q262" s="72"/>
      <c r="R262" s="153"/>
    </row>
    <row r="263" spans="4:18" hidden="1" x14ac:dyDescent="0.3">
      <c r="D263" s="49" t="str">
        <f>IF(ISBLANK(BurstClassFull[[#This Row],[FullSess-Spk/sec]]),"",IF(BurstClassFull[[#This Row],[FullSess-Spk/sec]]&lt;$C$3,"LF","HF"))</f>
        <v/>
      </c>
      <c r="E263" s="49" t="str">
        <f>IF(ISBLANK(BurstClassFull[[#This Row],[FullSess-%SpikesInBursts]]),"",IF(BurstClassFull[[#This Row],[FullSess-%SpikesInBursts]]&lt;$D$3,"LB","HB"))</f>
        <v/>
      </c>
      <c r="F263" s="50" t="str">
        <f t="shared" si="3"/>
        <v/>
      </c>
      <c r="G263" s="131"/>
      <c r="H263" s="131"/>
      <c r="I263" s="75"/>
      <c r="J263" s="71"/>
      <c r="K263" s="71"/>
      <c r="L263" s="71"/>
      <c r="M263" s="71"/>
      <c r="N263" s="71"/>
      <c r="O263" s="71" t="e">
        <f>IF(Table1[[#This Row],[Ethanol Day]]&lt;9,"Early",IF(Table1[[#This Row],[Ethanol Day]]&gt;16,"Late","Mid"))</f>
        <v>#VALUE!</v>
      </c>
      <c r="P263" s="71"/>
      <c r="Q263" s="72"/>
      <c r="R263" s="153"/>
    </row>
    <row r="264" spans="4:18" hidden="1" x14ac:dyDescent="0.3">
      <c r="D264" s="49" t="str">
        <f>IF(ISBLANK(BurstClassFull[[#This Row],[FullSess-Spk/sec]]),"",IF(BurstClassFull[[#This Row],[FullSess-Spk/sec]]&lt;$C$3,"LF","HF"))</f>
        <v/>
      </c>
      <c r="E264" s="49" t="str">
        <f>IF(ISBLANK(BurstClassFull[[#This Row],[FullSess-%SpikesInBursts]]),"",IF(BurstClassFull[[#This Row],[FullSess-%SpikesInBursts]]&lt;$D$3,"LB","HB"))</f>
        <v/>
      </c>
      <c r="F264" s="50" t="str">
        <f t="shared" si="3"/>
        <v/>
      </c>
      <c r="G264" s="131"/>
      <c r="H264" s="131"/>
      <c r="I264" s="75"/>
      <c r="J264" s="71"/>
      <c r="K264" s="71"/>
      <c r="L264" s="71"/>
      <c r="M264" s="71"/>
      <c r="N264" s="71"/>
      <c r="O264" s="71" t="e">
        <f>IF(Table1[[#This Row],[Ethanol Day]]&lt;9,"Early",IF(Table1[[#This Row],[Ethanol Day]]&gt;16,"Late","Mid"))</f>
        <v>#VALUE!</v>
      </c>
      <c r="P264" s="71"/>
      <c r="Q264" s="72"/>
      <c r="R264" s="153"/>
    </row>
    <row r="265" spans="4:18" hidden="1" x14ac:dyDescent="0.3">
      <c r="D265" s="49" t="str">
        <f>IF(ISBLANK(BurstClassFull[[#This Row],[FullSess-Spk/sec]]),"",IF(BurstClassFull[[#This Row],[FullSess-Spk/sec]]&lt;$C$3,"LF","HF"))</f>
        <v/>
      </c>
      <c r="E265" s="49" t="str">
        <f>IF(ISBLANK(BurstClassFull[[#This Row],[FullSess-%SpikesInBursts]]),"",IF(BurstClassFull[[#This Row],[FullSess-%SpikesInBursts]]&lt;$D$3,"LB","HB"))</f>
        <v/>
      </c>
      <c r="F265" s="50" t="str">
        <f t="shared" si="3"/>
        <v/>
      </c>
      <c r="G265" s="131"/>
      <c r="H265" s="131"/>
      <c r="I265" s="75"/>
      <c r="J265" s="71"/>
      <c r="K265" s="71"/>
      <c r="L265" s="71"/>
      <c r="M265" s="71"/>
      <c r="N265" s="71"/>
      <c r="O265" s="71" t="e">
        <f>IF(Table1[[#This Row],[Ethanol Day]]&lt;9,"Early",IF(Table1[[#This Row],[Ethanol Day]]&gt;16,"Late","Mid"))</f>
        <v>#VALUE!</v>
      </c>
      <c r="P265" s="71"/>
      <c r="Q265" s="72"/>
      <c r="R265" s="153"/>
    </row>
    <row r="266" spans="4:18" hidden="1" x14ac:dyDescent="0.3">
      <c r="D266" s="49" t="str">
        <f>IF(ISBLANK(BurstClassFull[[#This Row],[FullSess-Spk/sec]]),"",IF(BurstClassFull[[#This Row],[FullSess-Spk/sec]]&lt;$C$3,"LF","HF"))</f>
        <v/>
      </c>
      <c r="E266" s="49" t="str">
        <f>IF(ISBLANK(BurstClassFull[[#This Row],[FullSess-%SpikesInBursts]]),"",IF(BurstClassFull[[#This Row],[FullSess-%SpikesInBursts]]&lt;$D$3,"LB","HB"))</f>
        <v/>
      </c>
      <c r="F266" s="50" t="str">
        <f t="shared" si="3"/>
        <v/>
      </c>
      <c r="G266" s="131"/>
      <c r="H266" s="131"/>
      <c r="I266" s="75"/>
      <c r="J266" s="71"/>
      <c r="K266" s="71"/>
      <c r="L266" s="71"/>
      <c r="M266" s="71"/>
      <c r="N266" s="71"/>
      <c r="O266" s="71" t="e">
        <f>IF(Table1[[#This Row],[Ethanol Day]]&lt;9,"Early",IF(Table1[[#This Row],[Ethanol Day]]&gt;16,"Late","Mid"))</f>
        <v>#VALUE!</v>
      </c>
      <c r="P266" s="71"/>
      <c r="Q266" s="72"/>
      <c r="R266" s="153"/>
    </row>
    <row r="267" spans="4:18" hidden="1" x14ac:dyDescent="0.3">
      <c r="D267" s="49" t="str">
        <f>IF(ISBLANK(BurstClassFull[[#This Row],[FullSess-Spk/sec]]),"",IF(BurstClassFull[[#This Row],[FullSess-Spk/sec]]&lt;$C$3,"LF","HF"))</f>
        <v/>
      </c>
      <c r="E267" s="49" t="str">
        <f>IF(ISBLANK(BurstClassFull[[#This Row],[FullSess-%SpikesInBursts]]),"",IF(BurstClassFull[[#This Row],[FullSess-%SpikesInBursts]]&lt;$D$3,"LB","HB"))</f>
        <v/>
      </c>
      <c r="F267" s="50" t="str">
        <f t="shared" si="3"/>
        <v/>
      </c>
      <c r="G267" s="131"/>
      <c r="H267" s="131"/>
      <c r="I267" s="75"/>
      <c r="J267" s="71"/>
      <c r="K267" s="71"/>
      <c r="L267" s="71"/>
      <c r="M267" s="71"/>
      <c r="N267" s="71"/>
      <c r="O267" s="71" t="e">
        <f>IF(Table1[[#This Row],[Ethanol Day]]&lt;9,"Early",IF(Table1[[#This Row],[Ethanol Day]]&gt;16,"Late","Mid"))</f>
        <v>#VALUE!</v>
      </c>
      <c r="P267" s="71"/>
      <c r="Q267" s="72"/>
      <c r="R267" s="153"/>
    </row>
    <row r="268" spans="4:18" hidden="1" x14ac:dyDescent="0.3">
      <c r="D268" s="49" t="str">
        <f>IF(ISBLANK(BurstClassFull[[#This Row],[FullSess-Spk/sec]]),"",IF(BurstClassFull[[#This Row],[FullSess-Spk/sec]]&lt;$C$3,"LF","HF"))</f>
        <v/>
      </c>
      <c r="E268" s="49" t="str">
        <f>IF(ISBLANK(BurstClassFull[[#This Row],[FullSess-%SpikesInBursts]]),"",IF(BurstClassFull[[#This Row],[FullSess-%SpikesInBursts]]&lt;$D$3,"LB","HB"))</f>
        <v/>
      </c>
      <c r="F268" s="50" t="str">
        <f t="shared" si="3"/>
        <v/>
      </c>
      <c r="G268" s="131"/>
      <c r="H268" s="131"/>
      <c r="I268" s="75"/>
      <c r="J268" s="71"/>
      <c r="K268" s="71"/>
      <c r="L268" s="71"/>
      <c r="M268" s="71"/>
      <c r="N268" s="71"/>
      <c r="O268" s="71" t="e">
        <f>IF(Table1[[#This Row],[Ethanol Day]]&lt;9,"Early",IF(Table1[[#This Row],[Ethanol Day]]&gt;16,"Late","Mid"))</f>
        <v>#VALUE!</v>
      </c>
      <c r="P268" s="71"/>
      <c r="Q268" s="72"/>
      <c r="R268" s="153"/>
    </row>
    <row r="269" spans="4:18" hidden="1" x14ac:dyDescent="0.3">
      <c r="D269" s="49" t="str">
        <f>IF(ISBLANK(BurstClassFull[[#This Row],[FullSess-Spk/sec]]),"",IF(BurstClassFull[[#This Row],[FullSess-Spk/sec]]&lt;$C$3,"LF","HF"))</f>
        <v/>
      </c>
      <c r="E269" s="49" t="str">
        <f>IF(ISBLANK(BurstClassFull[[#This Row],[FullSess-%SpikesInBursts]]),"",IF(BurstClassFull[[#This Row],[FullSess-%SpikesInBursts]]&lt;$D$3,"LB","HB"))</f>
        <v/>
      </c>
      <c r="F269" s="50" t="str">
        <f t="shared" si="3"/>
        <v/>
      </c>
      <c r="G269" s="131"/>
      <c r="H269" s="131"/>
      <c r="I269" s="75"/>
      <c r="J269" s="71"/>
      <c r="K269" s="71"/>
      <c r="L269" s="71"/>
      <c r="M269" s="71"/>
      <c r="N269" s="71"/>
      <c r="O269" s="71" t="e">
        <f>IF(Table1[[#This Row],[Ethanol Day]]&lt;9,"Early",IF(Table1[[#This Row],[Ethanol Day]]&gt;16,"Late","Mid"))</f>
        <v>#VALUE!</v>
      </c>
      <c r="P269" s="71"/>
      <c r="Q269" s="72"/>
      <c r="R269" s="153"/>
    </row>
    <row r="270" spans="4:18" hidden="1" x14ac:dyDescent="0.3">
      <c r="D270" s="49" t="str">
        <f>IF(ISBLANK(BurstClassFull[[#This Row],[FullSess-Spk/sec]]),"",IF(BurstClassFull[[#This Row],[FullSess-Spk/sec]]&lt;$C$3,"LF","HF"))</f>
        <v/>
      </c>
      <c r="E270" s="49" t="str">
        <f>IF(ISBLANK(BurstClassFull[[#This Row],[FullSess-%SpikesInBursts]]),"",IF(BurstClassFull[[#This Row],[FullSess-%SpikesInBursts]]&lt;$D$3,"LB","HB"))</f>
        <v/>
      </c>
      <c r="F270" s="50" t="str">
        <f t="shared" si="3"/>
        <v/>
      </c>
      <c r="G270" s="131"/>
      <c r="H270" s="131"/>
      <c r="I270" s="75"/>
      <c r="J270" s="71"/>
      <c r="K270" s="71"/>
      <c r="L270" s="71"/>
      <c r="M270" s="71"/>
      <c r="N270" s="71"/>
      <c r="O270" s="71" t="e">
        <f>IF(Table1[[#This Row],[Ethanol Day]]&lt;9,"Early",IF(Table1[[#This Row],[Ethanol Day]]&gt;16,"Late","Mid"))</f>
        <v>#VALUE!</v>
      </c>
      <c r="P270" s="71"/>
      <c r="Q270" s="72"/>
      <c r="R270" s="153"/>
    </row>
    <row r="271" spans="4:18" hidden="1" x14ac:dyDescent="0.3">
      <c r="D271" s="49" t="str">
        <f>IF(ISBLANK(BurstClassFull[[#This Row],[FullSess-Spk/sec]]),"",IF(BurstClassFull[[#This Row],[FullSess-Spk/sec]]&lt;$C$3,"LF","HF"))</f>
        <v/>
      </c>
      <c r="E271" s="49" t="str">
        <f>IF(ISBLANK(BurstClassFull[[#This Row],[FullSess-%SpikesInBursts]]),"",IF(BurstClassFull[[#This Row],[FullSess-%SpikesInBursts]]&lt;$D$3,"LB","HB"))</f>
        <v/>
      </c>
      <c r="F271" s="50" t="str">
        <f t="shared" si="3"/>
        <v/>
      </c>
      <c r="G271" s="131"/>
      <c r="H271" s="131"/>
      <c r="I271" s="75"/>
      <c r="J271" s="71"/>
      <c r="K271" s="71"/>
      <c r="L271" s="71"/>
      <c r="M271" s="71"/>
      <c r="N271" s="71"/>
      <c r="O271" s="71" t="e">
        <f>IF(Table1[[#This Row],[Ethanol Day]]&lt;9,"Early",IF(Table1[[#This Row],[Ethanol Day]]&gt;16,"Late","Mid"))</f>
        <v>#VALUE!</v>
      </c>
      <c r="P271" s="71"/>
      <c r="Q271" s="72"/>
      <c r="R271" s="153"/>
    </row>
    <row r="272" spans="4:18" hidden="1" x14ac:dyDescent="0.3">
      <c r="D272" s="49" t="str">
        <f>IF(ISBLANK(BurstClassFull[[#This Row],[FullSess-Spk/sec]]),"",IF(BurstClassFull[[#This Row],[FullSess-Spk/sec]]&lt;$C$3,"LF","HF"))</f>
        <v/>
      </c>
      <c r="E272" s="49" t="str">
        <f>IF(ISBLANK(BurstClassFull[[#This Row],[FullSess-%SpikesInBursts]]),"",IF(BurstClassFull[[#This Row],[FullSess-%SpikesInBursts]]&lt;$D$3,"LB","HB"))</f>
        <v/>
      </c>
      <c r="F272" s="50" t="str">
        <f t="shared" si="3"/>
        <v/>
      </c>
      <c r="G272" s="131"/>
      <c r="H272" s="131"/>
      <c r="I272" s="75"/>
      <c r="J272" s="71"/>
      <c r="K272" s="71"/>
      <c r="L272" s="71"/>
      <c r="M272" s="71"/>
      <c r="N272" s="71"/>
      <c r="O272" s="71" t="e">
        <f>IF(Table1[[#This Row],[Ethanol Day]]&lt;9,"Early",IF(Table1[[#This Row],[Ethanol Day]]&gt;16,"Late","Mid"))</f>
        <v>#VALUE!</v>
      </c>
      <c r="P272" s="71"/>
      <c r="Q272" s="72"/>
      <c r="R272" s="153"/>
    </row>
    <row r="273" spans="4:18" hidden="1" x14ac:dyDescent="0.3">
      <c r="D273" s="49" t="str">
        <f>IF(ISBLANK(BurstClassFull[[#This Row],[FullSess-Spk/sec]]),"",IF(BurstClassFull[[#This Row],[FullSess-Spk/sec]]&lt;$C$3,"LF","HF"))</f>
        <v/>
      </c>
      <c r="E273" s="49" t="str">
        <f>IF(ISBLANK(BurstClassFull[[#This Row],[FullSess-%SpikesInBursts]]),"",IF(BurstClassFull[[#This Row],[FullSess-%SpikesInBursts]]&lt;$D$3,"LB","HB"))</f>
        <v/>
      </c>
      <c r="F273" s="50" t="str">
        <f t="shared" si="3"/>
        <v/>
      </c>
      <c r="G273" s="131"/>
      <c r="H273" s="131"/>
      <c r="I273" s="75"/>
      <c r="J273" s="71"/>
      <c r="K273" s="71"/>
      <c r="L273" s="71"/>
      <c r="M273" s="71"/>
      <c r="N273" s="71"/>
      <c r="O273" s="71" t="e">
        <f>IF(Table1[[#This Row],[Ethanol Day]]&lt;9,"Early",IF(Table1[[#This Row],[Ethanol Day]]&gt;16,"Late","Mid"))</f>
        <v>#VALUE!</v>
      </c>
      <c r="P273" s="71"/>
      <c r="Q273" s="72"/>
      <c r="R273" s="153"/>
    </row>
    <row r="274" spans="4:18" hidden="1" x14ac:dyDescent="0.3">
      <c r="D274" s="49" t="str">
        <f>IF(ISBLANK(BurstClassFull[[#This Row],[FullSess-Spk/sec]]),"",IF(BurstClassFull[[#This Row],[FullSess-Spk/sec]]&lt;$C$3,"LF","HF"))</f>
        <v/>
      </c>
      <c r="E274" s="49" t="str">
        <f>IF(ISBLANK(BurstClassFull[[#This Row],[FullSess-%SpikesInBursts]]),"",IF(BurstClassFull[[#This Row],[FullSess-%SpikesInBursts]]&lt;$D$3,"LB","HB"))</f>
        <v/>
      </c>
      <c r="F274" s="50" t="str">
        <f t="shared" si="3"/>
        <v/>
      </c>
      <c r="G274" s="131"/>
      <c r="H274" s="131"/>
      <c r="I274" s="75"/>
      <c r="J274" s="71"/>
      <c r="K274" s="71"/>
      <c r="L274" s="71"/>
      <c r="M274" s="71"/>
      <c r="N274" s="71"/>
      <c r="O274" s="71" t="e">
        <f>IF(Table1[[#This Row],[Ethanol Day]]&lt;9,"Early",IF(Table1[[#This Row],[Ethanol Day]]&gt;16,"Late","Mid"))</f>
        <v>#VALUE!</v>
      </c>
      <c r="P274" s="71"/>
      <c r="Q274" s="72"/>
      <c r="R274" s="153"/>
    </row>
    <row r="275" spans="4:18" hidden="1" x14ac:dyDescent="0.3">
      <c r="D275" s="49" t="str">
        <f>IF(ISBLANK(BurstClassFull[[#This Row],[FullSess-Spk/sec]]),"",IF(BurstClassFull[[#This Row],[FullSess-Spk/sec]]&lt;$C$3,"LF","HF"))</f>
        <v/>
      </c>
      <c r="E275" s="49" t="str">
        <f>IF(ISBLANK(BurstClassFull[[#This Row],[FullSess-%SpikesInBursts]]),"",IF(BurstClassFull[[#This Row],[FullSess-%SpikesInBursts]]&lt;$D$3,"LB","HB"))</f>
        <v/>
      </c>
      <c r="F275" s="50" t="str">
        <f t="shared" si="3"/>
        <v/>
      </c>
      <c r="G275" s="131"/>
      <c r="H275" s="131"/>
      <c r="I275" s="75"/>
      <c r="J275" s="71"/>
      <c r="K275" s="71"/>
      <c r="L275" s="71"/>
      <c r="M275" s="71"/>
      <c r="N275" s="71"/>
      <c r="O275" s="71" t="e">
        <f>IF(Table1[[#This Row],[Ethanol Day]]&lt;9,"Early",IF(Table1[[#This Row],[Ethanol Day]]&gt;16,"Late","Mid"))</f>
        <v>#VALUE!</v>
      </c>
      <c r="P275" s="71"/>
      <c r="Q275" s="72"/>
      <c r="R275" s="153"/>
    </row>
    <row r="276" spans="4:18" hidden="1" x14ac:dyDescent="0.3">
      <c r="D276" s="49" t="str">
        <f>IF(ISBLANK(BurstClassFull[[#This Row],[FullSess-Spk/sec]]),"",IF(BurstClassFull[[#This Row],[FullSess-Spk/sec]]&lt;$C$3,"LF","HF"))</f>
        <v/>
      </c>
      <c r="E276" s="49" t="str">
        <f>IF(ISBLANK(BurstClassFull[[#This Row],[FullSess-%SpikesInBursts]]),"",IF(BurstClassFull[[#This Row],[FullSess-%SpikesInBursts]]&lt;$D$3,"LB","HB"))</f>
        <v/>
      </c>
      <c r="F276" s="50" t="str">
        <f t="shared" si="3"/>
        <v/>
      </c>
      <c r="G276" s="131"/>
      <c r="H276" s="131"/>
      <c r="I276" s="75"/>
      <c r="J276" s="71"/>
      <c r="K276" s="71"/>
      <c r="L276" s="71"/>
      <c r="M276" s="71"/>
      <c r="N276" s="71"/>
      <c r="O276" s="71" t="e">
        <f>IF(Table1[[#This Row],[Ethanol Day]]&lt;9,"Early",IF(Table1[[#This Row],[Ethanol Day]]&gt;16,"Late","Mid"))</f>
        <v>#VALUE!</v>
      </c>
      <c r="P276" s="71"/>
      <c r="Q276" s="72"/>
      <c r="R276" s="153"/>
    </row>
    <row r="277" spans="4:18" hidden="1" x14ac:dyDescent="0.3">
      <c r="D277" s="49" t="str">
        <f>IF(ISBLANK(BurstClassFull[[#This Row],[FullSess-Spk/sec]]),"",IF(BurstClassFull[[#This Row],[FullSess-Spk/sec]]&lt;$C$3,"LF","HF"))</f>
        <v/>
      </c>
      <c r="E277" s="49" t="str">
        <f>IF(ISBLANK(BurstClassFull[[#This Row],[FullSess-%SpikesInBursts]]),"",IF(BurstClassFull[[#This Row],[FullSess-%SpikesInBursts]]&lt;$D$3,"LB","HB"))</f>
        <v/>
      </c>
      <c r="F277" s="50" t="str">
        <f t="shared" si="3"/>
        <v/>
      </c>
      <c r="G277" s="131"/>
      <c r="H277" s="131"/>
      <c r="I277" s="75"/>
      <c r="J277" s="71"/>
      <c r="K277" s="71"/>
      <c r="L277" s="71"/>
      <c r="M277" s="71"/>
      <c r="N277" s="71"/>
      <c r="O277" s="71" t="e">
        <f>IF(Table1[[#This Row],[Ethanol Day]]&lt;9,"Early",IF(Table1[[#This Row],[Ethanol Day]]&gt;16,"Late","Mid"))</f>
        <v>#VALUE!</v>
      </c>
      <c r="P277" s="71"/>
      <c r="Q277" s="72"/>
      <c r="R277" s="153"/>
    </row>
    <row r="278" spans="4:18" hidden="1" x14ac:dyDescent="0.3">
      <c r="D278" s="49" t="str">
        <f>IF(ISBLANK(BurstClassFull[[#This Row],[FullSess-Spk/sec]]),"",IF(BurstClassFull[[#This Row],[FullSess-Spk/sec]]&lt;$C$3,"LF","HF"))</f>
        <v/>
      </c>
      <c r="E278" s="49" t="str">
        <f>IF(ISBLANK(BurstClassFull[[#This Row],[FullSess-%SpikesInBursts]]),"",IF(BurstClassFull[[#This Row],[FullSess-%SpikesInBursts]]&lt;$D$3,"LB","HB"))</f>
        <v/>
      </c>
      <c r="F278" s="50" t="str">
        <f t="shared" si="3"/>
        <v/>
      </c>
      <c r="G278" s="131"/>
      <c r="H278" s="131"/>
      <c r="I278" s="75"/>
      <c r="J278" s="71"/>
      <c r="K278" s="71"/>
      <c r="L278" s="71"/>
      <c r="M278" s="71"/>
      <c r="N278" s="71"/>
      <c r="O278" s="71" t="e">
        <f>IF(Table1[[#This Row],[Ethanol Day]]&lt;9,"Early",IF(Table1[[#This Row],[Ethanol Day]]&gt;16,"Late","Mid"))</f>
        <v>#VALUE!</v>
      </c>
      <c r="P278" s="71"/>
      <c r="Q278" s="72"/>
      <c r="R278" s="153"/>
    </row>
    <row r="279" spans="4:18" hidden="1" x14ac:dyDescent="0.3">
      <c r="D279" s="49" t="str">
        <f>IF(ISBLANK(BurstClassFull[[#This Row],[FullSess-Spk/sec]]),"",IF(BurstClassFull[[#This Row],[FullSess-Spk/sec]]&lt;$C$3,"LF","HF"))</f>
        <v/>
      </c>
      <c r="E279" s="49" t="str">
        <f>IF(ISBLANK(BurstClassFull[[#This Row],[FullSess-%SpikesInBursts]]),"",IF(BurstClassFull[[#This Row],[FullSess-%SpikesInBursts]]&lt;$D$3,"LB","HB"))</f>
        <v/>
      </c>
      <c r="F279" s="50" t="str">
        <f t="shared" si="3"/>
        <v/>
      </c>
      <c r="G279" s="131"/>
      <c r="H279" s="131"/>
      <c r="I279" s="75"/>
      <c r="J279" s="71"/>
      <c r="K279" s="71"/>
      <c r="L279" s="71"/>
      <c r="M279" s="71"/>
      <c r="N279" s="71"/>
      <c r="O279" s="71" t="e">
        <f>IF(Table1[[#This Row],[Ethanol Day]]&lt;9,"Early",IF(Table1[[#This Row],[Ethanol Day]]&gt;16,"Late","Mid"))</f>
        <v>#VALUE!</v>
      </c>
      <c r="P279" s="71"/>
      <c r="Q279" s="72"/>
      <c r="R279" s="153"/>
    </row>
    <row r="280" spans="4:18" hidden="1" x14ac:dyDescent="0.3">
      <c r="D280" s="49" t="str">
        <f>IF(ISBLANK(BurstClassFull[[#This Row],[FullSess-Spk/sec]]),"",IF(BurstClassFull[[#This Row],[FullSess-Spk/sec]]&lt;$C$3,"LF","HF"))</f>
        <v/>
      </c>
      <c r="E280" s="49" t="str">
        <f>IF(ISBLANK(BurstClassFull[[#This Row],[FullSess-%SpikesInBursts]]),"",IF(BurstClassFull[[#This Row],[FullSess-%SpikesInBursts]]&lt;$D$3,"LB","HB"))</f>
        <v/>
      </c>
      <c r="F280" s="50" t="str">
        <f t="shared" si="3"/>
        <v/>
      </c>
      <c r="G280" s="131"/>
      <c r="H280" s="131"/>
      <c r="I280" s="75"/>
      <c r="J280" s="71"/>
      <c r="K280" s="71"/>
      <c r="L280" s="71"/>
      <c r="M280" s="71"/>
      <c r="N280" s="71"/>
      <c r="O280" s="71" t="e">
        <f>IF(Table1[[#This Row],[Ethanol Day]]&lt;9,"Early",IF(Table1[[#This Row],[Ethanol Day]]&gt;16,"Late","Mid"))</f>
        <v>#VALUE!</v>
      </c>
      <c r="P280" s="71"/>
      <c r="Q280" s="72"/>
      <c r="R280" s="153"/>
    </row>
    <row r="281" spans="4:18" hidden="1" x14ac:dyDescent="0.3">
      <c r="D281" s="49" t="str">
        <f>IF(ISBLANK(BurstClassFull[[#This Row],[FullSess-Spk/sec]]),"",IF(BurstClassFull[[#This Row],[FullSess-Spk/sec]]&lt;$C$3,"LF","HF"))</f>
        <v/>
      </c>
      <c r="E281" s="49" t="str">
        <f>IF(ISBLANK(BurstClassFull[[#This Row],[FullSess-%SpikesInBursts]]),"",IF(BurstClassFull[[#This Row],[FullSess-%SpikesInBursts]]&lt;$D$3,"LB","HB"))</f>
        <v/>
      </c>
      <c r="F281" s="50" t="str">
        <f t="shared" si="3"/>
        <v/>
      </c>
      <c r="G281" s="131"/>
      <c r="H281" s="131"/>
      <c r="I281" s="75"/>
      <c r="J281" s="71"/>
      <c r="K281" s="71"/>
      <c r="L281" s="71"/>
      <c r="M281" s="71"/>
      <c r="N281" s="71"/>
      <c r="O281" s="71" t="e">
        <f>IF(Table1[[#This Row],[Ethanol Day]]&lt;9,"Early",IF(Table1[[#This Row],[Ethanol Day]]&gt;16,"Late","Mid"))</f>
        <v>#VALUE!</v>
      </c>
      <c r="P281" s="71"/>
      <c r="Q281" s="72"/>
      <c r="R281" s="153"/>
    </row>
    <row r="282" spans="4:18" hidden="1" x14ac:dyDescent="0.3">
      <c r="D282" s="49" t="str">
        <f>IF(ISBLANK(BurstClassFull[[#This Row],[FullSess-Spk/sec]]),"",IF(BurstClassFull[[#This Row],[FullSess-Spk/sec]]&lt;$C$3,"LF","HF"))</f>
        <v/>
      </c>
      <c r="E282" s="49" t="str">
        <f>IF(ISBLANK(BurstClassFull[[#This Row],[FullSess-%SpikesInBursts]]),"",IF(BurstClassFull[[#This Row],[FullSess-%SpikesInBursts]]&lt;$D$3,"LB","HB"))</f>
        <v/>
      </c>
      <c r="F282" s="50" t="str">
        <f t="shared" si="3"/>
        <v/>
      </c>
      <c r="G282" s="131"/>
      <c r="H282" s="131"/>
      <c r="I282" s="75"/>
      <c r="J282" s="71"/>
      <c r="K282" s="71"/>
      <c r="L282" s="71"/>
      <c r="M282" s="71"/>
      <c r="N282" s="71"/>
      <c r="O282" s="71" t="e">
        <f>IF(Table1[[#This Row],[Ethanol Day]]&lt;9,"Early",IF(Table1[[#This Row],[Ethanol Day]]&gt;16,"Late","Mid"))</f>
        <v>#VALUE!</v>
      </c>
      <c r="P282" s="71"/>
      <c r="Q282" s="72"/>
      <c r="R282" s="153"/>
    </row>
    <row r="283" spans="4:18" hidden="1" x14ac:dyDescent="0.3">
      <c r="D283" s="49" t="str">
        <f>IF(ISBLANK(BurstClassFull[[#This Row],[FullSess-Spk/sec]]),"",IF(BurstClassFull[[#This Row],[FullSess-Spk/sec]]&lt;$C$3,"LF","HF"))</f>
        <v/>
      </c>
      <c r="E283" s="49" t="str">
        <f>IF(ISBLANK(BurstClassFull[[#This Row],[FullSess-%SpikesInBursts]]),"",IF(BurstClassFull[[#This Row],[FullSess-%SpikesInBursts]]&lt;$D$3,"LB","HB"))</f>
        <v/>
      </c>
      <c r="F283" s="50" t="str">
        <f t="shared" si="3"/>
        <v/>
      </c>
      <c r="G283" s="131"/>
      <c r="H283" s="131"/>
      <c r="I283" s="75"/>
      <c r="J283" s="71"/>
      <c r="K283" s="71"/>
      <c r="L283" s="71"/>
      <c r="M283" s="71"/>
      <c r="N283" s="71"/>
      <c r="O283" s="71" t="e">
        <f>IF(Table1[[#This Row],[Ethanol Day]]&lt;9,"Early",IF(Table1[[#This Row],[Ethanol Day]]&gt;16,"Late","Mid"))</f>
        <v>#VALUE!</v>
      </c>
      <c r="P283" s="71"/>
      <c r="Q283" s="72"/>
      <c r="R283" s="153"/>
    </row>
    <row r="284" spans="4:18" hidden="1" x14ac:dyDescent="0.3">
      <c r="D284" s="49" t="str">
        <f>IF(ISBLANK(BurstClassFull[[#This Row],[FullSess-Spk/sec]]),"",IF(BurstClassFull[[#This Row],[FullSess-Spk/sec]]&lt;$C$3,"LF","HF"))</f>
        <v/>
      </c>
      <c r="E284" s="49" t="str">
        <f>IF(ISBLANK(BurstClassFull[[#This Row],[FullSess-%SpikesInBursts]]),"",IF(BurstClassFull[[#This Row],[FullSess-%SpikesInBursts]]&lt;$D$3,"LB","HB"))</f>
        <v/>
      </c>
      <c r="F284" s="50" t="str">
        <f t="shared" si="3"/>
        <v/>
      </c>
      <c r="G284" s="131"/>
      <c r="H284" s="131"/>
      <c r="I284" s="75"/>
      <c r="J284" s="71"/>
      <c r="K284" s="71"/>
      <c r="L284" s="71"/>
      <c r="M284" s="71"/>
      <c r="N284" s="71"/>
      <c r="O284" s="71" t="e">
        <f>IF(Table1[[#This Row],[Ethanol Day]]&lt;9,"Early",IF(Table1[[#This Row],[Ethanol Day]]&gt;16,"Late","Mid"))</f>
        <v>#VALUE!</v>
      </c>
      <c r="P284" s="71"/>
      <c r="Q284" s="72"/>
      <c r="R284" s="153"/>
    </row>
    <row r="285" spans="4:18" hidden="1" x14ac:dyDescent="0.3">
      <c r="D285" s="49" t="str">
        <f>IF(ISBLANK(BurstClassFull[[#This Row],[FullSess-Spk/sec]]),"",IF(BurstClassFull[[#This Row],[FullSess-Spk/sec]]&lt;$C$3,"LF","HF"))</f>
        <v/>
      </c>
      <c r="E285" s="49" t="str">
        <f>IF(ISBLANK(BurstClassFull[[#This Row],[FullSess-%SpikesInBursts]]),"",IF(BurstClassFull[[#This Row],[FullSess-%SpikesInBursts]]&lt;$D$3,"LB","HB"))</f>
        <v/>
      </c>
      <c r="F285" s="50" t="str">
        <f t="shared" si="3"/>
        <v/>
      </c>
      <c r="G285" s="131"/>
      <c r="H285" s="131"/>
      <c r="I285" s="75"/>
      <c r="J285" s="71"/>
      <c r="K285" s="71"/>
      <c r="L285" s="71"/>
      <c r="M285" s="71"/>
      <c r="N285" s="71"/>
      <c r="O285" s="71" t="e">
        <f>IF(Table1[[#This Row],[Ethanol Day]]&lt;9,"Early",IF(Table1[[#This Row],[Ethanol Day]]&gt;16,"Late","Mid"))</f>
        <v>#VALUE!</v>
      </c>
      <c r="P285" s="71"/>
      <c r="Q285" s="72"/>
      <c r="R285" s="153"/>
    </row>
    <row r="286" spans="4:18" hidden="1" x14ac:dyDescent="0.3">
      <c r="D286" s="49" t="str">
        <f>IF(ISBLANK(BurstClassFull[[#This Row],[FullSess-Spk/sec]]),"",IF(BurstClassFull[[#This Row],[FullSess-Spk/sec]]&lt;$C$3,"LF","HF"))</f>
        <v/>
      </c>
      <c r="E286" s="49" t="str">
        <f>IF(ISBLANK(BurstClassFull[[#This Row],[FullSess-%SpikesInBursts]]),"",IF(BurstClassFull[[#This Row],[FullSess-%SpikesInBursts]]&lt;$D$3,"LB","HB"))</f>
        <v/>
      </c>
      <c r="F286" s="50" t="str">
        <f t="shared" si="3"/>
        <v/>
      </c>
      <c r="G286" s="131"/>
      <c r="H286" s="131"/>
      <c r="I286" s="75"/>
      <c r="J286" s="71"/>
      <c r="K286" s="71"/>
      <c r="L286" s="71"/>
      <c r="M286" s="71"/>
      <c r="N286" s="71"/>
      <c r="O286" s="71" t="e">
        <f>IF(Table1[[#This Row],[Ethanol Day]]&lt;9,"Early",IF(Table1[[#This Row],[Ethanol Day]]&gt;16,"Late","Mid"))</f>
        <v>#VALUE!</v>
      </c>
      <c r="P286" s="71"/>
      <c r="Q286" s="72"/>
      <c r="R286" s="153"/>
    </row>
    <row r="287" spans="4:18" hidden="1" x14ac:dyDescent="0.3">
      <c r="D287" s="49" t="str">
        <f>IF(ISBLANK(BurstClassFull[[#This Row],[FullSess-Spk/sec]]),"",IF(BurstClassFull[[#This Row],[FullSess-Spk/sec]]&lt;$C$3,"LF","HF"))</f>
        <v/>
      </c>
      <c r="E287" s="49" t="str">
        <f>IF(ISBLANK(BurstClassFull[[#This Row],[FullSess-%SpikesInBursts]]),"",IF(BurstClassFull[[#This Row],[FullSess-%SpikesInBursts]]&lt;$D$3,"LB","HB"))</f>
        <v/>
      </c>
      <c r="F287" s="50" t="str">
        <f t="shared" si="3"/>
        <v/>
      </c>
      <c r="G287" s="131"/>
      <c r="H287" s="131"/>
      <c r="I287" s="75"/>
      <c r="J287" s="71"/>
      <c r="K287" s="71"/>
      <c r="L287" s="71"/>
      <c r="M287" s="71"/>
      <c r="N287" s="71"/>
      <c r="O287" s="71" t="e">
        <f>IF(Table1[[#This Row],[Ethanol Day]]&lt;9,"Early",IF(Table1[[#This Row],[Ethanol Day]]&gt;16,"Late","Mid"))</f>
        <v>#VALUE!</v>
      </c>
      <c r="P287" s="71"/>
      <c r="Q287" s="72"/>
      <c r="R287" s="153"/>
    </row>
    <row r="288" spans="4:18" hidden="1" x14ac:dyDescent="0.3">
      <c r="D288" s="49" t="str">
        <f>IF(ISBLANK(BurstClassFull[[#This Row],[FullSess-Spk/sec]]),"",IF(BurstClassFull[[#This Row],[FullSess-Spk/sec]]&lt;$C$3,"LF","HF"))</f>
        <v/>
      </c>
      <c r="E288" s="49" t="str">
        <f>IF(ISBLANK(BurstClassFull[[#This Row],[FullSess-%SpikesInBursts]]),"",IF(BurstClassFull[[#This Row],[FullSess-%SpikesInBursts]]&lt;$D$3,"LB","HB"))</f>
        <v/>
      </c>
      <c r="F288" s="50" t="str">
        <f t="shared" si="3"/>
        <v/>
      </c>
      <c r="G288" s="131"/>
      <c r="H288" s="131"/>
      <c r="I288" s="75"/>
      <c r="J288" s="71"/>
      <c r="K288" s="71"/>
      <c r="L288" s="71"/>
      <c r="M288" s="71"/>
      <c r="N288" s="71"/>
      <c r="O288" s="71" t="e">
        <f>IF(Table1[[#This Row],[Ethanol Day]]&lt;9,"Early",IF(Table1[[#This Row],[Ethanol Day]]&gt;16,"Late","Mid"))</f>
        <v>#VALUE!</v>
      </c>
      <c r="P288" s="71"/>
      <c r="Q288" s="72"/>
      <c r="R288" s="153"/>
    </row>
    <row r="289" spans="4:18" hidden="1" x14ac:dyDescent="0.3">
      <c r="D289" s="49" t="str">
        <f>IF(ISBLANK(BurstClassFull[[#This Row],[FullSess-Spk/sec]]),"",IF(BurstClassFull[[#This Row],[FullSess-Spk/sec]]&lt;$C$3,"LF","HF"))</f>
        <v/>
      </c>
      <c r="E289" s="49" t="str">
        <f>IF(ISBLANK(BurstClassFull[[#This Row],[FullSess-%SpikesInBursts]]),"",IF(BurstClassFull[[#This Row],[FullSess-%SpikesInBursts]]&lt;$D$3,"LB","HB"))</f>
        <v/>
      </c>
      <c r="F289" s="50" t="str">
        <f t="shared" si="3"/>
        <v/>
      </c>
      <c r="G289" s="131"/>
      <c r="H289" s="131"/>
      <c r="I289" s="75"/>
      <c r="J289" s="71"/>
      <c r="K289" s="71"/>
      <c r="L289" s="71"/>
      <c r="M289" s="71"/>
      <c r="N289" s="71"/>
      <c r="O289" s="71" t="e">
        <f>IF(Table1[[#This Row],[Ethanol Day]]&lt;9,"Early",IF(Table1[[#This Row],[Ethanol Day]]&gt;16,"Late","Mid"))</f>
        <v>#VALUE!</v>
      </c>
      <c r="P289" s="71"/>
      <c r="Q289" s="72"/>
      <c r="R289" s="153"/>
    </row>
    <row r="290" spans="4:18" hidden="1" x14ac:dyDescent="0.3">
      <c r="D290" s="49" t="str">
        <f>IF(ISBLANK(BurstClassFull[[#This Row],[FullSess-Spk/sec]]),"",IF(BurstClassFull[[#This Row],[FullSess-Spk/sec]]&lt;$C$3,"LF","HF"))</f>
        <v/>
      </c>
      <c r="E290" s="49" t="str">
        <f>IF(ISBLANK(BurstClassFull[[#This Row],[FullSess-%SpikesInBursts]]),"",IF(BurstClassFull[[#This Row],[FullSess-%SpikesInBursts]]&lt;$D$3,"LB","HB"))</f>
        <v/>
      </c>
      <c r="F290" s="50" t="str">
        <f t="shared" si="3"/>
        <v/>
      </c>
      <c r="G290" s="131"/>
      <c r="H290" s="131"/>
      <c r="I290" s="75"/>
      <c r="J290" s="71"/>
      <c r="K290" s="71"/>
      <c r="L290" s="71"/>
      <c r="M290" s="71"/>
      <c r="N290" s="71"/>
      <c r="O290" s="71" t="e">
        <f>IF(Table1[[#This Row],[Ethanol Day]]&lt;9,"Early",IF(Table1[[#This Row],[Ethanol Day]]&gt;16,"Late","Mid"))</f>
        <v>#VALUE!</v>
      </c>
      <c r="P290" s="71"/>
      <c r="Q290" s="72"/>
      <c r="R290" s="153"/>
    </row>
    <row r="291" spans="4:18" hidden="1" x14ac:dyDescent="0.3">
      <c r="D291" s="49" t="str">
        <f>IF(ISBLANK(BurstClassFull[[#This Row],[FullSess-Spk/sec]]),"",IF(BurstClassFull[[#This Row],[FullSess-Spk/sec]]&lt;$C$3,"LF","HF"))</f>
        <v/>
      </c>
      <c r="E291" s="49" t="str">
        <f>IF(ISBLANK(BurstClassFull[[#This Row],[FullSess-%SpikesInBursts]]),"",IF(BurstClassFull[[#This Row],[FullSess-%SpikesInBursts]]&lt;$D$3,"LB","HB"))</f>
        <v/>
      </c>
      <c r="F291" s="50" t="str">
        <f t="shared" si="3"/>
        <v/>
      </c>
      <c r="G291" s="131"/>
      <c r="H291" s="131"/>
      <c r="I291" s="75"/>
      <c r="J291" s="71"/>
      <c r="K291" s="71"/>
      <c r="L291" s="71"/>
      <c r="M291" s="71"/>
      <c r="N291" s="71"/>
      <c r="O291" s="71" t="e">
        <f>IF(Table1[[#This Row],[Ethanol Day]]&lt;9,"Early",IF(Table1[[#This Row],[Ethanol Day]]&gt;16,"Late","Mid"))</f>
        <v>#VALUE!</v>
      </c>
      <c r="P291" s="71"/>
      <c r="Q291" s="72"/>
      <c r="R291" s="153"/>
    </row>
    <row r="292" spans="4:18" hidden="1" x14ac:dyDescent="0.3">
      <c r="D292" s="49" t="str">
        <f>IF(ISBLANK(BurstClassFull[[#This Row],[FullSess-Spk/sec]]),"",IF(BurstClassFull[[#This Row],[FullSess-Spk/sec]]&lt;$C$3,"LF","HF"))</f>
        <v/>
      </c>
      <c r="E292" s="49" t="str">
        <f>IF(ISBLANK(BurstClassFull[[#This Row],[FullSess-%SpikesInBursts]]),"",IF(BurstClassFull[[#This Row],[FullSess-%SpikesInBursts]]&lt;$D$3,"LB","HB"))</f>
        <v/>
      </c>
      <c r="F292" s="50" t="str">
        <f t="shared" ref="F292:F355" si="4">CONCATENATE(D292,E292)</f>
        <v/>
      </c>
      <c r="G292" s="131"/>
      <c r="H292" s="131"/>
      <c r="I292" s="75"/>
      <c r="J292" s="71"/>
      <c r="K292" s="71"/>
      <c r="L292" s="71"/>
      <c r="M292" s="71"/>
      <c r="N292" s="71"/>
      <c r="O292" s="71" t="e">
        <f>IF(Table1[[#This Row],[Ethanol Day]]&lt;9,"Early",IF(Table1[[#This Row],[Ethanol Day]]&gt;16,"Late","Mid"))</f>
        <v>#VALUE!</v>
      </c>
      <c r="P292" s="71"/>
      <c r="Q292" s="72"/>
      <c r="R292" s="153"/>
    </row>
    <row r="293" spans="4:18" hidden="1" x14ac:dyDescent="0.3">
      <c r="D293" s="49" t="str">
        <f>IF(ISBLANK(BurstClassFull[[#This Row],[FullSess-Spk/sec]]),"",IF(BurstClassFull[[#This Row],[FullSess-Spk/sec]]&lt;$C$3,"LF","HF"))</f>
        <v/>
      </c>
      <c r="E293" s="49" t="str">
        <f>IF(ISBLANK(BurstClassFull[[#This Row],[FullSess-%SpikesInBursts]]),"",IF(BurstClassFull[[#This Row],[FullSess-%SpikesInBursts]]&lt;$D$3,"LB","HB"))</f>
        <v/>
      </c>
      <c r="F293" s="50" t="str">
        <f t="shared" si="4"/>
        <v/>
      </c>
      <c r="G293" s="131"/>
      <c r="H293" s="131"/>
      <c r="I293" s="75"/>
      <c r="J293" s="71"/>
      <c r="K293" s="71"/>
      <c r="L293" s="71"/>
      <c r="M293" s="71"/>
      <c r="N293" s="71"/>
      <c r="O293" s="71" t="e">
        <f>IF(Table1[[#This Row],[Ethanol Day]]&lt;9,"Early",IF(Table1[[#This Row],[Ethanol Day]]&gt;16,"Late","Mid"))</f>
        <v>#VALUE!</v>
      </c>
      <c r="P293" s="71"/>
      <c r="Q293" s="72"/>
      <c r="R293" s="153"/>
    </row>
    <row r="294" spans="4:18" hidden="1" x14ac:dyDescent="0.3">
      <c r="D294" s="49" t="str">
        <f>IF(ISBLANK(BurstClassFull[[#This Row],[FullSess-Spk/sec]]),"",IF(BurstClassFull[[#This Row],[FullSess-Spk/sec]]&lt;$C$3,"LF","HF"))</f>
        <v/>
      </c>
      <c r="E294" s="49" t="str">
        <f>IF(ISBLANK(BurstClassFull[[#This Row],[FullSess-%SpikesInBursts]]),"",IF(BurstClassFull[[#This Row],[FullSess-%SpikesInBursts]]&lt;$D$3,"LB","HB"))</f>
        <v/>
      </c>
      <c r="F294" s="50" t="str">
        <f t="shared" si="4"/>
        <v/>
      </c>
      <c r="G294" s="131"/>
      <c r="H294" s="131"/>
      <c r="I294" s="75"/>
      <c r="J294" s="71"/>
      <c r="K294" s="71"/>
      <c r="L294" s="71"/>
      <c r="M294" s="71"/>
      <c r="N294" s="71"/>
      <c r="O294" s="71" t="e">
        <f>IF(Table1[[#This Row],[Ethanol Day]]&lt;9,"Early",IF(Table1[[#This Row],[Ethanol Day]]&gt;16,"Late","Mid"))</f>
        <v>#VALUE!</v>
      </c>
      <c r="P294" s="71"/>
      <c r="Q294" s="72"/>
      <c r="R294" s="153"/>
    </row>
    <row r="295" spans="4:18" hidden="1" x14ac:dyDescent="0.3">
      <c r="D295" s="49" t="str">
        <f>IF(ISBLANK(BurstClassFull[[#This Row],[FullSess-Spk/sec]]),"",IF(BurstClassFull[[#This Row],[FullSess-Spk/sec]]&lt;$C$3,"LF","HF"))</f>
        <v/>
      </c>
      <c r="E295" s="49" t="str">
        <f>IF(ISBLANK(BurstClassFull[[#This Row],[FullSess-%SpikesInBursts]]),"",IF(BurstClassFull[[#This Row],[FullSess-%SpikesInBursts]]&lt;$D$3,"LB","HB"))</f>
        <v/>
      </c>
      <c r="F295" s="50" t="str">
        <f t="shared" si="4"/>
        <v/>
      </c>
      <c r="G295" s="131"/>
      <c r="H295" s="131"/>
      <c r="I295" s="75"/>
      <c r="J295" s="71"/>
      <c r="K295" s="71"/>
      <c r="L295" s="71"/>
      <c r="M295" s="71"/>
      <c r="N295" s="71"/>
      <c r="O295" s="71" t="e">
        <f>IF(Table1[[#This Row],[Ethanol Day]]&lt;9,"Early",IF(Table1[[#This Row],[Ethanol Day]]&gt;16,"Late","Mid"))</f>
        <v>#VALUE!</v>
      </c>
      <c r="P295" s="71"/>
      <c r="Q295" s="72"/>
      <c r="R295" s="153"/>
    </row>
    <row r="296" spans="4:18" hidden="1" x14ac:dyDescent="0.3">
      <c r="D296" s="49" t="str">
        <f>IF(ISBLANK(BurstClassFull[[#This Row],[FullSess-Spk/sec]]),"",IF(BurstClassFull[[#This Row],[FullSess-Spk/sec]]&lt;$C$3,"LF","HF"))</f>
        <v/>
      </c>
      <c r="E296" s="49" t="str">
        <f>IF(ISBLANK(BurstClassFull[[#This Row],[FullSess-%SpikesInBursts]]),"",IF(BurstClassFull[[#This Row],[FullSess-%SpikesInBursts]]&lt;$D$3,"LB","HB"))</f>
        <v/>
      </c>
      <c r="F296" s="50" t="str">
        <f t="shared" si="4"/>
        <v/>
      </c>
      <c r="G296" s="131"/>
      <c r="H296" s="131"/>
      <c r="I296" s="75"/>
      <c r="J296" s="71"/>
      <c r="K296" s="71"/>
      <c r="L296" s="71"/>
      <c r="M296" s="71"/>
      <c r="N296" s="71"/>
      <c r="O296" s="71" t="e">
        <f>IF(Table1[[#This Row],[Ethanol Day]]&lt;9,"Early",IF(Table1[[#This Row],[Ethanol Day]]&gt;16,"Late","Mid"))</f>
        <v>#VALUE!</v>
      </c>
      <c r="P296" s="71"/>
      <c r="Q296" s="72"/>
      <c r="R296" s="153"/>
    </row>
    <row r="297" spans="4:18" hidden="1" x14ac:dyDescent="0.3">
      <c r="D297" s="49" t="str">
        <f>IF(ISBLANK(BurstClassFull[[#This Row],[FullSess-Spk/sec]]),"",IF(BurstClassFull[[#This Row],[FullSess-Spk/sec]]&lt;$C$3,"LF","HF"))</f>
        <v/>
      </c>
      <c r="E297" s="49" t="str">
        <f>IF(ISBLANK(BurstClassFull[[#This Row],[FullSess-%SpikesInBursts]]),"",IF(BurstClassFull[[#This Row],[FullSess-%SpikesInBursts]]&lt;$D$3,"LB","HB"))</f>
        <v/>
      </c>
      <c r="F297" s="50" t="str">
        <f t="shared" si="4"/>
        <v/>
      </c>
      <c r="G297" s="131"/>
      <c r="H297" s="131"/>
      <c r="I297" s="75"/>
      <c r="J297" s="71"/>
      <c r="K297" s="71"/>
      <c r="L297" s="71"/>
      <c r="M297" s="71"/>
      <c r="N297" s="71"/>
      <c r="O297" s="71" t="e">
        <f>IF(Table1[[#This Row],[Ethanol Day]]&lt;9,"Early",IF(Table1[[#This Row],[Ethanol Day]]&gt;16,"Late","Mid"))</f>
        <v>#VALUE!</v>
      </c>
      <c r="P297" s="71"/>
      <c r="Q297" s="72"/>
      <c r="R297" s="153"/>
    </row>
    <row r="298" spans="4:18" hidden="1" x14ac:dyDescent="0.3">
      <c r="D298" s="49" t="str">
        <f>IF(ISBLANK(BurstClassFull[[#This Row],[FullSess-Spk/sec]]),"",IF(BurstClassFull[[#This Row],[FullSess-Spk/sec]]&lt;$C$3,"LF","HF"))</f>
        <v/>
      </c>
      <c r="E298" s="49" t="str">
        <f>IF(ISBLANK(BurstClassFull[[#This Row],[FullSess-%SpikesInBursts]]),"",IF(BurstClassFull[[#This Row],[FullSess-%SpikesInBursts]]&lt;$D$3,"LB","HB"))</f>
        <v/>
      </c>
      <c r="F298" s="50" t="str">
        <f t="shared" si="4"/>
        <v/>
      </c>
      <c r="G298" s="131"/>
      <c r="H298" s="131"/>
      <c r="I298" s="75"/>
      <c r="J298" s="71"/>
      <c r="K298" s="71"/>
      <c r="L298" s="71"/>
      <c r="M298" s="71"/>
      <c r="N298" s="71"/>
      <c r="O298" s="71" t="e">
        <f>IF(Table1[[#This Row],[Ethanol Day]]&lt;9,"Early",IF(Table1[[#This Row],[Ethanol Day]]&gt;16,"Late","Mid"))</f>
        <v>#VALUE!</v>
      </c>
      <c r="P298" s="71"/>
      <c r="Q298" s="72"/>
      <c r="R298" s="153"/>
    </row>
    <row r="299" spans="4:18" hidden="1" x14ac:dyDescent="0.3">
      <c r="D299" s="49" t="str">
        <f>IF(ISBLANK(BurstClassFull[[#This Row],[FullSess-Spk/sec]]),"",IF(BurstClassFull[[#This Row],[FullSess-Spk/sec]]&lt;$C$3,"LF","HF"))</f>
        <v/>
      </c>
      <c r="E299" s="49" t="str">
        <f>IF(ISBLANK(BurstClassFull[[#This Row],[FullSess-%SpikesInBursts]]),"",IF(BurstClassFull[[#This Row],[FullSess-%SpikesInBursts]]&lt;$D$3,"LB","HB"))</f>
        <v/>
      </c>
      <c r="F299" s="50" t="str">
        <f t="shared" si="4"/>
        <v/>
      </c>
      <c r="G299" s="131"/>
      <c r="H299" s="131"/>
      <c r="I299" s="75"/>
      <c r="J299" s="71"/>
      <c r="K299" s="71"/>
      <c r="L299" s="71"/>
      <c r="M299" s="71"/>
      <c r="N299" s="71"/>
      <c r="O299" s="71" t="e">
        <f>IF(Table1[[#This Row],[Ethanol Day]]&lt;9,"Early",IF(Table1[[#This Row],[Ethanol Day]]&gt;16,"Late","Mid"))</f>
        <v>#VALUE!</v>
      </c>
      <c r="P299" s="71"/>
      <c r="Q299" s="72"/>
      <c r="R299" s="153"/>
    </row>
    <row r="300" spans="4:18" hidden="1" x14ac:dyDescent="0.3">
      <c r="D300" s="49" t="str">
        <f>IF(ISBLANK(BurstClassFull[[#This Row],[FullSess-Spk/sec]]),"",IF(BurstClassFull[[#This Row],[FullSess-Spk/sec]]&lt;$C$3,"LF","HF"))</f>
        <v/>
      </c>
      <c r="E300" s="49" t="str">
        <f>IF(ISBLANK(BurstClassFull[[#This Row],[FullSess-%SpikesInBursts]]),"",IF(BurstClassFull[[#This Row],[FullSess-%SpikesInBursts]]&lt;$D$3,"LB","HB"))</f>
        <v/>
      </c>
      <c r="F300" s="50" t="str">
        <f t="shared" si="4"/>
        <v/>
      </c>
      <c r="G300" s="131"/>
      <c r="H300" s="131"/>
      <c r="I300" s="75"/>
      <c r="J300" s="71"/>
      <c r="K300" s="71"/>
      <c r="L300" s="71"/>
      <c r="M300" s="71"/>
      <c r="N300" s="71"/>
      <c r="O300" s="71" t="e">
        <f>IF(Table1[[#This Row],[Ethanol Day]]&lt;9,"Early",IF(Table1[[#This Row],[Ethanol Day]]&gt;16,"Late","Mid"))</f>
        <v>#VALUE!</v>
      </c>
      <c r="P300" s="71"/>
      <c r="Q300" s="72"/>
      <c r="R300" s="153"/>
    </row>
    <row r="301" spans="4:18" hidden="1" x14ac:dyDescent="0.3">
      <c r="D301" s="49" t="str">
        <f>IF(ISBLANK(BurstClassFull[[#This Row],[FullSess-Spk/sec]]),"",IF(BurstClassFull[[#This Row],[FullSess-Spk/sec]]&lt;$C$3,"LF","HF"))</f>
        <v/>
      </c>
      <c r="E301" s="49" t="str">
        <f>IF(ISBLANK(BurstClassFull[[#This Row],[FullSess-%SpikesInBursts]]),"",IF(BurstClassFull[[#This Row],[FullSess-%SpikesInBursts]]&lt;$D$3,"LB","HB"))</f>
        <v/>
      </c>
      <c r="F301" s="50" t="str">
        <f t="shared" si="4"/>
        <v/>
      </c>
      <c r="G301" s="131"/>
      <c r="H301" s="131"/>
      <c r="I301" s="75"/>
      <c r="J301" s="71"/>
      <c r="K301" s="71"/>
      <c r="L301" s="71"/>
      <c r="M301" s="71"/>
      <c r="N301" s="71"/>
      <c r="O301" s="71" t="e">
        <f>IF(Table1[[#This Row],[Ethanol Day]]&lt;9,"Early",IF(Table1[[#This Row],[Ethanol Day]]&gt;16,"Late","Mid"))</f>
        <v>#VALUE!</v>
      </c>
      <c r="P301" s="71"/>
      <c r="Q301" s="72"/>
      <c r="R301" s="153"/>
    </row>
    <row r="302" spans="4:18" hidden="1" x14ac:dyDescent="0.3">
      <c r="D302" s="49" t="str">
        <f>IF(ISBLANK(BurstClassFull[[#This Row],[FullSess-Spk/sec]]),"",IF(BurstClassFull[[#This Row],[FullSess-Spk/sec]]&lt;$C$3,"LF","HF"))</f>
        <v/>
      </c>
      <c r="E302" s="49" t="str">
        <f>IF(ISBLANK(BurstClassFull[[#This Row],[FullSess-%SpikesInBursts]]),"",IF(BurstClassFull[[#This Row],[FullSess-%SpikesInBursts]]&lt;$D$3,"LB","HB"))</f>
        <v/>
      </c>
      <c r="F302" s="50" t="str">
        <f t="shared" si="4"/>
        <v/>
      </c>
      <c r="G302" s="131"/>
      <c r="H302" s="131"/>
      <c r="I302" s="75"/>
      <c r="J302" s="71"/>
      <c r="K302" s="71"/>
      <c r="L302" s="71"/>
      <c r="M302" s="71"/>
      <c r="N302" s="71"/>
      <c r="O302" s="71" t="e">
        <f>IF(Table1[[#This Row],[Ethanol Day]]&lt;9,"Early",IF(Table1[[#This Row],[Ethanol Day]]&gt;16,"Late","Mid"))</f>
        <v>#VALUE!</v>
      </c>
      <c r="P302" s="71"/>
      <c r="Q302" s="72"/>
      <c r="R302" s="153"/>
    </row>
    <row r="303" spans="4:18" hidden="1" x14ac:dyDescent="0.3">
      <c r="D303" s="49" t="str">
        <f>IF(ISBLANK(BurstClassFull[[#This Row],[FullSess-Spk/sec]]),"",IF(BurstClassFull[[#This Row],[FullSess-Spk/sec]]&lt;$C$3,"LF","HF"))</f>
        <v/>
      </c>
      <c r="E303" s="49" t="str">
        <f>IF(ISBLANK(BurstClassFull[[#This Row],[FullSess-%SpikesInBursts]]),"",IF(BurstClassFull[[#This Row],[FullSess-%SpikesInBursts]]&lt;$D$3,"LB","HB"))</f>
        <v/>
      </c>
      <c r="F303" s="50" t="str">
        <f t="shared" si="4"/>
        <v/>
      </c>
      <c r="G303" s="131"/>
      <c r="H303" s="131"/>
      <c r="I303" s="75"/>
      <c r="J303" s="71"/>
      <c r="K303" s="71"/>
      <c r="L303" s="71"/>
      <c r="M303" s="71"/>
      <c r="N303" s="71"/>
      <c r="O303" s="71" t="e">
        <f>IF(Table1[[#This Row],[Ethanol Day]]&lt;9,"Early",IF(Table1[[#This Row],[Ethanol Day]]&gt;16,"Late","Mid"))</f>
        <v>#VALUE!</v>
      </c>
      <c r="P303" s="71"/>
      <c r="Q303" s="72"/>
      <c r="R303" s="153"/>
    </row>
    <row r="304" spans="4:18" hidden="1" x14ac:dyDescent="0.3">
      <c r="D304" s="49" t="str">
        <f>IF(ISBLANK(BurstClassFull[[#This Row],[FullSess-Spk/sec]]),"",IF(BurstClassFull[[#This Row],[FullSess-Spk/sec]]&lt;$C$3,"LF","HF"))</f>
        <v/>
      </c>
      <c r="E304" s="49" t="str">
        <f>IF(ISBLANK(BurstClassFull[[#This Row],[FullSess-%SpikesInBursts]]),"",IF(BurstClassFull[[#This Row],[FullSess-%SpikesInBursts]]&lt;$D$3,"LB","HB"))</f>
        <v/>
      </c>
      <c r="F304" s="50" t="str">
        <f t="shared" si="4"/>
        <v/>
      </c>
      <c r="G304" s="131"/>
      <c r="H304" s="131"/>
      <c r="I304" s="75"/>
      <c r="J304" s="71"/>
      <c r="K304" s="71"/>
      <c r="L304" s="71"/>
      <c r="M304" s="71"/>
      <c r="N304" s="71"/>
      <c r="O304" s="71" t="e">
        <f>IF(Table1[[#This Row],[Ethanol Day]]&lt;9,"Early",IF(Table1[[#This Row],[Ethanol Day]]&gt;16,"Late","Mid"))</f>
        <v>#VALUE!</v>
      </c>
      <c r="P304" s="71"/>
      <c r="Q304" s="72"/>
      <c r="R304" s="153"/>
    </row>
    <row r="305" spans="4:18" hidden="1" x14ac:dyDescent="0.3">
      <c r="D305" s="49" t="str">
        <f>IF(ISBLANK(BurstClassFull[[#This Row],[FullSess-Spk/sec]]),"",IF(BurstClassFull[[#This Row],[FullSess-Spk/sec]]&lt;$C$3,"LF","HF"))</f>
        <v/>
      </c>
      <c r="E305" s="49" t="str">
        <f>IF(ISBLANK(BurstClassFull[[#This Row],[FullSess-%SpikesInBursts]]),"",IF(BurstClassFull[[#This Row],[FullSess-%SpikesInBursts]]&lt;$D$3,"LB","HB"))</f>
        <v/>
      </c>
      <c r="F305" s="50" t="str">
        <f t="shared" si="4"/>
        <v/>
      </c>
      <c r="G305" s="131"/>
      <c r="H305" s="131"/>
      <c r="I305" s="75"/>
      <c r="J305" s="71"/>
      <c r="K305" s="71"/>
      <c r="L305" s="71"/>
      <c r="M305" s="71"/>
      <c r="N305" s="71"/>
      <c r="O305" s="71" t="e">
        <f>IF(Table1[[#This Row],[Ethanol Day]]&lt;9,"Early",IF(Table1[[#This Row],[Ethanol Day]]&gt;16,"Late","Mid"))</f>
        <v>#VALUE!</v>
      </c>
      <c r="P305" s="71"/>
      <c r="Q305" s="72"/>
      <c r="R305" s="153"/>
    </row>
    <row r="306" spans="4:18" hidden="1" x14ac:dyDescent="0.3">
      <c r="D306" s="49" t="str">
        <f>IF(ISBLANK(BurstClassFull[[#This Row],[FullSess-Spk/sec]]),"",IF(BurstClassFull[[#This Row],[FullSess-Spk/sec]]&lt;$C$3,"LF","HF"))</f>
        <v/>
      </c>
      <c r="E306" s="49" t="str">
        <f>IF(ISBLANK(BurstClassFull[[#This Row],[FullSess-%SpikesInBursts]]),"",IF(BurstClassFull[[#This Row],[FullSess-%SpikesInBursts]]&lt;$D$3,"LB","HB"))</f>
        <v/>
      </c>
      <c r="F306" s="50" t="str">
        <f t="shared" si="4"/>
        <v/>
      </c>
      <c r="G306" s="131"/>
      <c r="H306" s="131"/>
      <c r="I306" s="75"/>
      <c r="J306" s="71"/>
      <c r="K306" s="71"/>
      <c r="L306" s="71"/>
      <c r="M306" s="71"/>
      <c r="N306" s="71"/>
      <c r="O306" s="71" t="e">
        <f>IF(Table1[[#This Row],[Ethanol Day]]&lt;9,"Early",IF(Table1[[#This Row],[Ethanol Day]]&gt;16,"Late","Mid"))</f>
        <v>#VALUE!</v>
      </c>
      <c r="P306" s="71"/>
      <c r="Q306" s="72"/>
      <c r="R306" s="153"/>
    </row>
    <row r="307" spans="4:18" hidden="1" x14ac:dyDescent="0.3">
      <c r="D307" s="49" t="str">
        <f>IF(ISBLANK(BurstClassFull[[#This Row],[FullSess-Spk/sec]]),"",IF(BurstClassFull[[#This Row],[FullSess-Spk/sec]]&lt;$C$3,"LF","HF"))</f>
        <v/>
      </c>
      <c r="E307" s="49" t="str">
        <f>IF(ISBLANK(BurstClassFull[[#This Row],[FullSess-%SpikesInBursts]]),"",IF(BurstClassFull[[#This Row],[FullSess-%SpikesInBursts]]&lt;$D$3,"LB","HB"))</f>
        <v/>
      </c>
      <c r="F307" s="50" t="str">
        <f t="shared" si="4"/>
        <v/>
      </c>
      <c r="G307" s="131"/>
      <c r="H307" s="131"/>
      <c r="I307" s="75"/>
      <c r="J307" s="71"/>
      <c r="K307" s="71"/>
      <c r="L307" s="71"/>
      <c r="M307" s="71"/>
      <c r="N307" s="71"/>
      <c r="O307" s="71" t="e">
        <f>IF(Table1[[#This Row],[Ethanol Day]]&lt;9,"Early",IF(Table1[[#This Row],[Ethanol Day]]&gt;16,"Late","Mid"))</f>
        <v>#VALUE!</v>
      </c>
      <c r="P307" s="71"/>
      <c r="Q307" s="72"/>
      <c r="R307" s="153"/>
    </row>
    <row r="308" spans="4:18" hidden="1" x14ac:dyDescent="0.3">
      <c r="D308" s="49" t="str">
        <f>IF(ISBLANK(BurstClassFull[[#This Row],[FullSess-Spk/sec]]),"",IF(BurstClassFull[[#This Row],[FullSess-Spk/sec]]&lt;$C$3,"LF","HF"))</f>
        <v/>
      </c>
      <c r="E308" s="49" t="str">
        <f>IF(ISBLANK(BurstClassFull[[#This Row],[FullSess-%SpikesInBursts]]),"",IF(BurstClassFull[[#This Row],[FullSess-%SpikesInBursts]]&lt;$D$3,"LB","HB"))</f>
        <v/>
      </c>
      <c r="F308" s="50" t="str">
        <f t="shared" si="4"/>
        <v/>
      </c>
      <c r="G308" s="131"/>
      <c r="H308" s="131"/>
      <c r="I308" s="75"/>
      <c r="J308" s="71"/>
      <c r="K308" s="71"/>
      <c r="L308" s="71"/>
      <c r="M308" s="71"/>
      <c r="N308" s="71"/>
      <c r="O308" s="71" t="e">
        <f>IF(Table1[[#This Row],[Ethanol Day]]&lt;9,"Early",IF(Table1[[#This Row],[Ethanol Day]]&gt;16,"Late","Mid"))</f>
        <v>#VALUE!</v>
      </c>
      <c r="P308" s="71"/>
      <c r="Q308" s="72"/>
      <c r="R308" s="153"/>
    </row>
    <row r="309" spans="4:18" hidden="1" x14ac:dyDescent="0.3">
      <c r="D309" s="49" t="str">
        <f>IF(ISBLANK(BurstClassFull[[#This Row],[FullSess-Spk/sec]]),"",IF(BurstClassFull[[#This Row],[FullSess-Spk/sec]]&lt;$C$3,"LF","HF"))</f>
        <v/>
      </c>
      <c r="E309" s="49" t="str">
        <f>IF(ISBLANK(BurstClassFull[[#This Row],[FullSess-%SpikesInBursts]]),"",IF(BurstClassFull[[#This Row],[FullSess-%SpikesInBursts]]&lt;$D$3,"LB","HB"))</f>
        <v/>
      </c>
      <c r="F309" s="50" t="str">
        <f t="shared" si="4"/>
        <v/>
      </c>
      <c r="G309" s="131"/>
      <c r="H309" s="131"/>
      <c r="I309" s="75"/>
      <c r="J309" s="71"/>
      <c r="K309" s="71"/>
      <c r="L309" s="71"/>
      <c r="M309" s="71"/>
      <c r="N309" s="71"/>
      <c r="O309" s="71" t="e">
        <f>IF(Table1[[#This Row],[Ethanol Day]]&lt;9,"Early",IF(Table1[[#This Row],[Ethanol Day]]&gt;16,"Late","Mid"))</f>
        <v>#VALUE!</v>
      </c>
      <c r="P309" s="71"/>
      <c r="Q309" s="72"/>
      <c r="R309" s="153"/>
    </row>
    <row r="310" spans="4:18" hidden="1" x14ac:dyDescent="0.3">
      <c r="D310" s="49" t="str">
        <f>IF(ISBLANK(BurstClassFull[[#This Row],[FullSess-Spk/sec]]),"",IF(BurstClassFull[[#This Row],[FullSess-Spk/sec]]&lt;$C$3,"LF","HF"))</f>
        <v/>
      </c>
      <c r="E310" s="49" t="str">
        <f>IF(ISBLANK(BurstClassFull[[#This Row],[FullSess-%SpikesInBursts]]),"",IF(BurstClassFull[[#This Row],[FullSess-%SpikesInBursts]]&lt;$D$3,"LB","HB"))</f>
        <v/>
      </c>
      <c r="F310" s="50" t="str">
        <f t="shared" si="4"/>
        <v/>
      </c>
      <c r="G310" s="131"/>
      <c r="H310" s="131"/>
      <c r="I310" s="75"/>
      <c r="J310" s="71"/>
      <c r="K310" s="71"/>
      <c r="L310" s="71"/>
      <c r="M310" s="71"/>
      <c r="N310" s="71"/>
      <c r="O310" s="71" t="e">
        <f>IF(Table1[[#This Row],[Ethanol Day]]&lt;9,"Early",IF(Table1[[#This Row],[Ethanol Day]]&gt;16,"Late","Mid"))</f>
        <v>#VALUE!</v>
      </c>
      <c r="P310" s="71"/>
      <c r="Q310" s="72"/>
      <c r="R310" s="153"/>
    </row>
    <row r="311" spans="4:18" hidden="1" x14ac:dyDescent="0.3">
      <c r="D311" s="49" t="str">
        <f>IF(ISBLANK(BurstClassFull[[#This Row],[FullSess-Spk/sec]]),"",IF(BurstClassFull[[#This Row],[FullSess-Spk/sec]]&lt;$C$3,"LF","HF"))</f>
        <v/>
      </c>
      <c r="E311" s="49" t="str">
        <f>IF(ISBLANK(BurstClassFull[[#This Row],[FullSess-%SpikesInBursts]]),"",IF(BurstClassFull[[#This Row],[FullSess-%SpikesInBursts]]&lt;$D$3,"LB","HB"))</f>
        <v/>
      </c>
      <c r="F311" s="50" t="str">
        <f t="shared" si="4"/>
        <v/>
      </c>
      <c r="G311" s="131"/>
      <c r="H311" s="131"/>
      <c r="I311" s="75"/>
      <c r="J311" s="71"/>
      <c r="K311" s="71"/>
      <c r="L311" s="71"/>
      <c r="M311" s="71"/>
      <c r="N311" s="71"/>
      <c r="O311" s="71" t="e">
        <f>IF(Table1[[#This Row],[Ethanol Day]]&lt;9,"Early",IF(Table1[[#This Row],[Ethanol Day]]&gt;16,"Late","Mid"))</f>
        <v>#VALUE!</v>
      </c>
      <c r="P311" s="71"/>
      <c r="Q311" s="72"/>
      <c r="R311" s="153"/>
    </row>
    <row r="312" spans="4:18" hidden="1" x14ac:dyDescent="0.3">
      <c r="D312" s="49" t="str">
        <f>IF(ISBLANK(BurstClassFull[[#This Row],[FullSess-Spk/sec]]),"",IF(BurstClassFull[[#This Row],[FullSess-Spk/sec]]&lt;$C$3,"LF","HF"))</f>
        <v/>
      </c>
      <c r="E312" s="49" t="str">
        <f>IF(ISBLANK(BurstClassFull[[#This Row],[FullSess-%SpikesInBursts]]),"",IF(BurstClassFull[[#This Row],[FullSess-%SpikesInBursts]]&lt;$D$3,"LB","HB"))</f>
        <v/>
      </c>
      <c r="F312" s="50" t="str">
        <f t="shared" si="4"/>
        <v/>
      </c>
      <c r="G312" s="131"/>
      <c r="H312" s="131"/>
      <c r="I312" s="75"/>
      <c r="J312" s="71"/>
      <c r="K312" s="71"/>
      <c r="L312" s="71"/>
      <c r="M312" s="71"/>
      <c r="N312" s="71"/>
      <c r="O312" s="71" t="e">
        <f>IF(Table1[[#This Row],[Ethanol Day]]&lt;9,"Early",IF(Table1[[#This Row],[Ethanol Day]]&gt;16,"Late","Mid"))</f>
        <v>#VALUE!</v>
      </c>
      <c r="P312" s="71"/>
      <c r="Q312" s="72"/>
      <c r="R312" s="153"/>
    </row>
    <row r="313" spans="4:18" hidden="1" x14ac:dyDescent="0.3">
      <c r="D313" s="49" t="str">
        <f>IF(ISBLANK(BurstClassFull[[#This Row],[FullSess-Spk/sec]]),"",IF(BurstClassFull[[#This Row],[FullSess-Spk/sec]]&lt;$C$3,"LF","HF"))</f>
        <v/>
      </c>
      <c r="E313" s="49" t="str">
        <f>IF(ISBLANK(BurstClassFull[[#This Row],[FullSess-%SpikesInBursts]]),"",IF(BurstClassFull[[#This Row],[FullSess-%SpikesInBursts]]&lt;$D$3,"LB","HB"))</f>
        <v/>
      </c>
      <c r="F313" s="50" t="str">
        <f t="shared" si="4"/>
        <v/>
      </c>
      <c r="G313" s="131"/>
      <c r="H313" s="131"/>
      <c r="I313" s="75"/>
      <c r="J313" s="71"/>
      <c r="K313" s="71"/>
      <c r="L313" s="71"/>
      <c r="M313" s="71"/>
      <c r="N313" s="71"/>
      <c r="O313" s="71" t="e">
        <f>IF(Table1[[#This Row],[Ethanol Day]]&lt;9,"Early",IF(Table1[[#This Row],[Ethanol Day]]&gt;16,"Late","Mid"))</f>
        <v>#VALUE!</v>
      </c>
      <c r="P313" s="71"/>
      <c r="Q313" s="72"/>
      <c r="R313" s="153"/>
    </row>
    <row r="314" spans="4:18" hidden="1" x14ac:dyDescent="0.3">
      <c r="D314" s="49" t="str">
        <f>IF(ISBLANK(BurstClassFull[[#This Row],[FullSess-Spk/sec]]),"",IF(BurstClassFull[[#This Row],[FullSess-Spk/sec]]&lt;$C$3,"LF","HF"))</f>
        <v/>
      </c>
      <c r="E314" s="49" t="str">
        <f>IF(ISBLANK(BurstClassFull[[#This Row],[FullSess-%SpikesInBursts]]),"",IF(BurstClassFull[[#This Row],[FullSess-%SpikesInBursts]]&lt;$D$3,"LB","HB"))</f>
        <v/>
      </c>
      <c r="F314" s="50" t="str">
        <f t="shared" si="4"/>
        <v/>
      </c>
      <c r="G314" s="131"/>
      <c r="H314" s="131"/>
      <c r="I314" s="75"/>
      <c r="J314" s="71"/>
      <c r="K314" s="71"/>
      <c r="L314" s="71"/>
      <c r="M314" s="71"/>
      <c r="N314" s="71"/>
      <c r="O314" s="71" t="e">
        <f>IF(Table1[[#This Row],[Ethanol Day]]&lt;9,"Early",IF(Table1[[#This Row],[Ethanol Day]]&gt;16,"Late","Mid"))</f>
        <v>#VALUE!</v>
      </c>
      <c r="P314" s="71"/>
      <c r="Q314" s="72"/>
      <c r="R314" s="153"/>
    </row>
    <row r="315" spans="4:18" hidden="1" x14ac:dyDescent="0.3">
      <c r="D315" s="49" t="str">
        <f>IF(ISBLANK(BurstClassFull[[#This Row],[FullSess-Spk/sec]]),"",IF(BurstClassFull[[#This Row],[FullSess-Spk/sec]]&lt;$C$3,"LF","HF"))</f>
        <v/>
      </c>
      <c r="E315" s="49" t="str">
        <f>IF(ISBLANK(BurstClassFull[[#This Row],[FullSess-%SpikesInBursts]]),"",IF(BurstClassFull[[#This Row],[FullSess-%SpikesInBursts]]&lt;$D$3,"LB","HB"))</f>
        <v/>
      </c>
      <c r="F315" s="50" t="str">
        <f t="shared" si="4"/>
        <v/>
      </c>
      <c r="G315" s="131"/>
      <c r="H315" s="131"/>
      <c r="I315" s="75"/>
      <c r="J315" s="71"/>
      <c r="K315" s="71"/>
      <c r="L315" s="71"/>
      <c r="M315" s="71"/>
      <c r="N315" s="71"/>
      <c r="O315" s="71" t="e">
        <f>IF(Table1[[#This Row],[Ethanol Day]]&lt;9,"Early",IF(Table1[[#This Row],[Ethanol Day]]&gt;16,"Late","Mid"))</f>
        <v>#VALUE!</v>
      </c>
      <c r="P315" s="71"/>
      <c r="Q315" s="72"/>
      <c r="R315" s="153"/>
    </row>
    <row r="316" spans="4:18" hidden="1" x14ac:dyDescent="0.3">
      <c r="D316" s="49" t="str">
        <f>IF(ISBLANK(BurstClassFull[[#This Row],[FullSess-Spk/sec]]),"",IF(BurstClassFull[[#This Row],[FullSess-Spk/sec]]&lt;$C$3,"LF","HF"))</f>
        <v/>
      </c>
      <c r="E316" s="49" t="str">
        <f>IF(ISBLANK(BurstClassFull[[#This Row],[FullSess-%SpikesInBursts]]),"",IF(BurstClassFull[[#This Row],[FullSess-%SpikesInBursts]]&lt;$D$3,"LB","HB"))</f>
        <v/>
      </c>
      <c r="F316" s="50" t="str">
        <f t="shared" si="4"/>
        <v/>
      </c>
      <c r="G316" s="131"/>
      <c r="H316" s="131"/>
      <c r="I316" s="75"/>
      <c r="J316" s="71"/>
      <c r="K316" s="71"/>
      <c r="L316" s="71"/>
      <c r="M316" s="71"/>
      <c r="N316" s="71"/>
      <c r="O316" s="71" t="e">
        <f>IF(Table1[[#This Row],[Ethanol Day]]&lt;9,"Early",IF(Table1[[#This Row],[Ethanol Day]]&gt;16,"Late","Mid"))</f>
        <v>#VALUE!</v>
      </c>
      <c r="P316" s="71"/>
      <c r="Q316" s="72"/>
      <c r="R316" s="153"/>
    </row>
    <row r="317" spans="4:18" hidden="1" x14ac:dyDescent="0.3">
      <c r="D317" s="49" t="str">
        <f>IF(ISBLANK(BurstClassFull[[#This Row],[FullSess-Spk/sec]]),"",IF(BurstClassFull[[#This Row],[FullSess-Spk/sec]]&lt;$C$3,"LF","HF"))</f>
        <v/>
      </c>
      <c r="E317" s="49" t="str">
        <f>IF(ISBLANK(BurstClassFull[[#This Row],[FullSess-%SpikesInBursts]]),"",IF(BurstClassFull[[#This Row],[FullSess-%SpikesInBursts]]&lt;$D$3,"LB","HB"))</f>
        <v/>
      </c>
      <c r="F317" s="50" t="str">
        <f t="shared" si="4"/>
        <v/>
      </c>
      <c r="G317" s="131"/>
      <c r="H317" s="131"/>
      <c r="I317" s="75"/>
      <c r="J317" s="71"/>
      <c r="K317" s="71"/>
      <c r="L317" s="71"/>
      <c r="M317" s="71"/>
      <c r="N317" s="71"/>
      <c r="O317" s="71" t="e">
        <f>IF(Table1[[#This Row],[Ethanol Day]]&lt;9,"Early",IF(Table1[[#This Row],[Ethanol Day]]&gt;16,"Late","Mid"))</f>
        <v>#VALUE!</v>
      </c>
      <c r="P317" s="71"/>
      <c r="Q317" s="72"/>
      <c r="R317" s="153"/>
    </row>
    <row r="318" spans="4:18" hidden="1" x14ac:dyDescent="0.3">
      <c r="D318" s="49" t="str">
        <f>IF(ISBLANK(BurstClassFull[[#This Row],[FullSess-Spk/sec]]),"",IF(BurstClassFull[[#This Row],[FullSess-Spk/sec]]&lt;$C$3,"LF","HF"))</f>
        <v/>
      </c>
      <c r="E318" s="49" t="str">
        <f>IF(ISBLANK(BurstClassFull[[#This Row],[FullSess-%SpikesInBursts]]),"",IF(BurstClassFull[[#This Row],[FullSess-%SpikesInBursts]]&lt;$D$3,"LB","HB"))</f>
        <v/>
      </c>
      <c r="F318" s="50" t="str">
        <f t="shared" si="4"/>
        <v/>
      </c>
      <c r="G318" s="131"/>
      <c r="H318" s="131"/>
      <c r="I318" s="75"/>
      <c r="J318" s="71"/>
      <c r="K318" s="71"/>
      <c r="L318" s="71"/>
      <c r="M318" s="71"/>
      <c r="N318" s="71"/>
      <c r="O318" s="71" t="e">
        <f>IF(Table1[[#This Row],[Ethanol Day]]&lt;9,"Early",IF(Table1[[#This Row],[Ethanol Day]]&gt;16,"Late","Mid"))</f>
        <v>#VALUE!</v>
      </c>
      <c r="P318" s="71"/>
      <c r="Q318" s="72"/>
      <c r="R318" s="153"/>
    </row>
    <row r="319" spans="4:18" hidden="1" x14ac:dyDescent="0.3">
      <c r="D319" s="49" t="str">
        <f>IF(ISBLANK(BurstClassFull[[#This Row],[FullSess-Spk/sec]]),"",IF(BurstClassFull[[#This Row],[FullSess-Spk/sec]]&lt;$C$3,"LF","HF"))</f>
        <v/>
      </c>
      <c r="E319" s="49" t="str">
        <f>IF(ISBLANK(BurstClassFull[[#This Row],[FullSess-%SpikesInBursts]]),"",IF(BurstClassFull[[#This Row],[FullSess-%SpikesInBursts]]&lt;$D$3,"LB","HB"))</f>
        <v/>
      </c>
      <c r="F319" s="50" t="str">
        <f t="shared" si="4"/>
        <v/>
      </c>
      <c r="G319" s="131"/>
      <c r="H319" s="131"/>
      <c r="I319" s="75"/>
      <c r="J319" s="71"/>
      <c r="K319" s="71"/>
      <c r="L319" s="71"/>
      <c r="M319" s="71"/>
      <c r="N319" s="71"/>
      <c r="O319" s="71" t="e">
        <f>IF(Table1[[#This Row],[Ethanol Day]]&lt;9,"Early",IF(Table1[[#This Row],[Ethanol Day]]&gt;16,"Late","Mid"))</f>
        <v>#VALUE!</v>
      </c>
      <c r="P319" s="71"/>
      <c r="Q319" s="72"/>
      <c r="R319" s="153"/>
    </row>
    <row r="320" spans="4:18" hidden="1" x14ac:dyDescent="0.3">
      <c r="D320" s="49" t="str">
        <f>IF(ISBLANK(BurstClassFull[[#This Row],[FullSess-Spk/sec]]),"",IF(BurstClassFull[[#This Row],[FullSess-Spk/sec]]&lt;$C$3,"LF","HF"))</f>
        <v/>
      </c>
      <c r="E320" s="49" t="str">
        <f>IF(ISBLANK(BurstClassFull[[#This Row],[FullSess-%SpikesInBursts]]),"",IF(BurstClassFull[[#This Row],[FullSess-%SpikesInBursts]]&lt;$D$3,"LB","HB"))</f>
        <v/>
      </c>
      <c r="F320" s="50" t="str">
        <f t="shared" si="4"/>
        <v/>
      </c>
      <c r="G320" s="131"/>
      <c r="H320" s="131"/>
      <c r="I320" s="75"/>
      <c r="J320" s="71"/>
      <c r="K320" s="71"/>
      <c r="L320" s="71"/>
      <c r="M320" s="71"/>
      <c r="N320" s="71"/>
      <c r="O320" s="71" t="e">
        <f>IF(Table1[[#This Row],[Ethanol Day]]&lt;9,"Early",IF(Table1[[#This Row],[Ethanol Day]]&gt;16,"Late","Mid"))</f>
        <v>#VALUE!</v>
      </c>
      <c r="P320" s="71"/>
      <c r="Q320" s="72"/>
      <c r="R320" s="153"/>
    </row>
    <row r="321" spans="4:18" hidden="1" x14ac:dyDescent="0.3">
      <c r="D321" s="49" t="str">
        <f>IF(ISBLANK(BurstClassFull[[#This Row],[FullSess-Spk/sec]]),"",IF(BurstClassFull[[#This Row],[FullSess-Spk/sec]]&lt;$C$3,"LF","HF"))</f>
        <v/>
      </c>
      <c r="E321" s="49" t="str">
        <f>IF(ISBLANK(BurstClassFull[[#This Row],[FullSess-%SpikesInBursts]]),"",IF(BurstClassFull[[#This Row],[FullSess-%SpikesInBursts]]&lt;$D$3,"LB","HB"))</f>
        <v/>
      </c>
      <c r="F321" s="50" t="str">
        <f t="shared" si="4"/>
        <v/>
      </c>
      <c r="G321" s="131"/>
      <c r="H321" s="131"/>
      <c r="I321" s="75"/>
      <c r="J321" s="71"/>
      <c r="K321" s="71"/>
      <c r="L321" s="71"/>
      <c r="M321" s="71"/>
      <c r="N321" s="71"/>
      <c r="O321" s="71" t="e">
        <f>IF(Table1[[#This Row],[Ethanol Day]]&lt;9,"Early",IF(Table1[[#This Row],[Ethanol Day]]&gt;16,"Late","Mid"))</f>
        <v>#VALUE!</v>
      </c>
      <c r="P321" s="71"/>
      <c r="Q321" s="72"/>
      <c r="R321" s="153"/>
    </row>
    <row r="322" spans="4:18" hidden="1" x14ac:dyDescent="0.3">
      <c r="D322" s="49" t="str">
        <f>IF(ISBLANK(BurstClassFull[[#This Row],[FullSess-Spk/sec]]),"",IF(BurstClassFull[[#This Row],[FullSess-Spk/sec]]&lt;$C$3,"LF","HF"))</f>
        <v/>
      </c>
      <c r="E322" s="49" t="str">
        <f>IF(ISBLANK(BurstClassFull[[#This Row],[FullSess-%SpikesInBursts]]),"",IF(BurstClassFull[[#This Row],[FullSess-%SpikesInBursts]]&lt;$D$3,"LB","HB"))</f>
        <v/>
      </c>
      <c r="F322" s="50" t="str">
        <f t="shared" si="4"/>
        <v/>
      </c>
      <c r="G322" s="131"/>
      <c r="H322" s="131"/>
      <c r="I322" s="75"/>
      <c r="J322" s="71"/>
      <c r="K322" s="71"/>
      <c r="L322" s="71"/>
      <c r="M322" s="71"/>
      <c r="N322" s="71"/>
      <c r="O322" s="71" t="e">
        <f>IF(Table1[[#This Row],[Ethanol Day]]&lt;9,"Early",IF(Table1[[#This Row],[Ethanol Day]]&gt;16,"Late","Mid"))</f>
        <v>#VALUE!</v>
      </c>
      <c r="P322" s="71"/>
      <c r="Q322" s="72"/>
      <c r="R322" s="153"/>
    </row>
    <row r="323" spans="4:18" hidden="1" x14ac:dyDescent="0.3">
      <c r="D323" s="49" t="str">
        <f>IF(ISBLANK(BurstClassFull[[#This Row],[FullSess-Spk/sec]]),"",IF(BurstClassFull[[#This Row],[FullSess-Spk/sec]]&lt;$C$3,"LF","HF"))</f>
        <v/>
      </c>
      <c r="E323" s="49" t="str">
        <f>IF(ISBLANK(BurstClassFull[[#This Row],[FullSess-%SpikesInBursts]]),"",IF(BurstClassFull[[#This Row],[FullSess-%SpikesInBursts]]&lt;$D$3,"LB","HB"))</f>
        <v/>
      </c>
      <c r="F323" s="50" t="str">
        <f t="shared" si="4"/>
        <v/>
      </c>
      <c r="G323" s="131"/>
      <c r="H323" s="131"/>
      <c r="I323" s="75"/>
      <c r="J323" s="71"/>
      <c r="K323" s="71"/>
      <c r="L323" s="71"/>
      <c r="M323" s="71"/>
      <c r="N323" s="71"/>
      <c r="O323" s="71" t="e">
        <f>IF(Table1[[#This Row],[Ethanol Day]]&lt;9,"Early",IF(Table1[[#This Row],[Ethanol Day]]&gt;16,"Late","Mid"))</f>
        <v>#VALUE!</v>
      </c>
      <c r="P323" s="71"/>
      <c r="Q323" s="72"/>
      <c r="R323" s="153"/>
    </row>
    <row r="324" spans="4:18" hidden="1" x14ac:dyDescent="0.3">
      <c r="D324" s="49" t="str">
        <f>IF(ISBLANK(BurstClassFull[[#This Row],[FullSess-Spk/sec]]),"",IF(BurstClassFull[[#This Row],[FullSess-Spk/sec]]&lt;$C$3,"LF","HF"))</f>
        <v/>
      </c>
      <c r="E324" s="49" t="str">
        <f>IF(ISBLANK(BurstClassFull[[#This Row],[FullSess-%SpikesInBursts]]),"",IF(BurstClassFull[[#This Row],[FullSess-%SpikesInBursts]]&lt;$D$3,"LB","HB"))</f>
        <v/>
      </c>
      <c r="F324" s="50" t="str">
        <f t="shared" si="4"/>
        <v/>
      </c>
      <c r="G324" s="131"/>
      <c r="H324" s="131"/>
      <c r="I324" s="75"/>
      <c r="J324" s="71"/>
      <c r="K324" s="71"/>
      <c r="L324" s="71"/>
      <c r="M324" s="71"/>
      <c r="N324" s="71"/>
      <c r="O324" s="71" t="e">
        <f>IF(Table1[[#This Row],[Ethanol Day]]&lt;9,"Early",IF(Table1[[#This Row],[Ethanol Day]]&gt;16,"Late","Mid"))</f>
        <v>#VALUE!</v>
      </c>
      <c r="P324" s="71"/>
      <c r="Q324" s="72"/>
      <c r="R324" s="153"/>
    </row>
    <row r="325" spans="4:18" hidden="1" x14ac:dyDescent="0.3">
      <c r="D325" s="49" t="str">
        <f>IF(ISBLANK(BurstClassFull[[#This Row],[FullSess-Spk/sec]]),"",IF(BurstClassFull[[#This Row],[FullSess-Spk/sec]]&lt;$C$3,"LF","HF"))</f>
        <v/>
      </c>
      <c r="E325" s="49" t="str">
        <f>IF(ISBLANK(BurstClassFull[[#This Row],[FullSess-%SpikesInBursts]]),"",IF(BurstClassFull[[#This Row],[FullSess-%SpikesInBursts]]&lt;$D$3,"LB","HB"))</f>
        <v/>
      </c>
      <c r="F325" s="50" t="str">
        <f t="shared" si="4"/>
        <v/>
      </c>
      <c r="G325" s="131"/>
      <c r="H325" s="131"/>
      <c r="I325" s="75"/>
      <c r="J325" s="71"/>
      <c r="K325" s="71"/>
      <c r="L325" s="71"/>
      <c r="M325" s="71"/>
      <c r="N325" s="71"/>
      <c r="O325" s="71" t="e">
        <f>IF(Table1[[#This Row],[Ethanol Day]]&lt;9,"Early",IF(Table1[[#This Row],[Ethanol Day]]&gt;16,"Late","Mid"))</f>
        <v>#VALUE!</v>
      </c>
      <c r="P325" s="71"/>
      <c r="Q325" s="72"/>
      <c r="R325" s="153"/>
    </row>
    <row r="326" spans="4:18" hidden="1" x14ac:dyDescent="0.3">
      <c r="D326" s="49" t="str">
        <f>IF(ISBLANK(BurstClassFull[[#This Row],[FullSess-Spk/sec]]),"",IF(BurstClassFull[[#This Row],[FullSess-Spk/sec]]&lt;$C$3,"LF","HF"))</f>
        <v/>
      </c>
      <c r="E326" s="49" t="str">
        <f>IF(ISBLANK(BurstClassFull[[#This Row],[FullSess-%SpikesInBursts]]),"",IF(BurstClassFull[[#This Row],[FullSess-%SpikesInBursts]]&lt;$D$3,"LB","HB"))</f>
        <v/>
      </c>
      <c r="F326" s="50" t="str">
        <f t="shared" si="4"/>
        <v/>
      </c>
      <c r="G326" s="131"/>
      <c r="H326" s="131"/>
      <c r="I326" s="75"/>
      <c r="J326" s="71"/>
      <c r="K326" s="71"/>
      <c r="L326" s="71"/>
      <c r="M326" s="71"/>
      <c r="N326" s="71"/>
      <c r="O326" s="71" t="e">
        <f>IF(Table1[[#This Row],[Ethanol Day]]&lt;9,"Early",IF(Table1[[#This Row],[Ethanol Day]]&gt;16,"Late","Mid"))</f>
        <v>#VALUE!</v>
      </c>
      <c r="P326" s="71"/>
      <c r="Q326" s="72"/>
      <c r="R326" s="153"/>
    </row>
    <row r="327" spans="4:18" hidden="1" x14ac:dyDescent="0.3">
      <c r="D327" s="49" t="str">
        <f>IF(ISBLANK(BurstClassFull[[#This Row],[FullSess-Spk/sec]]),"",IF(BurstClassFull[[#This Row],[FullSess-Spk/sec]]&lt;$C$3,"LF","HF"))</f>
        <v/>
      </c>
      <c r="E327" s="49" t="str">
        <f>IF(ISBLANK(BurstClassFull[[#This Row],[FullSess-%SpikesInBursts]]),"",IF(BurstClassFull[[#This Row],[FullSess-%SpikesInBursts]]&lt;$D$3,"LB","HB"))</f>
        <v/>
      </c>
      <c r="F327" s="50" t="str">
        <f t="shared" si="4"/>
        <v/>
      </c>
      <c r="G327" s="131"/>
      <c r="H327" s="131"/>
      <c r="I327" s="75"/>
      <c r="J327" s="71"/>
      <c r="K327" s="71"/>
      <c r="L327" s="71"/>
      <c r="M327" s="71"/>
      <c r="N327" s="71"/>
      <c r="O327" s="71" t="e">
        <f>IF(Table1[[#This Row],[Ethanol Day]]&lt;9,"Early",IF(Table1[[#This Row],[Ethanol Day]]&gt;16,"Late","Mid"))</f>
        <v>#VALUE!</v>
      </c>
      <c r="P327" s="71"/>
      <c r="Q327" s="72"/>
      <c r="R327" s="153"/>
    </row>
    <row r="328" spans="4:18" hidden="1" x14ac:dyDescent="0.3">
      <c r="D328" s="49" t="str">
        <f>IF(ISBLANK(BurstClassFull[[#This Row],[FullSess-Spk/sec]]),"",IF(BurstClassFull[[#This Row],[FullSess-Spk/sec]]&lt;$C$3,"LF","HF"))</f>
        <v/>
      </c>
      <c r="E328" s="49" t="str">
        <f>IF(ISBLANK(BurstClassFull[[#This Row],[FullSess-%SpikesInBursts]]),"",IF(BurstClassFull[[#This Row],[FullSess-%SpikesInBursts]]&lt;$D$3,"LB","HB"))</f>
        <v/>
      </c>
      <c r="F328" s="50" t="str">
        <f t="shared" si="4"/>
        <v/>
      </c>
      <c r="G328" s="131"/>
      <c r="H328" s="131"/>
      <c r="I328" s="75"/>
      <c r="J328" s="71"/>
      <c r="K328" s="71"/>
      <c r="L328" s="71"/>
      <c r="M328" s="71"/>
      <c r="N328" s="71"/>
      <c r="O328" s="71" t="e">
        <f>IF(Table1[[#This Row],[Ethanol Day]]&lt;9,"Early",IF(Table1[[#This Row],[Ethanol Day]]&gt;16,"Late","Mid"))</f>
        <v>#VALUE!</v>
      </c>
      <c r="P328" s="71"/>
      <c r="Q328" s="72"/>
      <c r="R328" s="153"/>
    </row>
    <row r="329" spans="4:18" hidden="1" x14ac:dyDescent="0.3">
      <c r="D329" s="49" t="str">
        <f>IF(ISBLANK(BurstClassFull[[#This Row],[FullSess-Spk/sec]]),"",IF(BurstClassFull[[#This Row],[FullSess-Spk/sec]]&lt;$C$3,"LF","HF"))</f>
        <v/>
      </c>
      <c r="E329" s="49" t="str">
        <f>IF(ISBLANK(BurstClassFull[[#This Row],[FullSess-%SpikesInBursts]]),"",IF(BurstClassFull[[#This Row],[FullSess-%SpikesInBursts]]&lt;$D$3,"LB","HB"))</f>
        <v/>
      </c>
      <c r="F329" s="50" t="str">
        <f t="shared" si="4"/>
        <v/>
      </c>
      <c r="G329" s="131"/>
      <c r="H329" s="131"/>
      <c r="I329" s="75"/>
      <c r="J329" s="71"/>
      <c r="K329" s="71"/>
      <c r="L329" s="71"/>
      <c r="M329" s="71"/>
      <c r="N329" s="71"/>
      <c r="O329" s="71" t="e">
        <f>IF(Table1[[#This Row],[Ethanol Day]]&lt;9,"Early",IF(Table1[[#This Row],[Ethanol Day]]&gt;16,"Late","Mid"))</f>
        <v>#VALUE!</v>
      </c>
      <c r="P329" s="71"/>
      <c r="Q329" s="72"/>
      <c r="R329" s="153"/>
    </row>
    <row r="330" spans="4:18" hidden="1" x14ac:dyDescent="0.3">
      <c r="D330" s="49" t="str">
        <f>IF(ISBLANK(BurstClassFull[[#This Row],[FullSess-Spk/sec]]),"",IF(BurstClassFull[[#This Row],[FullSess-Spk/sec]]&lt;$C$3,"LF","HF"))</f>
        <v/>
      </c>
      <c r="E330" s="49" t="str">
        <f>IF(ISBLANK(BurstClassFull[[#This Row],[FullSess-%SpikesInBursts]]),"",IF(BurstClassFull[[#This Row],[FullSess-%SpikesInBursts]]&lt;$D$3,"LB","HB"))</f>
        <v/>
      </c>
      <c r="F330" s="50" t="str">
        <f t="shared" si="4"/>
        <v/>
      </c>
      <c r="G330" s="131"/>
      <c r="H330" s="131"/>
      <c r="I330" s="75"/>
      <c r="J330" s="71"/>
      <c r="K330" s="71"/>
      <c r="L330" s="71"/>
      <c r="M330" s="71"/>
      <c r="N330" s="71"/>
      <c r="O330" s="71" t="e">
        <f>IF(Table1[[#This Row],[Ethanol Day]]&lt;9,"Early",IF(Table1[[#This Row],[Ethanol Day]]&gt;16,"Late","Mid"))</f>
        <v>#VALUE!</v>
      </c>
      <c r="P330" s="71"/>
      <c r="Q330" s="72"/>
      <c r="R330" s="153"/>
    </row>
    <row r="331" spans="4:18" hidden="1" x14ac:dyDescent="0.3">
      <c r="D331" s="49" t="str">
        <f>IF(ISBLANK(BurstClassFull[[#This Row],[FullSess-Spk/sec]]),"",IF(BurstClassFull[[#This Row],[FullSess-Spk/sec]]&lt;$C$3,"LF","HF"))</f>
        <v/>
      </c>
      <c r="E331" s="49" t="str">
        <f>IF(ISBLANK(BurstClassFull[[#This Row],[FullSess-%SpikesInBursts]]),"",IF(BurstClassFull[[#This Row],[FullSess-%SpikesInBursts]]&lt;$D$3,"LB","HB"))</f>
        <v/>
      </c>
      <c r="F331" s="50" t="str">
        <f t="shared" si="4"/>
        <v/>
      </c>
      <c r="G331" s="131"/>
      <c r="H331" s="131"/>
      <c r="I331" s="75"/>
      <c r="J331" s="71"/>
      <c r="K331" s="71"/>
      <c r="L331" s="71"/>
      <c r="M331" s="71"/>
      <c r="N331" s="71"/>
      <c r="O331" s="71" t="e">
        <f>IF(Table1[[#This Row],[Ethanol Day]]&lt;9,"Early",IF(Table1[[#This Row],[Ethanol Day]]&gt;16,"Late","Mid"))</f>
        <v>#VALUE!</v>
      </c>
      <c r="P331" s="71"/>
      <c r="Q331" s="72"/>
      <c r="R331" s="153"/>
    </row>
    <row r="332" spans="4:18" hidden="1" x14ac:dyDescent="0.3">
      <c r="D332" s="49" t="str">
        <f>IF(ISBLANK(BurstClassFull[[#This Row],[FullSess-Spk/sec]]),"",IF(BurstClassFull[[#This Row],[FullSess-Spk/sec]]&lt;$C$3,"LF","HF"))</f>
        <v/>
      </c>
      <c r="E332" s="49" t="str">
        <f>IF(ISBLANK(BurstClassFull[[#This Row],[FullSess-%SpikesInBursts]]),"",IF(BurstClassFull[[#This Row],[FullSess-%SpikesInBursts]]&lt;$D$3,"LB","HB"))</f>
        <v/>
      </c>
      <c r="F332" s="50" t="str">
        <f t="shared" si="4"/>
        <v/>
      </c>
      <c r="G332" s="131"/>
      <c r="H332" s="131"/>
      <c r="I332" s="75"/>
      <c r="J332" s="71"/>
      <c r="K332" s="71"/>
      <c r="L332" s="71"/>
      <c r="M332" s="71"/>
      <c r="N332" s="71"/>
      <c r="O332" s="71" t="e">
        <f>IF(Table1[[#This Row],[Ethanol Day]]&lt;9,"Early",IF(Table1[[#This Row],[Ethanol Day]]&gt;16,"Late","Mid"))</f>
        <v>#VALUE!</v>
      </c>
      <c r="P332" s="71"/>
      <c r="Q332" s="72"/>
      <c r="R332" s="153"/>
    </row>
    <row r="333" spans="4:18" hidden="1" x14ac:dyDescent="0.3">
      <c r="D333" s="49" t="str">
        <f>IF(ISBLANK(BurstClassFull[[#This Row],[FullSess-Spk/sec]]),"",IF(BurstClassFull[[#This Row],[FullSess-Spk/sec]]&lt;$C$3,"LF","HF"))</f>
        <v/>
      </c>
      <c r="E333" s="49" t="str">
        <f>IF(ISBLANK(BurstClassFull[[#This Row],[FullSess-%SpikesInBursts]]),"",IF(BurstClassFull[[#This Row],[FullSess-%SpikesInBursts]]&lt;$D$3,"LB","HB"))</f>
        <v/>
      </c>
      <c r="F333" s="50" t="str">
        <f t="shared" si="4"/>
        <v/>
      </c>
      <c r="G333" s="131"/>
      <c r="H333" s="131"/>
      <c r="I333" s="75"/>
      <c r="J333" s="71"/>
      <c r="K333" s="71"/>
      <c r="L333" s="71"/>
      <c r="M333" s="71"/>
      <c r="N333" s="71"/>
      <c r="O333" s="71" t="e">
        <f>IF(Table1[[#This Row],[Ethanol Day]]&lt;9,"Early",IF(Table1[[#This Row],[Ethanol Day]]&gt;16,"Late","Mid"))</f>
        <v>#VALUE!</v>
      </c>
      <c r="P333" s="71"/>
      <c r="Q333" s="72"/>
      <c r="R333" s="153"/>
    </row>
    <row r="334" spans="4:18" hidden="1" x14ac:dyDescent="0.3">
      <c r="D334" s="49" t="str">
        <f>IF(ISBLANK(BurstClassFull[[#This Row],[FullSess-Spk/sec]]),"",IF(BurstClassFull[[#This Row],[FullSess-Spk/sec]]&lt;$C$3,"LF","HF"))</f>
        <v/>
      </c>
      <c r="E334" s="49" t="str">
        <f>IF(ISBLANK(BurstClassFull[[#This Row],[FullSess-%SpikesInBursts]]),"",IF(BurstClassFull[[#This Row],[FullSess-%SpikesInBursts]]&lt;$D$3,"LB","HB"))</f>
        <v/>
      </c>
      <c r="F334" s="50" t="str">
        <f t="shared" si="4"/>
        <v/>
      </c>
      <c r="G334" s="131"/>
      <c r="H334" s="131"/>
      <c r="I334" s="75"/>
      <c r="J334" s="71"/>
      <c r="K334" s="71"/>
      <c r="L334" s="71"/>
      <c r="M334" s="71"/>
      <c r="N334" s="71"/>
      <c r="O334" s="71" t="e">
        <f>IF(Table1[[#This Row],[Ethanol Day]]&lt;9,"Early",IF(Table1[[#This Row],[Ethanol Day]]&gt;16,"Late","Mid"))</f>
        <v>#VALUE!</v>
      </c>
      <c r="P334" s="71"/>
      <c r="Q334" s="72"/>
      <c r="R334" s="153"/>
    </row>
    <row r="335" spans="4:18" hidden="1" x14ac:dyDescent="0.3">
      <c r="D335" s="49" t="str">
        <f>IF(ISBLANK(BurstClassFull[[#This Row],[FullSess-Spk/sec]]),"",IF(BurstClassFull[[#This Row],[FullSess-Spk/sec]]&lt;$C$3,"LF","HF"))</f>
        <v/>
      </c>
      <c r="E335" s="49" t="str">
        <f>IF(ISBLANK(BurstClassFull[[#This Row],[FullSess-%SpikesInBursts]]),"",IF(BurstClassFull[[#This Row],[FullSess-%SpikesInBursts]]&lt;$D$3,"LB","HB"))</f>
        <v/>
      </c>
      <c r="F335" s="50" t="str">
        <f t="shared" si="4"/>
        <v/>
      </c>
      <c r="G335" s="131"/>
      <c r="H335" s="131"/>
      <c r="I335" s="75"/>
      <c r="J335" s="71"/>
      <c r="K335" s="71"/>
      <c r="L335" s="71"/>
      <c r="M335" s="71"/>
      <c r="N335" s="71"/>
      <c r="O335" s="71" t="e">
        <f>IF(Table1[[#This Row],[Ethanol Day]]&lt;9,"Early",IF(Table1[[#This Row],[Ethanol Day]]&gt;16,"Late","Mid"))</f>
        <v>#VALUE!</v>
      </c>
      <c r="P335" s="71"/>
      <c r="Q335" s="72"/>
      <c r="R335" s="153"/>
    </row>
    <row r="336" spans="4:18" hidden="1" x14ac:dyDescent="0.3">
      <c r="D336" s="49" t="str">
        <f>IF(ISBLANK(BurstClassFull[[#This Row],[FullSess-Spk/sec]]),"",IF(BurstClassFull[[#This Row],[FullSess-Spk/sec]]&lt;$C$3,"LF","HF"))</f>
        <v/>
      </c>
      <c r="E336" s="49" t="str">
        <f>IF(ISBLANK(BurstClassFull[[#This Row],[FullSess-%SpikesInBursts]]),"",IF(BurstClassFull[[#This Row],[FullSess-%SpikesInBursts]]&lt;$D$3,"LB","HB"))</f>
        <v/>
      </c>
      <c r="F336" s="50" t="str">
        <f t="shared" si="4"/>
        <v/>
      </c>
      <c r="G336" s="131"/>
      <c r="H336" s="131"/>
      <c r="I336" s="75"/>
      <c r="J336" s="71"/>
      <c r="K336" s="71"/>
      <c r="L336" s="71"/>
      <c r="M336" s="71"/>
      <c r="N336" s="71"/>
      <c r="O336" s="71" t="e">
        <f>IF(Table1[[#This Row],[Ethanol Day]]&lt;9,"Early",IF(Table1[[#This Row],[Ethanol Day]]&gt;16,"Late","Mid"))</f>
        <v>#VALUE!</v>
      </c>
      <c r="P336" s="71"/>
      <c r="Q336" s="72"/>
      <c r="R336" s="153"/>
    </row>
    <row r="337" spans="4:18" hidden="1" x14ac:dyDescent="0.3">
      <c r="D337" s="49" t="str">
        <f>IF(ISBLANK(BurstClassFull[[#This Row],[FullSess-Spk/sec]]),"",IF(BurstClassFull[[#This Row],[FullSess-Spk/sec]]&lt;$C$3,"LF","HF"))</f>
        <v/>
      </c>
      <c r="E337" s="49" t="str">
        <f>IF(ISBLANK(BurstClassFull[[#This Row],[FullSess-%SpikesInBursts]]),"",IF(BurstClassFull[[#This Row],[FullSess-%SpikesInBursts]]&lt;$D$3,"LB","HB"))</f>
        <v/>
      </c>
      <c r="F337" s="50" t="str">
        <f t="shared" si="4"/>
        <v/>
      </c>
      <c r="G337" s="131"/>
      <c r="H337" s="131"/>
      <c r="I337" s="75"/>
      <c r="J337" s="71"/>
      <c r="K337" s="71"/>
      <c r="L337" s="71"/>
      <c r="M337" s="71"/>
      <c r="N337" s="71"/>
      <c r="O337" s="71" t="e">
        <f>IF(Table1[[#This Row],[Ethanol Day]]&lt;9,"Early",IF(Table1[[#This Row],[Ethanol Day]]&gt;16,"Late","Mid"))</f>
        <v>#VALUE!</v>
      </c>
      <c r="P337" s="71"/>
      <c r="Q337" s="72"/>
      <c r="R337" s="153"/>
    </row>
    <row r="338" spans="4:18" hidden="1" x14ac:dyDescent="0.3">
      <c r="D338" s="49" t="str">
        <f>IF(ISBLANK(BurstClassFull[[#This Row],[FullSess-Spk/sec]]),"",IF(BurstClassFull[[#This Row],[FullSess-Spk/sec]]&lt;$C$3,"LF","HF"))</f>
        <v/>
      </c>
      <c r="E338" s="49" t="str">
        <f>IF(ISBLANK(BurstClassFull[[#This Row],[FullSess-%SpikesInBursts]]),"",IF(BurstClassFull[[#This Row],[FullSess-%SpikesInBursts]]&lt;$D$3,"LB","HB"))</f>
        <v/>
      </c>
      <c r="F338" s="50" t="str">
        <f t="shared" si="4"/>
        <v/>
      </c>
      <c r="G338" s="131"/>
      <c r="H338" s="131"/>
      <c r="I338" s="75"/>
      <c r="J338" s="71"/>
      <c r="K338" s="71"/>
      <c r="L338" s="71"/>
      <c r="M338" s="71"/>
      <c r="N338" s="71"/>
      <c r="O338" s="71" t="e">
        <f>IF(Table1[[#This Row],[Ethanol Day]]&lt;9,"Early",IF(Table1[[#This Row],[Ethanol Day]]&gt;16,"Late","Mid"))</f>
        <v>#VALUE!</v>
      </c>
      <c r="P338" s="71"/>
      <c r="Q338" s="72"/>
      <c r="R338" s="153"/>
    </row>
    <row r="339" spans="4:18" hidden="1" x14ac:dyDescent="0.3">
      <c r="D339" s="49" t="str">
        <f>IF(ISBLANK(BurstClassFull[[#This Row],[FullSess-Spk/sec]]),"",IF(BurstClassFull[[#This Row],[FullSess-Spk/sec]]&lt;$C$3,"LF","HF"))</f>
        <v/>
      </c>
      <c r="E339" s="49" t="str">
        <f>IF(ISBLANK(BurstClassFull[[#This Row],[FullSess-%SpikesInBursts]]),"",IF(BurstClassFull[[#This Row],[FullSess-%SpikesInBursts]]&lt;$D$3,"LB","HB"))</f>
        <v/>
      </c>
      <c r="F339" s="50" t="str">
        <f t="shared" si="4"/>
        <v/>
      </c>
      <c r="G339" s="131"/>
      <c r="H339" s="131"/>
      <c r="I339" s="75"/>
      <c r="J339" s="71"/>
      <c r="K339" s="71"/>
      <c r="L339" s="71"/>
      <c r="M339" s="71"/>
      <c r="N339" s="71"/>
      <c r="O339" s="71" t="e">
        <f>IF(Table1[[#This Row],[Ethanol Day]]&lt;9,"Early",IF(Table1[[#This Row],[Ethanol Day]]&gt;16,"Late","Mid"))</f>
        <v>#VALUE!</v>
      </c>
      <c r="P339" s="71"/>
      <c r="Q339" s="72"/>
      <c r="R339" s="153"/>
    </row>
    <row r="340" spans="4:18" hidden="1" x14ac:dyDescent="0.3">
      <c r="D340" s="49" t="str">
        <f>IF(ISBLANK(BurstClassFull[[#This Row],[FullSess-Spk/sec]]),"",IF(BurstClassFull[[#This Row],[FullSess-Spk/sec]]&lt;$C$3,"LF","HF"))</f>
        <v/>
      </c>
      <c r="E340" s="49" t="str">
        <f>IF(ISBLANK(BurstClassFull[[#This Row],[FullSess-%SpikesInBursts]]),"",IF(BurstClassFull[[#This Row],[FullSess-%SpikesInBursts]]&lt;$D$3,"LB","HB"))</f>
        <v/>
      </c>
      <c r="F340" s="50" t="str">
        <f t="shared" si="4"/>
        <v/>
      </c>
      <c r="G340" s="131"/>
      <c r="H340" s="131"/>
      <c r="I340" s="75"/>
      <c r="J340" s="71"/>
      <c r="K340" s="71"/>
      <c r="L340" s="71"/>
      <c r="M340" s="71"/>
      <c r="N340" s="71"/>
      <c r="O340" s="71" t="e">
        <f>IF(Table1[[#This Row],[Ethanol Day]]&lt;9,"Early",IF(Table1[[#This Row],[Ethanol Day]]&gt;16,"Late","Mid"))</f>
        <v>#VALUE!</v>
      </c>
      <c r="P340" s="71"/>
      <c r="Q340" s="72"/>
      <c r="R340" s="153"/>
    </row>
    <row r="341" spans="4:18" hidden="1" x14ac:dyDescent="0.3">
      <c r="D341" s="49" t="str">
        <f>IF(ISBLANK(BurstClassFull[[#This Row],[FullSess-Spk/sec]]),"",IF(BurstClassFull[[#This Row],[FullSess-Spk/sec]]&lt;$C$3,"LF","HF"))</f>
        <v/>
      </c>
      <c r="E341" s="49" t="str">
        <f>IF(ISBLANK(BurstClassFull[[#This Row],[FullSess-%SpikesInBursts]]),"",IF(BurstClassFull[[#This Row],[FullSess-%SpikesInBursts]]&lt;$D$3,"LB","HB"))</f>
        <v/>
      </c>
      <c r="F341" s="50" t="str">
        <f t="shared" si="4"/>
        <v/>
      </c>
      <c r="G341" s="131"/>
      <c r="H341" s="131"/>
      <c r="I341" s="75"/>
      <c r="J341" s="71"/>
      <c r="K341" s="71"/>
      <c r="L341" s="71"/>
      <c r="M341" s="71"/>
      <c r="N341" s="71"/>
      <c r="O341" s="71" t="e">
        <f>IF(Table1[[#This Row],[Ethanol Day]]&lt;9,"Early",IF(Table1[[#This Row],[Ethanol Day]]&gt;16,"Late","Mid"))</f>
        <v>#VALUE!</v>
      </c>
      <c r="P341" s="71"/>
      <c r="Q341" s="72"/>
      <c r="R341" s="153"/>
    </row>
    <row r="342" spans="4:18" hidden="1" x14ac:dyDescent="0.3">
      <c r="D342" s="49" t="str">
        <f>IF(ISBLANK(BurstClassFull[[#This Row],[FullSess-Spk/sec]]),"",IF(BurstClassFull[[#This Row],[FullSess-Spk/sec]]&lt;$C$3,"LF","HF"))</f>
        <v/>
      </c>
      <c r="E342" s="49" t="str">
        <f>IF(ISBLANK(BurstClassFull[[#This Row],[FullSess-%SpikesInBursts]]),"",IF(BurstClassFull[[#This Row],[FullSess-%SpikesInBursts]]&lt;$D$3,"LB","HB"))</f>
        <v/>
      </c>
      <c r="F342" s="50" t="str">
        <f t="shared" si="4"/>
        <v/>
      </c>
      <c r="G342" s="131"/>
      <c r="H342" s="131"/>
      <c r="I342" s="74"/>
      <c r="J342" s="71"/>
      <c r="K342" s="71"/>
      <c r="L342" s="71"/>
      <c r="M342" s="71"/>
      <c r="N342" s="71"/>
      <c r="O342" s="71" t="e">
        <f>IF(Table1[[#This Row],[Ethanol Day]]&lt;9,"Early",IF(Table1[[#This Row],[Ethanol Day]]&gt;16,"Late","Mid"))</f>
        <v>#VALUE!</v>
      </c>
      <c r="P342" s="71"/>
      <c r="Q342" s="72"/>
      <c r="R342" s="153"/>
    </row>
    <row r="343" spans="4:18" hidden="1" x14ac:dyDescent="0.3">
      <c r="D343" s="49" t="str">
        <f>IF(ISBLANK(BurstClassFull[[#This Row],[FullSess-Spk/sec]]),"",IF(BurstClassFull[[#This Row],[FullSess-Spk/sec]]&lt;$C$3,"LF","HF"))</f>
        <v/>
      </c>
      <c r="E343" s="49" t="str">
        <f>IF(ISBLANK(BurstClassFull[[#This Row],[FullSess-%SpikesInBursts]]),"",IF(BurstClassFull[[#This Row],[FullSess-%SpikesInBursts]]&lt;$D$3,"LB","HB"))</f>
        <v/>
      </c>
      <c r="F343" s="50" t="str">
        <f t="shared" si="4"/>
        <v/>
      </c>
      <c r="G343" s="131"/>
      <c r="H343" s="131"/>
      <c r="I343" s="74"/>
      <c r="J343" s="71"/>
      <c r="K343" s="71"/>
      <c r="L343" s="71"/>
      <c r="M343" s="71"/>
      <c r="N343" s="71"/>
      <c r="O343" s="71" t="e">
        <f>IF(Table1[[#This Row],[Ethanol Day]]&lt;9,"Early",IF(Table1[[#This Row],[Ethanol Day]]&gt;16,"Late","Mid"))</f>
        <v>#VALUE!</v>
      </c>
      <c r="P343" s="71"/>
      <c r="Q343" s="72"/>
      <c r="R343" s="153"/>
    </row>
    <row r="344" spans="4:18" hidden="1" x14ac:dyDescent="0.3">
      <c r="D344" s="49" t="str">
        <f>IF(ISBLANK(BurstClassFull[[#This Row],[FullSess-Spk/sec]]),"",IF(BurstClassFull[[#This Row],[FullSess-Spk/sec]]&lt;$C$3,"LF","HF"))</f>
        <v/>
      </c>
      <c r="E344" s="49" t="str">
        <f>IF(ISBLANK(BurstClassFull[[#This Row],[FullSess-%SpikesInBursts]]),"",IF(BurstClassFull[[#This Row],[FullSess-%SpikesInBursts]]&lt;$D$3,"LB","HB"))</f>
        <v/>
      </c>
      <c r="F344" s="50" t="str">
        <f t="shared" si="4"/>
        <v/>
      </c>
      <c r="G344" s="131"/>
      <c r="H344" s="131"/>
      <c r="I344" s="74"/>
      <c r="J344" s="71"/>
      <c r="K344" s="71"/>
      <c r="L344" s="71"/>
      <c r="M344" s="71"/>
      <c r="N344" s="71"/>
      <c r="O344" s="71" t="e">
        <f>IF(Table1[[#This Row],[Ethanol Day]]&lt;9,"Early",IF(Table1[[#This Row],[Ethanol Day]]&gt;16,"Late","Mid"))</f>
        <v>#VALUE!</v>
      </c>
      <c r="P344" s="71"/>
      <c r="Q344" s="72"/>
      <c r="R344" s="153"/>
    </row>
    <row r="345" spans="4:18" hidden="1" x14ac:dyDescent="0.3">
      <c r="D345" s="49" t="str">
        <f>IF(ISBLANK(BurstClassFull[[#This Row],[FullSess-Spk/sec]]),"",IF(BurstClassFull[[#This Row],[FullSess-Spk/sec]]&lt;$C$3,"LF","HF"))</f>
        <v/>
      </c>
      <c r="E345" s="49" t="str">
        <f>IF(ISBLANK(BurstClassFull[[#This Row],[FullSess-%SpikesInBursts]]),"",IF(BurstClassFull[[#This Row],[FullSess-%SpikesInBursts]]&lt;$D$3,"LB","HB"))</f>
        <v/>
      </c>
      <c r="F345" s="50" t="str">
        <f t="shared" si="4"/>
        <v/>
      </c>
      <c r="G345" s="131"/>
      <c r="H345" s="131"/>
      <c r="I345" s="74"/>
      <c r="J345" s="71"/>
      <c r="K345" s="71"/>
      <c r="L345" s="71"/>
      <c r="M345" s="71"/>
      <c r="N345" s="71"/>
      <c r="O345" s="71" t="e">
        <f>IF(Table1[[#This Row],[Ethanol Day]]&lt;9,"Early",IF(Table1[[#This Row],[Ethanol Day]]&gt;16,"Late","Mid"))</f>
        <v>#VALUE!</v>
      </c>
      <c r="P345" s="71"/>
      <c r="Q345" s="72"/>
      <c r="R345" s="153"/>
    </row>
    <row r="346" spans="4:18" hidden="1" x14ac:dyDescent="0.3">
      <c r="D346" s="49" t="str">
        <f>IF(ISBLANK(BurstClassFull[[#This Row],[FullSess-Spk/sec]]),"",IF(BurstClassFull[[#This Row],[FullSess-Spk/sec]]&lt;$C$3,"LF","HF"))</f>
        <v/>
      </c>
      <c r="E346" s="49" t="str">
        <f>IF(ISBLANK(BurstClassFull[[#This Row],[FullSess-%SpikesInBursts]]),"",IF(BurstClassFull[[#This Row],[FullSess-%SpikesInBursts]]&lt;$D$3,"LB","HB"))</f>
        <v/>
      </c>
      <c r="F346" s="50" t="str">
        <f t="shared" si="4"/>
        <v/>
      </c>
      <c r="G346" s="131"/>
      <c r="H346" s="131"/>
      <c r="I346" s="74"/>
      <c r="J346" s="71"/>
      <c r="K346" s="71"/>
      <c r="L346" s="71"/>
      <c r="M346" s="71"/>
      <c r="N346" s="71"/>
      <c r="O346" s="71" t="e">
        <f>IF(Table1[[#This Row],[Ethanol Day]]&lt;9,"Early",IF(Table1[[#This Row],[Ethanol Day]]&gt;16,"Late","Mid"))</f>
        <v>#VALUE!</v>
      </c>
      <c r="P346" s="71"/>
      <c r="Q346" s="72"/>
      <c r="R346" s="153"/>
    </row>
    <row r="347" spans="4:18" hidden="1" x14ac:dyDescent="0.3">
      <c r="D347" s="49" t="str">
        <f>IF(ISBLANK(BurstClassFull[[#This Row],[FullSess-Spk/sec]]),"",IF(BurstClassFull[[#This Row],[FullSess-Spk/sec]]&lt;$C$3,"LF","HF"))</f>
        <v/>
      </c>
      <c r="E347" s="49" t="str">
        <f>IF(ISBLANK(BurstClassFull[[#This Row],[FullSess-%SpikesInBursts]]),"",IF(BurstClassFull[[#This Row],[FullSess-%SpikesInBursts]]&lt;$D$3,"LB","HB"))</f>
        <v/>
      </c>
      <c r="F347" s="50" t="str">
        <f t="shared" si="4"/>
        <v/>
      </c>
      <c r="G347" s="131"/>
      <c r="H347" s="131"/>
      <c r="I347" s="74"/>
      <c r="J347" s="71"/>
      <c r="K347" s="71"/>
      <c r="L347" s="71"/>
      <c r="M347" s="71"/>
      <c r="N347" s="71"/>
      <c r="O347" s="71" t="e">
        <f>IF(Table1[[#This Row],[Ethanol Day]]&lt;9,"Early",IF(Table1[[#This Row],[Ethanol Day]]&gt;16,"Late","Mid"))</f>
        <v>#VALUE!</v>
      </c>
      <c r="P347" s="71"/>
      <c r="Q347" s="72"/>
      <c r="R347" s="153"/>
    </row>
    <row r="348" spans="4:18" hidden="1" x14ac:dyDescent="0.3">
      <c r="D348" s="49" t="str">
        <f>IF(ISBLANK(BurstClassFull[[#This Row],[FullSess-Spk/sec]]),"",IF(BurstClassFull[[#This Row],[FullSess-Spk/sec]]&lt;$C$3,"LF","HF"))</f>
        <v/>
      </c>
      <c r="E348" s="49" t="str">
        <f>IF(ISBLANK(BurstClassFull[[#This Row],[FullSess-%SpikesInBursts]]),"",IF(BurstClassFull[[#This Row],[FullSess-%SpikesInBursts]]&lt;$D$3,"LB","HB"))</f>
        <v/>
      </c>
      <c r="F348" s="50" t="str">
        <f t="shared" si="4"/>
        <v/>
      </c>
      <c r="G348" s="131"/>
      <c r="H348" s="131"/>
      <c r="I348" s="74"/>
      <c r="J348" s="71"/>
      <c r="K348" s="71"/>
      <c r="L348" s="71"/>
      <c r="M348" s="71"/>
      <c r="N348" s="71"/>
      <c r="O348" s="71" t="e">
        <f>IF(Table1[[#This Row],[Ethanol Day]]&lt;9,"Early",IF(Table1[[#This Row],[Ethanol Day]]&gt;16,"Late","Mid"))</f>
        <v>#VALUE!</v>
      </c>
      <c r="P348" s="71"/>
      <c r="Q348" s="72"/>
      <c r="R348" s="153"/>
    </row>
    <row r="349" spans="4:18" hidden="1" x14ac:dyDescent="0.3">
      <c r="D349" s="49" t="str">
        <f>IF(ISBLANK(BurstClassFull[[#This Row],[FullSess-Spk/sec]]),"",IF(BurstClassFull[[#This Row],[FullSess-Spk/sec]]&lt;$C$3,"LF","HF"))</f>
        <v/>
      </c>
      <c r="E349" s="49" t="str">
        <f>IF(ISBLANK(BurstClassFull[[#This Row],[FullSess-%SpikesInBursts]]),"",IF(BurstClassFull[[#This Row],[FullSess-%SpikesInBursts]]&lt;$D$3,"LB","HB"))</f>
        <v/>
      </c>
      <c r="F349" s="50" t="str">
        <f t="shared" si="4"/>
        <v/>
      </c>
      <c r="G349" s="131"/>
      <c r="H349" s="131"/>
      <c r="I349" s="74"/>
      <c r="J349" s="71"/>
      <c r="K349" s="71"/>
      <c r="L349" s="71"/>
      <c r="M349" s="71"/>
      <c r="N349" s="71"/>
      <c r="O349" s="71" t="e">
        <f>IF(Table1[[#This Row],[Ethanol Day]]&lt;9,"Early",IF(Table1[[#This Row],[Ethanol Day]]&gt;16,"Late","Mid"))</f>
        <v>#VALUE!</v>
      </c>
      <c r="P349" s="71"/>
      <c r="Q349" s="72"/>
      <c r="R349" s="153"/>
    </row>
    <row r="350" spans="4:18" hidden="1" x14ac:dyDescent="0.3">
      <c r="D350" s="49" t="str">
        <f>IF(ISBLANK(BurstClassFull[[#This Row],[FullSess-Spk/sec]]),"",IF(BurstClassFull[[#This Row],[FullSess-Spk/sec]]&lt;$C$3,"LF","HF"))</f>
        <v/>
      </c>
      <c r="E350" s="49" t="str">
        <f>IF(ISBLANK(BurstClassFull[[#This Row],[FullSess-%SpikesInBursts]]),"",IF(BurstClassFull[[#This Row],[FullSess-%SpikesInBursts]]&lt;$D$3,"LB","HB"))</f>
        <v/>
      </c>
      <c r="F350" s="50" t="str">
        <f t="shared" si="4"/>
        <v/>
      </c>
      <c r="G350" s="131"/>
      <c r="H350" s="131"/>
      <c r="I350" s="74"/>
      <c r="J350" s="71"/>
      <c r="K350" s="71"/>
      <c r="L350" s="71"/>
      <c r="M350" s="71"/>
      <c r="N350" s="71"/>
      <c r="O350" s="71" t="e">
        <f>IF(Table1[[#This Row],[Ethanol Day]]&lt;9,"Early",IF(Table1[[#This Row],[Ethanol Day]]&gt;16,"Late","Mid"))</f>
        <v>#VALUE!</v>
      </c>
      <c r="P350" s="71"/>
      <c r="Q350" s="72"/>
      <c r="R350" s="153"/>
    </row>
    <row r="351" spans="4:18" hidden="1" x14ac:dyDescent="0.3">
      <c r="D351" s="49" t="str">
        <f>IF(ISBLANK(BurstClassFull[[#This Row],[FullSess-Spk/sec]]),"",IF(BurstClassFull[[#This Row],[FullSess-Spk/sec]]&lt;$C$3,"LF","HF"))</f>
        <v/>
      </c>
      <c r="E351" s="49" t="str">
        <f>IF(ISBLANK(BurstClassFull[[#This Row],[FullSess-%SpikesInBursts]]),"",IF(BurstClassFull[[#This Row],[FullSess-%SpikesInBursts]]&lt;$D$3,"LB","HB"))</f>
        <v/>
      </c>
      <c r="F351" s="50" t="str">
        <f t="shared" si="4"/>
        <v/>
      </c>
      <c r="G351" s="131"/>
      <c r="H351" s="131"/>
      <c r="I351" s="74"/>
      <c r="J351" s="71"/>
      <c r="K351" s="71"/>
      <c r="L351" s="71"/>
      <c r="M351" s="71"/>
      <c r="N351" s="71"/>
      <c r="O351" s="71" t="e">
        <f>IF(Table1[[#This Row],[Ethanol Day]]&lt;9,"Early",IF(Table1[[#This Row],[Ethanol Day]]&gt;16,"Late","Mid"))</f>
        <v>#VALUE!</v>
      </c>
      <c r="P351" s="71"/>
      <c r="Q351" s="72"/>
      <c r="R351" s="153"/>
    </row>
    <row r="352" spans="4:18" hidden="1" x14ac:dyDescent="0.3">
      <c r="D352" s="49" t="str">
        <f>IF(ISBLANK(BurstClassFull[[#This Row],[FullSess-Spk/sec]]),"",IF(BurstClassFull[[#This Row],[FullSess-Spk/sec]]&lt;$C$3,"LF","HF"))</f>
        <v/>
      </c>
      <c r="E352" s="49" t="str">
        <f>IF(ISBLANK(BurstClassFull[[#This Row],[FullSess-%SpikesInBursts]]),"",IF(BurstClassFull[[#This Row],[FullSess-%SpikesInBursts]]&lt;$D$3,"LB","HB"))</f>
        <v/>
      </c>
      <c r="F352" s="50" t="str">
        <f t="shared" si="4"/>
        <v/>
      </c>
      <c r="G352" s="131"/>
      <c r="H352" s="131"/>
      <c r="I352" s="74"/>
      <c r="J352" s="71"/>
      <c r="K352" s="71"/>
      <c r="L352" s="71"/>
      <c r="M352" s="71"/>
      <c r="N352" s="71"/>
      <c r="O352" s="71" t="e">
        <f>IF(Table1[[#This Row],[Ethanol Day]]&lt;9,"Early",IF(Table1[[#This Row],[Ethanol Day]]&gt;16,"Late","Mid"))</f>
        <v>#VALUE!</v>
      </c>
      <c r="P352" s="71"/>
      <c r="Q352" s="72"/>
      <c r="R352" s="153"/>
    </row>
    <row r="353" spans="4:18" hidden="1" x14ac:dyDescent="0.3">
      <c r="D353" s="49" t="str">
        <f>IF(ISBLANK(BurstClassFull[[#This Row],[FullSess-Spk/sec]]),"",IF(BurstClassFull[[#This Row],[FullSess-Spk/sec]]&lt;$C$3,"LF","HF"))</f>
        <v/>
      </c>
      <c r="E353" s="49" t="str">
        <f>IF(ISBLANK(BurstClassFull[[#This Row],[FullSess-%SpikesInBursts]]),"",IF(BurstClassFull[[#This Row],[FullSess-%SpikesInBursts]]&lt;$D$3,"LB","HB"))</f>
        <v/>
      </c>
      <c r="F353" s="50" t="str">
        <f t="shared" si="4"/>
        <v/>
      </c>
      <c r="G353" s="131"/>
      <c r="H353" s="131"/>
      <c r="I353" s="74"/>
      <c r="J353" s="71"/>
      <c r="K353" s="71"/>
      <c r="L353" s="71"/>
      <c r="M353" s="71"/>
      <c r="N353" s="71"/>
      <c r="O353" s="71" t="e">
        <f>IF(Table1[[#This Row],[Ethanol Day]]&lt;9,"Early",IF(Table1[[#This Row],[Ethanol Day]]&gt;16,"Late","Mid"))</f>
        <v>#VALUE!</v>
      </c>
      <c r="P353" s="71"/>
      <c r="Q353" s="72"/>
      <c r="R353" s="153"/>
    </row>
    <row r="354" spans="4:18" hidden="1" x14ac:dyDescent="0.3">
      <c r="D354" s="49" t="str">
        <f>IF(ISBLANK(BurstClassFull[[#This Row],[FullSess-Spk/sec]]),"",IF(BurstClassFull[[#This Row],[FullSess-Spk/sec]]&lt;$C$3,"LF","HF"))</f>
        <v/>
      </c>
      <c r="E354" s="49" t="str">
        <f>IF(ISBLANK(BurstClassFull[[#This Row],[FullSess-%SpikesInBursts]]),"",IF(BurstClassFull[[#This Row],[FullSess-%SpikesInBursts]]&lt;$D$3,"LB","HB"))</f>
        <v/>
      </c>
      <c r="F354" s="50" t="str">
        <f t="shared" si="4"/>
        <v/>
      </c>
      <c r="G354" s="131"/>
      <c r="H354" s="131"/>
      <c r="I354" s="74"/>
      <c r="J354" s="71"/>
      <c r="K354" s="71"/>
      <c r="L354" s="71"/>
      <c r="M354" s="71"/>
      <c r="N354" s="71"/>
      <c r="O354" s="71" t="e">
        <f>IF(Table1[[#This Row],[Ethanol Day]]&lt;9,"Early",IF(Table1[[#This Row],[Ethanol Day]]&gt;16,"Late","Mid"))</f>
        <v>#VALUE!</v>
      </c>
      <c r="P354" s="71"/>
      <c r="Q354" s="72"/>
      <c r="R354" s="153"/>
    </row>
    <row r="355" spans="4:18" hidden="1" x14ac:dyDescent="0.3">
      <c r="D355" s="49" t="str">
        <f>IF(ISBLANK(BurstClassFull[[#This Row],[FullSess-Spk/sec]]),"",IF(BurstClassFull[[#This Row],[FullSess-Spk/sec]]&lt;$C$3,"LF","HF"))</f>
        <v/>
      </c>
      <c r="E355" s="49" t="str">
        <f>IF(ISBLANK(BurstClassFull[[#This Row],[FullSess-%SpikesInBursts]]),"",IF(BurstClassFull[[#This Row],[FullSess-%SpikesInBursts]]&lt;$D$3,"LB","HB"))</f>
        <v/>
      </c>
      <c r="F355" s="50" t="str">
        <f t="shared" si="4"/>
        <v/>
      </c>
      <c r="G355" s="131"/>
      <c r="H355" s="131"/>
      <c r="I355" s="74"/>
      <c r="J355" s="71"/>
      <c r="K355" s="71"/>
      <c r="L355" s="71"/>
      <c r="M355" s="71"/>
      <c r="N355" s="71"/>
      <c r="O355" s="71" t="e">
        <f>IF(Table1[[#This Row],[Ethanol Day]]&lt;9,"Early",IF(Table1[[#This Row],[Ethanol Day]]&gt;16,"Late","Mid"))</f>
        <v>#VALUE!</v>
      </c>
      <c r="P355" s="71"/>
      <c r="Q355" s="72"/>
      <c r="R355" s="153"/>
    </row>
    <row r="356" spans="4:18" hidden="1" x14ac:dyDescent="0.3">
      <c r="D356" s="49" t="str">
        <f>IF(ISBLANK(BurstClassFull[[#This Row],[FullSess-Spk/sec]]),"",IF(BurstClassFull[[#This Row],[FullSess-Spk/sec]]&lt;$C$3,"LF","HF"))</f>
        <v/>
      </c>
      <c r="E356" s="49" t="str">
        <f>IF(ISBLANK(BurstClassFull[[#This Row],[FullSess-%SpikesInBursts]]),"",IF(BurstClassFull[[#This Row],[FullSess-%SpikesInBursts]]&lt;$D$3,"LB","HB"))</f>
        <v/>
      </c>
      <c r="F356" s="50" t="str">
        <f t="shared" ref="F356:F416" si="5">CONCATENATE(D356,E356)</f>
        <v/>
      </c>
      <c r="G356" s="131"/>
      <c r="H356" s="131"/>
      <c r="I356" s="74"/>
      <c r="J356" s="71"/>
      <c r="K356" s="71"/>
      <c r="L356" s="71"/>
      <c r="M356" s="71"/>
      <c r="N356" s="71"/>
      <c r="O356" s="71" t="e">
        <f>IF(Table1[[#This Row],[Ethanol Day]]&lt;9,"Early",IF(Table1[[#This Row],[Ethanol Day]]&gt;16,"Late","Mid"))</f>
        <v>#VALUE!</v>
      </c>
      <c r="P356" s="71"/>
      <c r="Q356" s="72"/>
      <c r="R356" s="153"/>
    </row>
    <row r="357" spans="4:18" hidden="1" x14ac:dyDescent="0.3">
      <c r="D357" s="49" t="str">
        <f>IF(ISBLANK(BurstClassFull[[#This Row],[FullSess-Spk/sec]]),"",IF(BurstClassFull[[#This Row],[FullSess-Spk/sec]]&lt;$C$3,"LF","HF"))</f>
        <v/>
      </c>
      <c r="E357" s="49" t="str">
        <f>IF(ISBLANK(BurstClassFull[[#This Row],[FullSess-%SpikesInBursts]]),"",IF(BurstClassFull[[#This Row],[FullSess-%SpikesInBursts]]&lt;$D$3,"LB","HB"))</f>
        <v/>
      </c>
      <c r="F357" s="50" t="str">
        <f t="shared" si="5"/>
        <v/>
      </c>
      <c r="G357" s="131"/>
      <c r="H357" s="131"/>
      <c r="I357" s="74"/>
      <c r="J357" s="71"/>
      <c r="K357" s="71"/>
      <c r="L357" s="71"/>
      <c r="M357" s="71"/>
      <c r="N357" s="71"/>
      <c r="O357" s="71" t="e">
        <f>IF(Table1[[#This Row],[Ethanol Day]]&lt;9,"Early",IF(Table1[[#This Row],[Ethanol Day]]&gt;16,"Late","Mid"))</f>
        <v>#VALUE!</v>
      </c>
      <c r="P357" s="71"/>
      <c r="Q357" s="72"/>
      <c r="R357" s="153"/>
    </row>
    <row r="358" spans="4:18" hidden="1" x14ac:dyDescent="0.3">
      <c r="D358" s="49" t="str">
        <f>IF(ISBLANK(BurstClassFull[[#This Row],[FullSess-Spk/sec]]),"",IF(BurstClassFull[[#This Row],[FullSess-Spk/sec]]&lt;$C$3,"LF","HF"))</f>
        <v/>
      </c>
      <c r="E358" s="49" t="str">
        <f>IF(ISBLANK(BurstClassFull[[#This Row],[FullSess-%SpikesInBursts]]),"",IF(BurstClassFull[[#This Row],[FullSess-%SpikesInBursts]]&lt;$D$3,"LB","HB"))</f>
        <v/>
      </c>
      <c r="F358" s="50" t="str">
        <f t="shared" si="5"/>
        <v/>
      </c>
      <c r="G358" s="131"/>
      <c r="H358" s="131"/>
      <c r="I358" s="74"/>
      <c r="J358" s="71"/>
      <c r="K358" s="71"/>
      <c r="L358" s="71"/>
      <c r="M358" s="71"/>
      <c r="N358" s="71"/>
      <c r="O358" s="71" t="e">
        <f>IF(Table1[[#This Row],[Ethanol Day]]&lt;9,"Early",IF(Table1[[#This Row],[Ethanol Day]]&gt;16,"Late","Mid"))</f>
        <v>#VALUE!</v>
      </c>
      <c r="P358" s="71"/>
      <c r="Q358" s="72"/>
      <c r="R358" s="153"/>
    </row>
    <row r="359" spans="4:18" hidden="1" x14ac:dyDescent="0.3">
      <c r="D359" s="49" t="str">
        <f>IF(ISBLANK(BurstClassFull[[#This Row],[FullSess-Spk/sec]]),"",IF(BurstClassFull[[#This Row],[FullSess-Spk/sec]]&lt;$C$3,"LF","HF"))</f>
        <v/>
      </c>
      <c r="E359" s="49" t="str">
        <f>IF(ISBLANK(BurstClassFull[[#This Row],[FullSess-%SpikesInBursts]]),"",IF(BurstClassFull[[#This Row],[FullSess-%SpikesInBursts]]&lt;$D$3,"LB","HB"))</f>
        <v/>
      </c>
      <c r="F359" s="50" t="str">
        <f t="shared" si="5"/>
        <v/>
      </c>
      <c r="G359" s="131"/>
      <c r="H359" s="131"/>
      <c r="I359" s="74"/>
      <c r="J359" s="71"/>
      <c r="K359" s="71"/>
      <c r="L359" s="71"/>
      <c r="M359" s="71"/>
      <c r="N359" s="71"/>
      <c r="O359" s="71" t="e">
        <f>IF(Table1[[#This Row],[Ethanol Day]]&lt;9,"Early",IF(Table1[[#This Row],[Ethanol Day]]&gt;16,"Late","Mid"))</f>
        <v>#VALUE!</v>
      </c>
      <c r="P359" s="71"/>
      <c r="Q359" s="72"/>
      <c r="R359" s="153"/>
    </row>
    <row r="360" spans="4:18" hidden="1" x14ac:dyDescent="0.3">
      <c r="D360" s="49" t="str">
        <f>IF(ISBLANK(BurstClassFull[[#This Row],[FullSess-Spk/sec]]),"",IF(BurstClassFull[[#This Row],[FullSess-Spk/sec]]&lt;$C$3,"LF","HF"))</f>
        <v/>
      </c>
      <c r="E360" s="49" t="str">
        <f>IF(ISBLANK(BurstClassFull[[#This Row],[FullSess-%SpikesInBursts]]),"",IF(BurstClassFull[[#This Row],[FullSess-%SpikesInBursts]]&lt;$D$3,"LB","HB"))</f>
        <v/>
      </c>
      <c r="F360" s="50" t="str">
        <f t="shared" si="5"/>
        <v/>
      </c>
      <c r="G360" s="131"/>
      <c r="H360" s="131"/>
      <c r="I360" s="74"/>
      <c r="J360" s="71"/>
      <c r="K360" s="71"/>
      <c r="L360" s="71"/>
      <c r="M360" s="71"/>
      <c r="N360" s="71"/>
      <c r="O360" s="71" t="e">
        <f>IF(Table1[[#This Row],[Ethanol Day]]&lt;9,"Early",IF(Table1[[#This Row],[Ethanol Day]]&gt;16,"Late","Mid"))</f>
        <v>#VALUE!</v>
      </c>
      <c r="P360" s="71"/>
      <c r="Q360" s="72"/>
      <c r="R360" s="153"/>
    </row>
    <row r="361" spans="4:18" hidden="1" x14ac:dyDescent="0.3">
      <c r="D361" s="49" t="str">
        <f>IF(ISBLANK(BurstClassFull[[#This Row],[FullSess-Spk/sec]]),"",IF(BurstClassFull[[#This Row],[FullSess-Spk/sec]]&lt;$C$3,"LF","HF"))</f>
        <v/>
      </c>
      <c r="E361" s="49" t="str">
        <f>IF(ISBLANK(BurstClassFull[[#This Row],[FullSess-%SpikesInBursts]]),"",IF(BurstClassFull[[#This Row],[FullSess-%SpikesInBursts]]&lt;$D$3,"LB","HB"))</f>
        <v/>
      </c>
      <c r="F361" s="50" t="str">
        <f t="shared" si="5"/>
        <v/>
      </c>
      <c r="G361" s="131"/>
      <c r="H361" s="131"/>
      <c r="I361" s="74"/>
      <c r="J361" s="71"/>
      <c r="K361" s="71"/>
      <c r="L361" s="71"/>
      <c r="M361" s="71"/>
      <c r="N361" s="71"/>
      <c r="O361" s="71" t="e">
        <f>IF(Table1[[#This Row],[Ethanol Day]]&lt;9,"Early",IF(Table1[[#This Row],[Ethanol Day]]&gt;16,"Late","Mid"))</f>
        <v>#VALUE!</v>
      </c>
      <c r="P361" s="71"/>
      <c r="Q361" s="72"/>
      <c r="R361" s="153"/>
    </row>
    <row r="362" spans="4:18" hidden="1" x14ac:dyDescent="0.3">
      <c r="D362" s="49" t="str">
        <f>IF(ISBLANK(BurstClassFull[[#This Row],[FullSess-Spk/sec]]),"",IF(BurstClassFull[[#This Row],[FullSess-Spk/sec]]&lt;$C$3,"LF","HF"))</f>
        <v/>
      </c>
      <c r="E362" s="49" t="str">
        <f>IF(ISBLANK(BurstClassFull[[#This Row],[FullSess-%SpikesInBursts]]),"",IF(BurstClassFull[[#This Row],[FullSess-%SpikesInBursts]]&lt;$D$3,"LB","HB"))</f>
        <v/>
      </c>
      <c r="F362" s="50" t="str">
        <f t="shared" si="5"/>
        <v/>
      </c>
      <c r="G362" s="131"/>
      <c r="H362" s="131"/>
      <c r="I362" s="74"/>
      <c r="J362" s="71"/>
      <c r="K362" s="71"/>
      <c r="L362" s="71"/>
      <c r="M362" s="71"/>
      <c r="N362" s="71"/>
      <c r="O362" s="71" t="e">
        <f>IF(Table1[[#This Row],[Ethanol Day]]&lt;9,"Early",IF(Table1[[#This Row],[Ethanol Day]]&gt;16,"Late","Mid"))</f>
        <v>#VALUE!</v>
      </c>
      <c r="P362" s="71"/>
      <c r="Q362" s="72"/>
      <c r="R362" s="153"/>
    </row>
    <row r="363" spans="4:18" hidden="1" x14ac:dyDescent="0.3">
      <c r="D363" s="49" t="str">
        <f>IF(ISBLANK(BurstClassFull[[#This Row],[FullSess-Spk/sec]]),"",IF(BurstClassFull[[#This Row],[FullSess-Spk/sec]]&lt;$C$3,"LF","HF"))</f>
        <v/>
      </c>
      <c r="E363" s="49" t="str">
        <f>IF(ISBLANK(BurstClassFull[[#This Row],[FullSess-%SpikesInBursts]]),"",IF(BurstClassFull[[#This Row],[FullSess-%SpikesInBursts]]&lt;$D$3,"LB","HB"))</f>
        <v/>
      </c>
      <c r="F363" s="50" t="str">
        <f t="shared" si="5"/>
        <v/>
      </c>
      <c r="G363" s="131"/>
      <c r="H363" s="131"/>
      <c r="I363" s="74"/>
      <c r="J363" s="71"/>
      <c r="K363" s="71"/>
      <c r="L363" s="71"/>
      <c r="M363" s="71"/>
      <c r="N363" s="71"/>
      <c r="O363" s="71" t="e">
        <f>IF(Table1[[#This Row],[Ethanol Day]]&lt;9,"Early",IF(Table1[[#This Row],[Ethanol Day]]&gt;16,"Late","Mid"))</f>
        <v>#VALUE!</v>
      </c>
      <c r="P363" s="71"/>
      <c r="Q363" s="72"/>
      <c r="R363" s="153"/>
    </row>
    <row r="364" spans="4:18" hidden="1" x14ac:dyDescent="0.3">
      <c r="D364" s="49" t="str">
        <f>IF(ISBLANK(BurstClassFull[[#This Row],[FullSess-Spk/sec]]),"",IF(BurstClassFull[[#This Row],[FullSess-Spk/sec]]&lt;$C$3,"LF","HF"))</f>
        <v/>
      </c>
      <c r="E364" s="49" t="str">
        <f>IF(ISBLANK(BurstClassFull[[#This Row],[FullSess-%SpikesInBursts]]),"",IF(BurstClassFull[[#This Row],[FullSess-%SpikesInBursts]]&lt;$D$3,"LB","HB"))</f>
        <v/>
      </c>
      <c r="F364" s="50" t="str">
        <f t="shared" si="5"/>
        <v/>
      </c>
      <c r="G364" s="131"/>
      <c r="H364" s="131"/>
      <c r="I364" s="74"/>
      <c r="J364" s="71"/>
      <c r="K364" s="71"/>
      <c r="L364" s="71"/>
      <c r="M364" s="71"/>
      <c r="N364" s="71"/>
      <c r="O364" s="71" t="e">
        <f>IF(Table1[[#This Row],[Ethanol Day]]&lt;9,"Early",IF(Table1[[#This Row],[Ethanol Day]]&gt;16,"Late","Mid"))</f>
        <v>#VALUE!</v>
      </c>
      <c r="P364" s="71"/>
      <c r="Q364" s="72"/>
      <c r="R364" s="153"/>
    </row>
    <row r="365" spans="4:18" hidden="1" x14ac:dyDescent="0.3">
      <c r="D365" s="49" t="str">
        <f>IF(ISBLANK(BurstClassFull[[#This Row],[FullSess-Spk/sec]]),"",IF(BurstClassFull[[#This Row],[FullSess-Spk/sec]]&lt;$C$3,"LF","HF"))</f>
        <v/>
      </c>
      <c r="E365" s="49" t="str">
        <f>IF(ISBLANK(BurstClassFull[[#This Row],[FullSess-%SpikesInBursts]]),"",IF(BurstClassFull[[#This Row],[FullSess-%SpikesInBursts]]&lt;$D$3,"LB","HB"))</f>
        <v/>
      </c>
      <c r="F365" s="50" t="str">
        <f t="shared" si="5"/>
        <v/>
      </c>
      <c r="G365" s="131"/>
      <c r="H365" s="131"/>
      <c r="I365" s="74"/>
      <c r="J365" s="71"/>
      <c r="K365" s="71"/>
      <c r="L365" s="71"/>
      <c r="M365" s="71"/>
      <c r="N365" s="71"/>
      <c r="O365" s="71" t="e">
        <f>IF(Table1[[#This Row],[Ethanol Day]]&lt;9,"Early",IF(Table1[[#This Row],[Ethanol Day]]&gt;16,"Late","Mid"))</f>
        <v>#VALUE!</v>
      </c>
      <c r="P365" s="71"/>
      <c r="Q365" s="72"/>
      <c r="R365" s="153"/>
    </row>
    <row r="366" spans="4:18" hidden="1" x14ac:dyDescent="0.3">
      <c r="D366" s="49" t="str">
        <f>IF(ISBLANK(BurstClassFull[[#This Row],[FullSess-Spk/sec]]),"",IF(BurstClassFull[[#This Row],[FullSess-Spk/sec]]&lt;$C$3,"LF","HF"))</f>
        <v/>
      </c>
      <c r="E366" s="49" t="str">
        <f>IF(ISBLANK(BurstClassFull[[#This Row],[FullSess-%SpikesInBursts]]),"",IF(BurstClassFull[[#This Row],[FullSess-%SpikesInBursts]]&lt;$D$3,"LB","HB"))</f>
        <v/>
      </c>
      <c r="F366" s="50" t="str">
        <f t="shared" si="5"/>
        <v/>
      </c>
      <c r="G366" s="131"/>
      <c r="H366" s="131"/>
      <c r="I366" s="74"/>
      <c r="J366" s="71"/>
      <c r="K366" s="71"/>
      <c r="L366" s="71"/>
      <c r="M366" s="71"/>
      <c r="N366" s="71"/>
      <c r="O366" s="71" t="e">
        <f>IF(Table1[[#This Row],[Ethanol Day]]&lt;9,"Early",IF(Table1[[#This Row],[Ethanol Day]]&gt;16,"Late","Mid"))</f>
        <v>#VALUE!</v>
      </c>
      <c r="P366" s="71"/>
      <c r="Q366" s="72"/>
      <c r="R366" s="153"/>
    </row>
    <row r="367" spans="4:18" hidden="1" x14ac:dyDescent="0.3">
      <c r="D367" s="49" t="str">
        <f>IF(ISBLANK(BurstClassFull[[#This Row],[FullSess-Spk/sec]]),"",IF(BurstClassFull[[#This Row],[FullSess-Spk/sec]]&lt;$C$3,"LF","HF"))</f>
        <v/>
      </c>
      <c r="E367" s="49" t="str">
        <f>IF(ISBLANK(BurstClassFull[[#This Row],[FullSess-%SpikesInBursts]]),"",IF(BurstClassFull[[#This Row],[FullSess-%SpikesInBursts]]&lt;$D$3,"LB","HB"))</f>
        <v/>
      </c>
      <c r="F367" s="50" t="str">
        <f t="shared" si="5"/>
        <v/>
      </c>
      <c r="G367" s="131"/>
      <c r="H367" s="131"/>
      <c r="I367" s="74"/>
      <c r="J367" s="71"/>
      <c r="K367" s="71"/>
      <c r="L367" s="71"/>
      <c r="M367" s="71"/>
      <c r="N367" s="71"/>
      <c r="O367" s="71" t="e">
        <f>IF(Table1[[#This Row],[Ethanol Day]]&lt;9,"Early",IF(Table1[[#This Row],[Ethanol Day]]&gt;16,"Late","Mid"))</f>
        <v>#VALUE!</v>
      </c>
      <c r="P367" s="71"/>
      <c r="Q367" s="72"/>
      <c r="R367" s="153"/>
    </row>
    <row r="368" spans="4:18" hidden="1" x14ac:dyDescent="0.3">
      <c r="D368" s="49" t="str">
        <f>IF(ISBLANK(BurstClassFull[[#This Row],[FullSess-Spk/sec]]),"",IF(BurstClassFull[[#This Row],[FullSess-Spk/sec]]&lt;$C$3,"LF","HF"))</f>
        <v/>
      </c>
      <c r="E368" s="49" t="str">
        <f>IF(ISBLANK(BurstClassFull[[#This Row],[FullSess-%SpikesInBursts]]),"",IF(BurstClassFull[[#This Row],[FullSess-%SpikesInBursts]]&lt;$D$3,"LB","HB"))</f>
        <v/>
      </c>
      <c r="F368" s="50" t="str">
        <f t="shared" si="5"/>
        <v/>
      </c>
      <c r="G368" s="131"/>
      <c r="H368" s="131"/>
      <c r="I368" s="74"/>
      <c r="J368" s="71"/>
      <c r="K368" s="71"/>
      <c r="L368" s="71"/>
      <c r="M368" s="71"/>
      <c r="N368" s="71"/>
      <c r="O368" s="71" t="e">
        <f>IF(Table1[[#This Row],[Ethanol Day]]&lt;9,"Early",IF(Table1[[#This Row],[Ethanol Day]]&gt;16,"Late","Mid"))</f>
        <v>#VALUE!</v>
      </c>
      <c r="P368" s="71"/>
      <c r="Q368" s="72"/>
      <c r="R368" s="153"/>
    </row>
    <row r="369" spans="4:18" hidden="1" x14ac:dyDescent="0.3">
      <c r="D369" s="49" t="str">
        <f>IF(ISBLANK(BurstClassFull[[#This Row],[FullSess-Spk/sec]]),"",IF(BurstClassFull[[#This Row],[FullSess-Spk/sec]]&lt;$C$3,"LF","HF"))</f>
        <v/>
      </c>
      <c r="E369" s="49" t="str">
        <f>IF(ISBLANK(BurstClassFull[[#This Row],[FullSess-%SpikesInBursts]]),"",IF(BurstClassFull[[#This Row],[FullSess-%SpikesInBursts]]&lt;$D$3,"LB","HB"))</f>
        <v/>
      </c>
      <c r="F369" s="50" t="str">
        <f t="shared" si="5"/>
        <v/>
      </c>
      <c r="G369" s="131"/>
      <c r="H369" s="131"/>
      <c r="I369" s="74"/>
      <c r="J369" s="71"/>
      <c r="K369" s="71"/>
      <c r="L369" s="71"/>
      <c r="M369" s="71"/>
      <c r="N369" s="71"/>
      <c r="O369" s="71" t="e">
        <f>IF(Table1[[#This Row],[Ethanol Day]]&lt;9,"Early",IF(Table1[[#This Row],[Ethanol Day]]&gt;16,"Late","Mid"))</f>
        <v>#VALUE!</v>
      </c>
      <c r="P369" s="71"/>
      <c r="Q369" s="72"/>
      <c r="R369" s="153"/>
    </row>
    <row r="370" spans="4:18" hidden="1" x14ac:dyDescent="0.3">
      <c r="D370" s="49" t="str">
        <f>IF(ISBLANK(BurstClassFull[[#This Row],[FullSess-Spk/sec]]),"",IF(BurstClassFull[[#This Row],[FullSess-Spk/sec]]&lt;$C$3,"LF","HF"))</f>
        <v/>
      </c>
      <c r="E370" s="49" t="str">
        <f>IF(ISBLANK(BurstClassFull[[#This Row],[FullSess-%SpikesInBursts]]),"",IF(BurstClassFull[[#This Row],[FullSess-%SpikesInBursts]]&lt;$D$3,"LB","HB"))</f>
        <v/>
      </c>
      <c r="F370" s="50" t="str">
        <f t="shared" si="5"/>
        <v/>
      </c>
      <c r="G370" s="131"/>
      <c r="H370" s="131"/>
      <c r="I370" s="74"/>
      <c r="J370" s="71"/>
      <c r="K370" s="71"/>
      <c r="L370" s="71"/>
      <c r="M370" s="71"/>
      <c r="N370" s="71"/>
      <c r="O370" s="71" t="e">
        <f>IF(Table1[[#This Row],[Ethanol Day]]&lt;9,"Early",IF(Table1[[#This Row],[Ethanol Day]]&gt;16,"Late","Mid"))</f>
        <v>#VALUE!</v>
      </c>
      <c r="P370" s="71"/>
      <c r="Q370" s="72"/>
      <c r="R370" s="153"/>
    </row>
    <row r="371" spans="4:18" hidden="1" x14ac:dyDescent="0.3">
      <c r="D371" s="49" t="str">
        <f>IF(ISBLANK(BurstClassFull[[#This Row],[FullSess-Spk/sec]]),"",IF(BurstClassFull[[#This Row],[FullSess-Spk/sec]]&lt;$C$3,"LF","HF"))</f>
        <v/>
      </c>
      <c r="E371" s="49" t="str">
        <f>IF(ISBLANK(BurstClassFull[[#This Row],[FullSess-%SpikesInBursts]]),"",IF(BurstClassFull[[#This Row],[FullSess-%SpikesInBursts]]&lt;$D$3,"LB","HB"))</f>
        <v/>
      </c>
      <c r="F371" s="50" t="str">
        <f t="shared" si="5"/>
        <v/>
      </c>
      <c r="G371" s="131"/>
      <c r="H371" s="131"/>
      <c r="I371" s="74"/>
      <c r="J371" s="71"/>
      <c r="K371" s="71"/>
      <c r="L371" s="71"/>
      <c r="M371" s="71"/>
      <c r="N371" s="71"/>
      <c r="O371" s="71" t="e">
        <f>IF(Table1[[#This Row],[Ethanol Day]]&lt;9,"Early",IF(Table1[[#This Row],[Ethanol Day]]&gt;16,"Late","Mid"))</f>
        <v>#VALUE!</v>
      </c>
      <c r="P371" s="71"/>
      <c r="Q371" s="72"/>
      <c r="R371" s="153"/>
    </row>
    <row r="372" spans="4:18" hidden="1" x14ac:dyDescent="0.3">
      <c r="D372" s="49" t="str">
        <f>IF(ISBLANK(BurstClassFull[[#This Row],[FullSess-Spk/sec]]),"",IF(BurstClassFull[[#This Row],[FullSess-Spk/sec]]&lt;$C$3,"LF","HF"))</f>
        <v/>
      </c>
      <c r="E372" s="49" t="str">
        <f>IF(ISBLANK(BurstClassFull[[#This Row],[FullSess-%SpikesInBursts]]),"",IF(BurstClassFull[[#This Row],[FullSess-%SpikesInBursts]]&lt;$D$3,"LB","HB"))</f>
        <v/>
      </c>
      <c r="F372" s="50" t="str">
        <f t="shared" si="5"/>
        <v/>
      </c>
      <c r="G372" s="131"/>
      <c r="H372" s="131"/>
      <c r="I372" s="74"/>
      <c r="J372" s="71"/>
      <c r="K372" s="71"/>
      <c r="L372" s="71"/>
      <c r="M372" s="71"/>
      <c r="N372" s="71"/>
      <c r="O372" s="71" t="e">
        <f>IF(Table1[[#This Row],[Ethanol Day]]&lt;9,"Early",IF(Table1[[#This Row],[Ethanol Day]]&gt;16,"Late","Mid"))</f>
        <v>#VALUE!</v>
      </c>
      <c r="P372" s="71"/>
      <c r="Q372" s="72"/>
      <c r="R372" s="153"/>
    </row>
    <row r="373" spans="4:18" hidden="1" x14ac:dyDescent="0.3">
      <c r="D373" s="49" t="str">
        <f>IF(ISBLANK(BurstClassFull[[#This Row],[FullSess-Spk/sec]]),"",IF(BurstClassFull[[#This Row],[FullSess-Spk/sec]]&lt;$C$3,"LF","HF"))</f>
        <v/>
      </c>
      <c r="E373" s="49" t="str">
        <f>IF(ISBLANK(BurstClassFull[[#This Row],[FullSess-%SpikesInBursts]]),"",IF(BurstClassFull[[#This Row],[FullSess-%SpikesInBursts]]&lt;$D$3,"LB","HB"))</f>
        <v/>
      </c>
      <c r="F373" s="50" t="str">
        <f t="shared" si="5"/>
        <v/>
      </c>
      <c r="G373" s="131"/>
      <c r="H373" s="131"/>
      <c r="I373" s="74"/>
      <c r="J373" s="71"/>
      <c r="K373" s="71"/>
      <c r="L373" s="71"/>
      <c r="M373" s="71"/>
      <c r="N373" s="71"/>
      <c r="O373" s="71" t="e">
        <f>IF(Table1[[#This Row],[Ethanol Day]]&lt;9,"Early",IF(Table1[[#This Row],[Ethanol Day]]&gt;16,"Late","Mid"))</f>
        <v>#VALUE!</v>
      </c>
      <c r="P373" s="71"/>
      <c r="Q373" s="72"/>
      <c r="R373" s="153"/>
    </row>
    <row r="374" spans="4:18" hidden="1" x14ac:dyDescent="0.3">
      <c r="D374" s="49" t="str">
        <f>IF(ISBLANK(BurstClassFull[[#This Row],[FullSess-Spk/sec]]),"",IF(BurstClassFull[[#This Row],[FullSess-Spk/sec]]&lt;$C$3,"LF","HF"))</f>
        <v/>
      </c>
      <c r="E374" s="49" t="str">
        <f>IF(ISBLANK(BurstClassFull[[#This Row],[FullSess-%SpikesInBursts]]),"",IF(BurstClassFull[[#This Row],[FullSess-%SpikesInBursts]]&lt;$D$3,"LB","HB"))</f>
        <v/>
      </c>
      <c r="F374" s="50" t="str">
        <f t="shared" si="5"/>
        <v/>
      </c>
      <c r="G374" s="131"/>
      <c r="H374" s="131"/>
      <c r="I374" s="74"/>
      <c r="J374" s="71"/>
      <c r="K374" s="71"/>
      <c r="L374" s="71"/>
      <c r="M374" s="71"/>
      <c r="N374" s="71"/>
      <c r="O374" s="71" t="e">
        <f>IF(Table1[[#This Row],[Ethanol Day]]&lt;9,"Early",IF(Table1[[#This Row],[Ethanol Day]]&gt;16,"Late","Mid"))</f>
        <v>#VALUE!</v>
      </c>
      <c r="P374" s="71"/>
      <c r="Q374" s="72"/>
      <c r="R374" s="153"/>
    </row>
    <row r="375" spans="4:18" hidden="1" x14ac:dyDescent="0.3">
      <c r="D375" s="49" t="str">
        <f>IF(ISBLANK(BurstClassFull[[#This Row],[FullSess-Spk/sec]]),"",IF(BurstClassFull[[#This Row],[FullSess-Spk/sec]]&lt;$C$3,"LF","HF"))</f>
        <v/>
      </c>
      <c r="E375" s="49" t="str">
        <f>IF(ISBLANK(BurstClassFull[[#This Row],[FullSess-%SpikesInBursts]]),"",IF(BurstClassFull[[#This Row],[FullSess-%SpikesInBursts]]&lt;$D$3,"LB","HB"))</f>
        <v/>
      </c>
      <c r="F375" s="50" t="str">
        <f t="shared" si="5"/>
        <v/>
      </c>
      <c r="G375" s="131"/>
      <c r="H375" s="131"/>
      <c r="I375" s="74"/>
      <c r="J375" s="71"/>
      <c r="K375" s="71"/>
      <c r="L375" s="71"/>
      <c r="M375" s="71"/>
      <c r="N375" s="71"/>
      <c r="O375" s="71" t="e">
        <f>IF(Table1[[#This Row],[Ethanol Day]]&lt;9,"Early",IF(Table1[[#This Row],[Ethanol Day]]&gt;16,"Late","Mid"))</f>
        <v>#VALUE!</v>
      </c>
      <c r="P375" s="71"/>
      <c r="Q375" s="72"/>
      <c r="R375" s="153"/>
    </row>
    <row r="376" spans="4:18" hidden="1" x14ac:dyDescent="0.3">
      <c r="D376" s="49" t="str">
        <f>IF(ISBLANK(BurstClassFull[[#This Row],[FullSess-Spk/sec]]),"",IF(BurstClassFull[[#This Row],[FullSess-Spk/sec]]&lt;$C$3,"LF","HF"))</f>
        <v/>
      </c>
      <c r="E376" s="49" t="str">
        <f>IF(ISBLANK(BurstClassFull[[#This Row],[FullSess-%SpikesInBursts]]),"",IF(BurstClassFull[[#This Row],[FullSess-%SpikesInBursts]]&lt;$D$3,"LB","HB"))</f>
        <v/>
      </c>
      <c r="F376" s="50" t="str">
        <f t="shared" si="5"/>
        <v/>
      </c>
      <c r="G376" s="131"/>
      <c r="H376" s="131"/>
      <c r="I376" s="74"/>
      <c r="J376" s="71"/>
      <c r="K376" s="71"/>
      <c r="L376" s="71"/>
      <c r="M376" s="71"/>
      <c r="N376" s="71"/>
      <c r="O376" s="71" t="e">
        <f>IF(Table1[[#This Row],[Ethanol Day]]&lt;9,"Early",IF(Table1[[#This Row],[Ethanol Day]]&gt;16,"Late","Mid"))</f>
        <v>#VALUE!</v>
      </c>
      <c r="P376" s="71"/>
      <c r="Q376" s="72"/>
      <c r="R376" s="153"/>
    </row>
    <row r="377" spans="4:18" hidden="1" x14ac:dyDescent="0.3">
      <c r="D377" s="49" t="str">
        <f>IF(ISBLANK(BurstClassFull[[#This Row],[FullSess-Spk/sec]]),"",IF(BurstClassFull[[#This Row],[FullSess-Spk/sec]]&lt;$C$3,"LF","HF"))</f>
        <v/>
      </c>
      <c r="E377" s="49" t="str">
        <f>IF(ISBLANK(BurstClassFull[[#This Row],[FullSess-%SpikesInBursts]]),"",IF(BurstClassFull[[#This Row],[FullSess-%SpikesInBursts]]&lt;$D$3,"LB","HB"))</f>
        <v/>
      </c>
      <c r="F377" s="50" t="str">
        <f t="shared" si="5"/>
        <v/>
      </c>
      <c r="G377" s="131"/>
      <c r="H377" s="131"/>
      <c r="I377" s="74"/>
      <c r="J377" s="71"/>
      <c r="K377" s="71"/>
      <c r="L377" s="71"/>
      <c r="M377" s="71"/>
      <c r="N377" s="71"/>
      <c r="O377" s="71" t="e">
        <f>IF(Table1[[#This Row],[Ethanol Day]]&lt;9,"Early",IF(Table1[[#This Row],[Ethanol Day]]&gt;16,"Late","Mid"))</f>
        <v>#VALUE!</v>
      </c>
      <c r="P377" s="71"/>
      <c r="Q377" s="72"/>
      <c r="R377" s="153"/>
    </row>
    <row r="378" spans="4:18" hidden="1" x14ac:dyDescent="0.3">
      <c r="D378" s="49" t="str">
        <f>IF(ISBLANK(BurstClassFull[[#This Row],[FullSess-Spk/sec]]),"",IF(BurstClassFull[[#This Row],[FullSess-Spk/sec]]&lt;$C$3,"LF","HF"))</f>
        <v/>
      </c>
      <c r="E378" s="49" t="str">
        <f>IF(ISBLANK(BurstClassFull[[#This Row],[FullSess-%SpikesInBursts]]),"",IF(BurstClassFull[[#This Row],[FullSess-%SpikesInBursts]]&lt;$D$3,"LB","HB"))</f>
        <v/>
      </c>
      <c r="F378" s="50" t="str">
        <f t="shared" si="5"/>
        <v/>
      </c>
      <c r="G378" s="131"/>
      <c r="H378" s="131"/>
      <c r="I378" s="74"/>
      <c r="J378" s="71"/>
      <c r="K378" s="71"/>
      <c r="L378" s="71"/>
      <c r="M378" s="71"/>
      <c r="N378" s="71"/>
      <c r="O378" s="71" t="e">
        <f>IF(Table1[[#This Row],[Ethanol Day]]&lt;9,"Early",IF(Table1[[#This Row],[Ethanol Day]]&gt;16,"Late","Mid"))</f>
        <v>#VALUE!</v>
      </c>
      <c r="P378" s="71"/>
      <c r="Q378" s="72"/>
      <c r="R378" s="153"/>
    </row>
    <row r="379" spans="4:18" hidden="1" x14ac:dyDescent="0.3">
      <c r="D379" s="49" t="str">
        <f>IF(ISBLANK(BurstClassFull[[#This Row],[FullSess-Spk/sec]]),"",IF(BurstClassFull[[#This Row],[FullSess-Spk/sec]]&lt;$C$3,"LF","HF"))</f>
        <v/>
      </c>
      <c r="E379" s="49" t="str">
        <f>IF(ISBLANK(BurstClassFull[[#This Row],[FullSess-%SpikesInBursts]]),"",IF(BurstClassFull[[#This Row],[FullSess-%SpikesInBursts]]&lt;$D$3,"LB","HB"))</f>
        <v/>
      </c>
      <c r="F379" s="50" t="str">
        <f t="shared" si="5"/>
        <v/>
      </c>
      <c r="G379" s="131"/>
      <c r="H379" s="131"/>
      <c r="I379" s="74"/>
      <c r="J379" s="71"/>
      <c r="K379" s="71"/>
      <c r="L379" s="71"/>
      <c r="M379" s="71"/>
      <c r="N379" s="71"/>
      <c r="O379" s="71" t="e">
        <f>IF(Table1[[#This Row],[Ethanol Day]]&lt;9,"Early",IF(Table1[[#This Row],[Ethanol Day]]&gt;16,"Late","Mid"))</f>
        <v>#VALUE!</v>
      </c>
      <c r="P379" s="71"/>
      <c r="Q379" s="72"/>
      <c r="R379" s="153"/>
    </row>
    <row r="380" spans="4:18" hidden="1" x14ac:dyDescent="0.3">
      <c r="D380" s="49" t="str">
        <f>IF(ISBLANK(BurstClassFull[[#This Row],[FullSess-Spk/sec]]),"",IF(BurstClassFull[[#This Row],[FullSess-Spk/sec]]&lt;$C$3,"LF","HF"))</f>
        <v/>
      </c>
      <c r="E380" s="49" t="str">
        <f>IF(ISBLANK(BurstClassFull[[#This Row],[FullSess-%SpikesInBursts]]),"",IF(BurstClassFull[[#This Row],[FullSess-%SpikesInBursts]]&lt;$D$3,"LB","HB"))</f>
        <v/>
      </c>
      <c r="F380" s="50" t="str">
        <f t="shared" si="5"/>
        <v/>
      </c>
      <c r="G380" s="131"/>
      <c r="H380" s="131"/>
      <c r="I380" s="74"/>
      <c r="J380" s="71"/>
      <c r="K380" s="71"/>
      <c r="L380" s="71"/>
      <c r="M380" s="71"/>
      <c r="N380" s="71"/>
      <c r="O380" s="71" t="e">
        <f>IF(Table1[[#This Row],[Ethanol Day]]&lt;9,"Early",IF(Table1[[#This Row],[Ethanol Day]]&gt;16,"Late","Mid"))</f>
        <v>#VALUE!</v>
      </c>
      <c r="P380" s="71"/>
      <c r="Q380" s="72"/>
      <c r="R380" s="153"/>
    </row>
    <row r="381" spans="4:18" hidden="1" x14ac:dyDescent="0.3">
      <c r="D381" s="49" t="str">
        <f>IF(ISBLANK(BurstClassFull[[#This Row],[FullSess-Spk/sec]]),"",IF(BurstClassFull[[#This Row],[FullSess-Spk/sec]]&lt;$C$3,"LF","HF"))</f>
        <v/>
      </c>
      <c r="E381" s="49" t="str">
        <f>IF(ISBLANK(BurstClassFull[[#This Row],[FullSess-%SpikesInBursts]]),"",IF(BurstClassFull[[#This Row],[FullSess-%SpikesInBursts]]&lt;$D$3,"LB","HB"))</f>
        <v/>
      </c>
      <c r="F381" s="50" t="str">
        <f t="shared" si="5"/>
        <v/>
      </c>
      <c r="G381" s="131"/>
      <c r="H381" s="131"/>
      <c r="I381" s="74"/>
      <c r="J381" s="71"/>
      <c r="K381" s="71"/>
      <c r="L381" s="71"/>
      <c r="M381" s="71"/>
      <c r="N381" s="71"/>
      <c r="O381" s="71" t="e">
        <f>IF(Table1[[#This Row],[Ethanol Day]]&lt;9,"Early",IF(Table1[[#This Row],[Ethanol Day]]&gt;16,"Late","Mid"))</f>
        <v>#VALUE!</v>
      </c>
      <c r="P381" s="71"/>
      <c r="Q381" s="72"/>
      <c r="R381" s="153"/>
    </row>
    <row r="382" spans="4:18" hidden="1" x14ac:dyDescent="0.3">
      <c r="D382" s="49" t="str">
        <f>IF(ISBLANK(BurstClassFull[[#This Row],[FullSess-Spk/sec]]),"",IF(BurstClassFull[[#This Row],[FullSess-Spk/sec]]&lt;$C$3,"LF","HF"))</f>
        <v/>
      </c>
      <c r="E382" s="49" t="str">
        <f>IF(ISBLANK(BurstClassFull[[#This Row],[FullSess-%SpikesInBursts]]),"",IF(BurstClassFull[[#This Row],[FullSess-%SpikesInBursts]]&lt;$D$3,"LB","HB"))</f>
        <v/>
      </c>
      <c r="F382" s="50" t="str">
        <f t="shared" si="5"/>
        <v/>
      </c>
      <c r="G382" s="131"/>
      <c r="H382" s="131"/>
      <c r="I382" s="74"/>
      <c r="J382" s="71"/>
      <c r="K382" s="71"/>
      <c r="L382" s="71"/>
      <c r="M382" s="71"/>
      <c r="N382" s="71"/>
      <c r="O382" s="71" t="e">
        <f>IF(Table1[[#This Row],[Ethanol Day]]&lt;9,"Early",IF(Table1[[#This Row],[Ethanol Day]]&gt;16,"Late","Mid"))</f>
        <v>#VALUE!</v>
      </c>
      <c r="P382" s="71"/>
      <c r="Q382" s="72"/>
      <c r="R382" s="153"/>
    </row>
    <row r="383" spans="4:18" hidden="1" x14ac:dyDescent="0.3">
      <c r="D383" s="49" t="str">
        <f>IF(ISBLANK(BurstClassFull[[#This Row],[FullSess-Spk/sec]]),"",IF(BurstClassFull[[#This Row],[FullSess-Spk/sec]]&lt;$C$3,"LF","HF"))</f>
        <v/>
      </c>
      <c r="E383" s="49" t="str">
        <f>IF(ISBLANK(BurstClassFull[[#This Row],[FullSess-%SpikesInBursts]]),"",IF(BurstClassFull[[#This Row],[FullSess-%SpikesInBursts]]&lt;$D$3,"LB","HB"))</f>
        <v/>
      </c>
      <c r="F383" s="50" t="str">
        <f t="shared" si="5"/>
        <v/>
      </c>
      <c r="G383" s="131"/>
      <c r="H383" s="131"/>
      <c r="I383" s="74"/>
      <c r="J383" s="71"/>
      <c r="K383" s="71"/>
      <c r="L383" s="71"/>
      <c r="M383" s="71"/>
      <c r="N383" s="71"/>
      <c r="O383" s="71" t="e">
        <f>IF(Table1[[#This Row],[Ethanol Day]]&lt;9,"Early",IF(Table1[[#This Row],[Ethanol Day]]&gt;16,"Late","Mid"))</f>
        <v>#VALUE!</v>
      </c>
      <c r="P383" s="71"/>
      <c r="Q383" s="72"/>
      <c r="R383" s="153"/>
    </row>
    <row r="384" spans="4:18" hidden="1" x14ac:dyDescent="0.3">
      <c r="D384" s="49" t="str">
        <f>IF(ISBLANK(BurstClassFull[[#This Row],[FullSess-Spk/sec]]),"",IF(BurstClassFull[[#This Row],[FullSess-Spk/sec]]&lt;$C$3,"LF","HF"))</f>
        <v/>
      </c>
      <c r="E384" s="49" t="str">
        <f>IF(ISBLANK(BurstClassFull[[#This Row],[FullSess-%SpikesInBursts]]),"",IF(BurstClassFull[[#This Row],[FullSess-%SpikesInBursts]]&lt;$D$3,"LB","HB"))</f>
        <v/>
      </c>
      <c r="F384" s="50" t="str">
        <f t="shared" si="5"/>
        <v/>
      </c>
      <c r="G384" s="131"/>
      <c r="H384" s="131"/>
      <c r="I384" s="74"/>
      <c r="J384" s="71"/>
      <c r="K384" s="71"/>
      <c r="L384" s="71"/>
      <c r="M384" s="71"/>
      <c r="N384" s="71"/>
      <c r="O384" s="71" t="e">
        <f>IF(Table1[[#This Row],[Ethanol Day]]&lt;9,"Early",IF(Table1[[#This Row],[Ethanol Day]]&gt;16,"Late","Mid"))</f>
        <v>#VALUE!</v>
      </c>
      <c r="P384" s="71"/>
      <c r="Q384" s="72"/>
      <c r="R384" s="153"/>
    </row>
    <row r="385" spans="4:18" hidden="1" x14ac:dyDescent="0.3">
      <c r="D385" s="49" t="str">
        <f>IF(ISBLANK(BurstClassFull[[#This Row],[FullSess-Spk/sec]]),"",IF(BurstClassFull[[#This Row],[FullSess-Spk/sec]]&lt;$C$3,"LF","HF"))</f>
        <v/>
      </c>
      <c r="E385" s="49" t="str">
        <f>IF(ISBLANK(BurstClassFull[[#This Row],[FullSess-%SpikesInBursts]]),"",IF(BurstClassFull[[#This Row],[FullSess-%SpikesInBursts]]&lt;$D$3,"LB","HB"))</f>
        <v/>
      </c>
      <c r="F385" s="50" t="str">
        <f t="shared" si="5"/>
        <v/>
      </c>
      <c r="G385" s="131"/>
      <c r="H385" s="131"/>
      <c r="I385" s="74"/>
      <c r="J385" s="71"/>
      <c r="K385" s="71"/>
      <c r="L385" s="71"/>
      <c r="M385" s="71"/>
      <c r="N385" s="71"/>
      <c r="O385" s="71" t="e">
        <f>IF(Table1[[#This Row],[Ethanol Day]]&lt;9,"Early",IF(Table1[[#This Row],[Ethanol Day]]&gt;16,"Late","Mid"))</f>
        <v>#VALUE!</v>
      </c>
      <c r="P385" s="71"/>
      <c r="Q385" s="72"/>
      <c r="R385" s="153"/>
    </row>
    <row r="386" spans="4:18" hidden="1" x14ac:dyDescent="0.3">
      <c r="D386" s="49" t="str">
        <f>IF(ISBLANK(BurstClassFull[[#This Row],[FullSess-Spk/sec]]),"",IF(BurstClassFull[[#This Row],[FullSess-Spk/sec]]&lt;$C$3,"LF","HF"))</f>
        <v/>
      </c>
      <c r="E386" s="49" t="str">
        <f>IF(ISBLANK(BurstClassFull[[#This Row],[FullSess-%SpikesInBursts]]),"",IF(BurstClassFull[[#This Row],[FullSess-%SpikesInBursts]]&lt;$D$3,"LB","HB"))</f>
        <v/>
      </c>
      <c r="F386" s="50" t="str">
        <f t="shared" si="5"/>
        <v/>
      </c>
      <c r="G386" s="131"/>
      <c r="H386" s="131"/>
      <c r="I386" s="74"/>
      <c r="J386" s="71"/>
      <c r="K386" s="71"/>
      <c r="L386" s="71"/>
      <c r="M386" s="71"/>
      <c r="N386" s="71"/>
      <c r="O386" s="71" t="e">
        <f>IF(Table1[[#This Row],[Ethanol Day]]&lt;9,"Early",IF(Table1[[#This Row],[Ethanol Day]]&gt;16,"Late","Mid"))</f>
        <v>#VALUE!</v>
      </c>
      <c r="P386" s="71"/>
      <c r="Q386" s="72"/>
      <c r="R386" s="153"/>
    </row>
    <row r="387" spans="4:18" hidden="1" x14ac:dyDescent="0.3">
      <c r="D387" s="49" t="str">
        <f>IF(ISBLANK(BurstClassFull[[#This Row],[FullSess-Spk/sec]]),"",IF(BurstClassFull[[#This Row],[FullSess-Spk/sec]]&lt;$C$3,"LF","HF"))</f>
        <v/>
      </c>
      <c r="E387" s="49" t="str">
        <f>IF(ISBLANK(BurstClassFull[[#This Row],[FullSess-%SpikesInBursts]]),"",IF(BurstClassFull[[#This Row],[FullSess-%SpikesInBursts]]&lt;$D$3,"LB","HB"))</f>
        <v/>
      </c>
      <c r="F387" s="50" t="str">
        <f t="shared" si="5"/>
        <v/>
      </c>
      <c r="G387" s="131"/>
      <c r="H387" s="131"/>
      <c r="I387" s="74"/>
      <c r="J387" s="71"/>
      <c r="K387" s="71"/>
      <c r="L387" s="71"/>
      <c r="M387" s="71"/>
      <c r="N387" s="71"/>
      <c r="O387" s="71" t="e">
        <f>IF(Table1[[#This Row],[Ethanol Day]]&lt;9,"Early",IF(Table1[[#This Row],[Ethanol Day]]&gt;16,"Late","Mid"))</f>
        <v>#VALUE!</v>
      </c>
      <c r="P387" s="71"/>
      <c r="Q387" s="72"/>
      <c r="R387" s="153"/>
    </row>
    <row r="388" spans="4:18" hidden="1" x14ac:dyDescent="0.3">
      <c r="D388" s="49" t="str">
        <f>IF(ISBLANK(BurstClassFull[[#This Row],[FullSess-Spk/sec]]),"",IF(BurstClassFull[[#This Row],[FullSess-Spk/sec]]&lt;$C$3,"LF","HF"))</f>
        <v/>
      </c>
      <c r="E388" s="49" t="str">
        <f>IF(ISBLANK(BurstClassFull[[#This Row],[FullSess-%SpikesInBursts]]),"",IF(BurstClassFull[[#This Row],[FullSess-%SpikesInBursts]]&lt;$D$3,"LB","HB"))</f>
        <v/>
      </c>
      <c r="F388" s="50" t="str">
        <f t="shared" si="5"/>
        <v/>
      </c>
      <c r="G388" s="131"/>
      <c r="H388" s="131"/>
      <c r="I388" s="74"/>
      <c r="J388" s="71"/>
      <c r="K388" s="71"/>
      <c r="L388" s="71"/>
      <c r="M388" s="71"/>
      <c r="N388" s="71"/>
      <c r="O388" s="71" t="e">
        <f>IF(Table1[[#This Row],[Ethanol Day]]&lt;9,"Early",IF(Table1[[#This Row],[Ethanol Day]]&gt;16,"Late","Mid"))</f>
        <v>#VALUE!</v>
      </c>
      <c r="P388" s="71"/>
      <c r="Q388" s="72"/>
      <c r="R388" s="153"/>
    </row>
    <row r="389" spans="4:18" hidden="1" x14ac:dyDescent="0.3">
      <c r="D389" s="49" t="str">
        <f>IF(ISBLANK(BurstClassFull[[#This Row],[FullSess-Spk/sec]]),"",IF(BurstClassFull[[#This Row],[FullSess-Spk/sec]]&lt;$C$3,"LF","HF"))</f>
        <v/>
      </c>
      <c r="E389" s="49" t="str">
        <f>IF(ISBLANK(BurstClassFull[[#This Row],[FullSess-%SpikesInBursts]]),"",IF(BurstClassFull[[#This Row],[FullSess-%SpikesInBursts]]&lt;$D$3,"LB","HB"))</f>
        <v/>
      </c>
      <c r="F389" s="50" t="str">
        <f t="shared" si="5"/>
        <v/>
      </c>
      <c r="G389" s="131"/>
      <c r="H389" s="131"/>
      <c r="I389" s="74"/>
      <c r="J389" s="71"/>
      <c r="K389" s="71"/>
      <c r="L389" s="71"/>
      <c r="M389" s="71"/>
      <c r="N389" s="71"/>
      <c r="O389" s="71" t="e">
        <f>IF(Table1[[#This Row],[Ethanol Day]]&lt;9,"Early",IF(Table1[[#This Row],[Ethanol Day]]&gt;16,"Late","Mid"))</f>
        <v>#VALUE!</v>
      </c>
      <c r="P389" s="71"/>
      <c r="Q389" s="72"/>
      <c r="R389" s="153"/>
    </row>
    <row r="390" spans="4:18" hidden="1" x14ac:dyDescent="0.3">
      <c r="D390" s="49" t="str">
        <f>IF(ISBLANK(BurstClassFull[[#This Row],[FullSess-Spk/sec]]),"",IF(BurstClassFull[[#This Row],[FullSess-Spk/sec]]&lt;$C$3,"LF","HF"))</f>
        <v/>
      </c>
      <c r="E390" s="49" t="str">
        <f>IF(ISBLANK(BurstClassFull[[#This Row],[FullSess-%SpikesInBursts]]),"",IF(BurstClassFull[[#This Row],[FullSess-%SpikesInBursts]]&lt;$D$3,"LB","HB"))</f>
        <v/>
      </c>
      <c r="F390" s="50" t="str">
        <f t="shared" si="5"/>
        <v/>
      </c>
      <c r="G390" s="131"/>
      <c r="H390" s="131"/>
      <c r="I390" s="74"/>
      <c r="J390" s="71"/>
      <c r="K390" s="71"/>
      <c r="L390" s="71"/>
      <c r="M390" s="71"/>
      <c r="N390" s="71"/>
      <c r="O390" s="71" t="e">
        <f>IF(Table1[[#This Row],[Ethanol Day]]&lt;9,"Early",IF(Table1[[#This Row],[Ethanol Day]]&gt;16,"Late","Mid"))</f>
        <v>#VALUE!</v>
      </c>
      <c r="P390" s="71"/>
      <c r="Q390" s="72"/>
      <c r="R390" s="153"/>
    </row>
    <row r="391" spans="4:18" hidden="1" x14ac:dyDescent="0.3">
      <c r="D391" s="49" t="str">
        <f>IF(ISBLANK(BurstClassFull[[#This Row],[FullSess-Spk/sec]]),"",IF(BurstClassFull[[#This Row],[FullSess-Spk/sec]]&lt;$C$3,"LF","HF"))</f>
        <v/>
      </c>
      <c r="E391" s="49" t="str">
        <f>IF(ISBLANK(BurstClassFull[[#This Row],[FullSess-%SpikesInBursts]]),"",IF(BurstClassFull[[#This Row],[FullSess-%SpikesInBursts]]&lt;$D$3,"LB","HB"))</f>
        <v/>
      </c>
      <c r="F391" s="50" t="str">
        <f t="shared" si="5"/>
        <v/>
      </c>
      <c r="G391" s="131"/>
      <c r="H391" s="131"/>
      <c r="I391" s="74"/>
      <c r="J391" s="71"/>
      <c r="K391" s="71"/>
      <c r="L391" s="71"/>
      <c r="M391" s="71"/>
      <c r="N391" s="71"/>
      <c r="O391" s="71" t="e">
        <f>IF(Table1[[#This Row],[Ethanol Day]]&lt;9,"Early",IF(Table1[[#This Row],[Ethanol Day]]&gt;16,"Late","Mid"))</f>
        <v>#VALUE!</v>
      </c>
      <c r="P391" s="71"/>
      <c r="Q391" s="72"/>
      <c r="R391" s="153"/>
    </row>
    <row r="392" spans="4:18" hidden="1" x14ac:dyDescent="0.3">
      <c r="D392" s="49" t="str">
        <f>IF(ISBLANK(BurstClassFull[[#This Row],[FullSess-Spk/sec]]),"",IF(BurstClassFull[[#This Row],[FullSess-Spk/sec]]&lt;$C$3,"LF","HF"))</f>
        <v/>
      </c>
      <c r="E392" s="49" t="str">
        <f>IF(ISBLANK(BurstClassFull[[#This Row],[FullSess-%SpikesInBursts]]),"",IF(BurstClassFull[[#This Row],[FullSess-%SpikesInBursts]]&lt;$D$3,"LB","HB"))</f>
        <v/>
      </c>
      <c r="F392" s="50" t="str">
        <f t="shared" si="5"/>
        <v/>
      </c>
      <c r="G392" s="131"/>
      <c r="H392" s="131"/>
      <c r="I392" s="74"/>
      <c r="J392" s="71"/>
      <c r="K392" s="71"/>
      <c r="L392" s="71"/>
      <c r="M392" s="71"/>
      <c r="N392" s="71"/>
      <c r="O392" s="71" t="e">
        <f>IF(Table1[[#This Row],[Ethanol Day]]&lt;9,"Early",IF(Table1[[#This Row],[Ethanol Day]]&gt;16,"Late","Mid"))</f>
        <v>#VALUE!</v>
      </c>
      <c r="P392" s="71"/>
      <c r="Q392" s="72"/>
      <c r="R392" s="153"/>
    </row>
    <row r="393" spans="4:18" hidden="1" x14ac:dyDescent="0.3">
      <c r="D393" s="49" t="str">
        <f>IF(ISBLANK(BurstClassFull[[#This Row],[FullSess-Spk/sec]]),"",IF(BurstClassFull[[#This Row],[FullSess-Spk/sec]]&lt;$C$3,"LF","HF"))</f>
        <v/>
      </c>
      <c r="E393" s="49" t="str">
        <f>IF(ISBLANK(BurstClassFull[[#This Row],[FullSess-%SpikesInBursts]]),"",IF(BurstClassFull[[#This Row],[FullSess-%SpikesInBursts]]&lt;$D$3,"LB","HB"))</f>
        <v/>
      </c>
      <c r="F393" s="50" t="str">
        <f t="shared" si="5"/>
        <v/>
      </c>
      <c r="G393" s="131"/>
      <c r="H393" s="131"/>
      <c r="I393" s="74"/>
      <c r="J393" s="71"/>
      <c r="K393" s="71"/>
      <c r="L393" s="71"/>
      <c r="M393" s="71"/>
      <c r="N393" s="71"/>
      <c r="O393" s="71" t="e">
        <f>IF(Table1[[#This Row],[Ethanol Day]]&lt;9,"Early",IF(Table1[[#This Row],[Ethanol Day]]&gt;16,"Late","Mid"))</f>
        <v>#VALUE!</v>
      </c>
      <c r="P393" s="71"/>
      <c r="Q393" s="72"/>
      <c r="R393" s="153"/>
    </row>
    <row r="394" spans="4:18" hidden="1" x14ac:dyDescent="0.3">
      <c r="D394" s="49" t="str">
        <f>IF(ISBLANK(BurstClassFull[[#This Row],[FullSess-Spk/sec]]),"",IF(BurstClassFull[[#This Row],[FullSess-Spk/sec]]&lt;$C$3,"LF","HF"))</f>
        <v/>
      </c>
      <c r="E394" s="49" t="str">
        <f>IF(ISBLANK(BurstClassFull[[#This Row],[FullSess-%SpikesInBursts]]),"",IF(BurstClassFull[[#This Row],[FullSess-%SpikesInBursts]]&lt;$D$3,"LB","HB"))</f>
        <v/>
      </c>
      <c r="F394" s="50" t="str">
        <f t="shared" si="5"/>
        <v/>
      </c>
      <c r="G394" s="131"/>
      <c r="H394" s="131"/>
      <c r="I394" s="74"/>
      <c r="J394" s="71"/>
      <c r="K394" s="71"/>
      <c r="L394" s="71"/>
      <c r="M394" s="71"/>
      <c r="N394" s="71"/>
      <c r="O394" s="71" t="e">
        <f>IF(Table1[[#This Row],[Ethanol Day]]&lt;9,"Early",IF(Table1[[#This Row],[Ethanol Day]]&gt;16,"Late","Mid"))</f>
        <v>#VALUE!</v>
      </c>
      <c r="P394" s="71"/>
      <c r="Q394" s="72"/>
      <c r="R394" s="153"/>
    </row>
    <row r="395" spans="4:18" hidden="1" x14ac:dyDescent="0.3">
      <c r="D395" s="49" t="str">
        <f>IF(ISBLANK(BurstClassFull[[#This Row],[FullSess-Spk/sec]]),"",IF(BurstClassFull[[#This Row],[FullSess-Spk/sec]]&lt;$C$3,"LF","HF"))</f>
        <v/>
      </c>
      <c r="E395" s="49" t="str">
        <f>IF(ISBLANK(BurstClassFull[[#This Row],[FullSess-%SpikesInBursts]]),"",IF(BurstClassFull[[#This Row],[FullSess-%SpikesInBursts]]&lt;$D$3,"LB","HB"))</f>
        <v/>
      </c>
      <c r="F395" s="50" t="str">
        <f t="shared" si="5"/>
        <v/>
      </c>
      <c r="G395" s="131"/>
      <c r="H395" s="131"/>
      <c r="I395" s="74"/>
      <c r="J395" s="71"/>
      <c r="K395" s="71"/>
      <c r="L395" s="71"/>
      <c r="M395" s="71"/>
      <c r="N395" s="71"/>
      <c r="O395" s="71" t="e">
        <f>IF(Table1[[#This Row],[Ethanol Day]]&lt;9,"Early",IF(Table1[[#This Row],[Ethanol Day]]&gt;16,"Late","Mid"))</f>
        <v>#VALUE!</v>
      </c>
      <c r="P395" s="71"/>
      <c r="Q395" s="72"/>
      <c r="R395" s="153"/>
    </row>
    <row r="396" spans="4:18" hidden="1" x14ac:dyDescent="0.3">
      <c r="D396" s="49" t="str">
        <f>IF(ISBLANK(BurstClassFull[[#This Row],[FullSess-Spk/sec]]),"",IF(BurstClassFull[[#This Row],[FullSess-Spk/sec]]&lt;$C$3,"LF","HF"))</f>
        <v/>
      </c>
      <c r="E396" s="49" t="str">
        <f>IF(ISBLANK(BurstClassFull[[#This Row],[FullSess-%SpikesInBursts]]),"",IF(BurstClassFull[[#This Row],[FullSess-%SpikesInBursts]]&lt;$D$3,"LB","HB"))</f>
        <v/>
      </c>
      <c r="F396" s="50" t="str">
        <f t="shared" si="5"/>
        <v/>
      </c>
      <c r="G396" s="131"/>
      <c r="H396" s="131"/>
      <c r="I396" s="74"/>
      <c r="J396" s="71"/>
      <c r="K396" s="71"/>
      <c r="L396" s="71"/>
      <c r="M396" s="71"/>
      <c r="N396" s="71"/>
      <c r="O396" s="71" t="e">
        <f>IF(Table1[[#This Row],[Ethanol Day]]&lt;9,"Early",IF(Table1[[#This Row],[Ethanol Day]]&gt;16,"Late","Mid"))</f>
        <v>#VALUE!</v>
      </c>
      <c r="P396" s="71"/>
      <c r="Q396" s="72"/>
      <c r="R396" s="153"/>
    </row>
    <row r="397" spans="4:18" hidden="1" x14ac:dyDescent="0.3">
      <c r="D397" s="49" t="str">
        <f>IF(ISBLANK(BurstClassFull[[#This Row],[FullSess-Spk/sec]]),"",IF(BurstClassFull[[#This Row],[FullSess-Spk/sec]]&lt;$C$3,"LF","HF"))</f>
        <v/>
      </c>
      <c r="E397" s="49" t="str">
        <f>IF(ISBLANK(BurstClassFull[[#This Row],[FullSess-%SpikesInBursts]]),"",IF(BurstClassFull[[#This Row],[FullSess-%SpikesInBursts]]&lt;$D$3,"LB","HB"))</f>
        <v/>
      </c>
      <c r="F397" s="50" t="str">
        <f t="shared" si="5"/>
        <v/>
      </c>
      <c r="G397" s="131"/>
      <c r="H397" s="131"/>
      <c r="I397" s="74"/>
      <c r="J397" s="71"/>
      <c r="K397" s="71"/>
      <c r="L397" s="71"/>
      <c r="M397" s="71"/>
      <c r="N397" s="71"/>
      <c r="O397" s="71" t="e">
        <f>IF(Table1[[#This Row],[Ethanol Day]]&lt;9,"Early",IF(Table1[[#This Row],[Ethanol Day]]&gt;16,"Late","Mid"))</f>
        <v>#VALUE!</v>
      </c>
      <c r="P397" s="71"/>
      <c r="Q397" s="72"/>
      <c r="R397" s="153"/>
    </row>
    <row r="398" spans="4:18" hidden="1" x14ac:dyDescent="0.3">
      <c r="D398" s="49" t="str">
        <f>IF(ISBLANK(BurstClassFull[[#This Row],[FullSess-Spk/sec]]),"",IF(BurstClassFull[[#This Row],[FullSess-Spk/sec]]&lt;$C$3,"LF","HF"))</f>
        <v/>
      </c>
      <c r="E398" s="49" t="str">
        <f>IF(ISBLANK(BurstClassFull[[#This Row],[FullSess-%SpikesInBursts]]),"",IF(BurstClassFull[[#This Row],[FullSess-%SpikesInBursts]]&lt;$D$3,"LB","HB"))</f>
        <v/>
      </c>
      <c r="F398" s="50" t="str">
        <f t="shared" si="5"/>
        <v/>
      </c>
      <c r="G398" s="131"/>
      <c r="H398" s="131"/>
      <c r="I398" s="74"/>
      <c r="J398" s="71"/>
      <c r="K398" s="71"/>
      <c r="L398" s="71"/>
      <c r="M398" s="71"/>
      <c r="N398" s="71"/>
      <c r="O398" s="71" t="e">
        <f>IF(Table1[[#This Row],[Ethanol Day]]&lt;9,"Early",IF(Table1[[#This Row],[Ethanol Day]]&gt;16,"Late","Mid"))</f>
        <v>#VALUE!</v>
      </c>
      <c r="P398" s="71"/>
      <c r="Q398" s="72"/>
      <c r="R398" s="153"/>
    </row>
    <row r="399" spans="4:18" hidden="1" x14ac:dyDescent="0.3">
      <c r="D399" s="49" t="str">
        <f>IF(ISBLANK(BurstClassFull[[#This Row],[FullSess-Spk/sec]]),"",IF(BurstClassFull[[#This Row],[FullSess-Spk/sec]]&lt;$C$3,"LF","HF"))</f>
        <v/>
      </c>
      <c r="E399" s="49" t="str">
        <f>IF(ISBLANK(BurstClassFull[[#This Row],[FullSess-%SpikesInBursts]]),"",IF(BurstClassFull[[#This Row],[FullSess-%SpikesInBursts]]&lt;$D$3,"LB","HB"))</f>
        <v/>
      </c>
      <c r="F399" s="50" t="str">
        <f t="shared" si="5"/>
        <v/>
      </c>
      <c r="G399" s="131"/>
      <c r="H399" s="131"/>
      <c r="I399" s="74"/>
      <c r="J399" s="71"/>
      <c r="K399" s="71"/>
      <c r="L399" s="71"/>
      <c r="M399" s="71"/>
      <c r="N399" s="71"/>
      <c r="O399" s="71" t="e">
        <f>IF(Table1[[#This Row],[Ethanol Day]]&lt;9,"Early",IF(Table1[[#This Row],[Ethanol Day]]&gt;16,"Late","Mid"))</f>
        <v>#VALUE!</v>
      </c>
      <c r="P399" s="71"/>
      <c r="Q399" s="72"/>
      <c r="R399" s="153"/>
    </row>
    <row r="400" spans="4:18" hidden="1" x14ac:dyDescent="0.3">
      <c r="D400" s="49" t="str">
        <f>IF(ISBLANK(BurstClassFull[[#This Row],[FullSess-Spk/sec]]),"",IF(BurstClassFull[[#This Row],[FullSess-Spk/sec]]&lt;$C$3,"LF","HF"))</f>
        <v/>
      </c>
      <c r="E400" s="49" t="str">
        <f>IF(ISBLANK(BurstClassFull[[#This Row],[FullSess-%SpikesInBursts]]),"",IF(BurstClassFull[[#This Row],[FullSess-%SpikesInBursts]]&lt;$D$3,"LB","HB"))</f>
        <v/>
      </c>
      <c r="F400" s="50" t="str">
        <f t="shared" si="5"/>
        <v/>
      </c>
      <c r="G400" s="131"/>
      <c r="H400" s="131"/>
      <c r="I400" s="74"/>
      <c r="J400" s="71"/>
      <c r="K400" s="71"/>
      <c r="L400" s="71"/>
      <c r="M400" s="71"/>
      <c r="N400" s="71"/>
      <c r="O400" s="71" t="e">
        <f>IF(Table1[[#This Row],[Ethanol Day]]&lt;9,"Early",IF(Table1[[#This Row],[Ethanol Day]]&gt;16,"Late","Mid"))</f>
        <v>#VALUE!</v>
      </c>
      <c r="P400" s="71"/>
      <c r="Q400" s="72"/>
      <c r="R400" s="153"/>
    </row>
    <row r="401" spans="4:18" hidden="1" x14ac:dyDescent="0.3">
      <c r="D401" s="49" t="str">
        <f>IF(ISBLANK(BurstClassFull[[#This Row],[FullSess-Spk/sec]]),"",IF(BurstClassFull[[#This Row],[FullSess-Spk/sec]]&lt;$C$3,"LF","HF"))</f>
        <v/>
      </c>
      <c r="E401" s="49" t="str">
        <f>IF(ISBLANK(BurstClassFull[[#This Row],[FullSess-%SpikesInBursts]]),"",IF(BurstClassFull[[#This Row],[FullSess-%SpikesInBursts]]&lt;$D$3,"LB","HB"))</f>
        <v/>
      </c>
      <c r="F401" s="50" t="str">
        <f t="shared" si="5"/>
        <v/>
      </c>
      <c r="G401" s="131"/>
      <c r="H401" s="131"/>
      <c r="I401" s="74"/>
      <c r="J401" s="71"/>
      <c r="K401" s="71"/>
      <c r="L401" s="71"/>
      <c r="M401" s="71"/>
      <c r="N401" s="71"/>
      <c r="O401" s="71" t="e">
        <f>IF(Table1[[#This Row],[Ethanol Day]]&lt;9,"Early",IF(Table1[[#This Row],[Ethanol Day]]&gt;16,"Late","Mid"))</f>
        <v>#VALUE!</v>
      </c>
      <c r="P401" s="71"/>
      <c r="Q401" s="72"/>
      <c r="R401" s="153"/>
    </row>
    <row r="402" spans="4:18" hidden="1" x14ac:dyDescent="0.3">
      <c r="D402" s="49" t="str">
        <f>IF(ISBLANK(BurstClassFull[[#This Row],[FullSess-Spk/sec]]),"",IF(BurstClassFull[[#This Row],[FullSess-Spk/sec]]&lt;$C$3,"LF","HF"))</f>
        <v/>
      </c>
      <c r="E402" s="49" t="str">
        <f>IF(ISBLANK(BurstClassFull[[#This Row],[FullSess-%SpikesInBursts]]),"",IF(BurstClassFull[[#This Row],[FullSess-%SpikesInBursts]]&lt;$D$3,"LB","HB"))</f>
        <v/>
      </c>
      <c r="F402" s="50" t="str">
        <f t="shared" si="5"/>
        <v/>
      </c>
      <c r="G402" s="131"/>
      <c r="H402" s="131"/>
      <c r="I402" s="74"/>
      <c r="J402" s="71"/>
      <c r="K402" s="71"/>
      <c r="L402" s="71"/>
      <c r="M402" s="71"/>
      <c r="N402" s="71"/>
      <c r="O402" s="71" t="e">
        <f>IF(Table1[[#This Row],[Ethanol Day]]&lt;9,"Early",IF(Table1[[#This Row],[Ethanol Day]]&gt;16,"Late","Mid"))</f>
        <v>#VALUE!</v>
      </c>
      <c r="P402" s="71"/>
      <c r="Q402" s="72"/>
      <c r="R402" s="153"/>
    </row>
    <row r="403" spans="4:18" hidden="1" x14ac:dyDescent="0.3">
      <c r="D403" s="49" t="str">
        <f>IF(ISBLANK(BurstClassFull[[#This Row],[FullSess-Spk/sec]]),"",IF(BurstClassFull[[#This Row],[FullSess-Spk/sec]]&lt;$C$3,"LF","HF"))</f>
        <v/>
      </c>
      <c r="E403" s="49" t="str">
        <f>IF(ISBLANK(BurstClassFull[[#This Row],[FullSess-%SpikesInBursts]]),"",IF(BurstClassFull[[#This Row],[FullSess-%SpikesInBursts]]&lt;$D$3,"LB","HB"))</f>
        <v/>
      </c>
      <c r="F403" s="50" t="str">
        <f t="shared" si="5"/>
        <v/>
      </c>
      <c r="G403" s="131"/>
      <c r="H403" s="131"/>
      <c r="I403" s="74"/>
      <c r="J403" s="71"/>
      <c r="K403" s="71"/>
      <c r="L403" s="71"/>
      <c r="M403" s="71"/>
      <c r="N403" s="71"/>
      <c r="O403" s="71" t="e">
        <f>IF(Table1[[#This Row],[Ethanol Day]]&lt;9,"Early",IF(Table1[[#This Row],[Ethanol Day]]&gt;16,"Late","Mid"))</f>
        <v>#VALUE!</v>
      </c>
      <c r="P403" s="71"/>
      <c r="Q403" s="72"/>
      <c r="R403" s="153"/>
    </row>
    <row r="404" spans="4:18" hidden="1" x14ac:dyDescent="0.3">
      <c r="D404" s="49" t="str">
        <f>IF(ISBLANK(BurstClassFull[[#This Row],[FullSess-Spk/sec]]),"",IF(BurstClassFull[[#This Row],[FullSess-Spk/sec]]&lt;$C$3,"LF","HF"))</f>
        <v/>
      </c>
      <c r="E404" s="49" t="str">
        <f>IF(ISBLANK(BurstClassFull[[#This Row],[FullSess-%SpikesInBursts]]),"",IF(BurstClassFull[[#This Row],[FullSess-%SpikesInBursts]]&lt;$D$3,"LB","HB"))</f>
        <v/>
      </c>
      <c r="F404" s="50" t="str">
        <f t="shared" si="5"/>
        <v/>
      </c>
      <c r="G404" s="131"/>
      <c r="H404" s="131"/>
      <c r="I404" s="74"/>
      <c r="J404" s="71"/>
      <c r="K404" s="71"/>
      <c r="L404" s="71"/>
      <c r="M404" s="71"/>
      <c r="N404" s="71"/>
      <c r="O404" s="71" t="e">
        <f>IF(Table1[[#This Row],[Ethanol Day]]&lt;9,"Early",IF(Table1[[#This Row],[Ethanol Day]]&gt;16,"Late","Mid"))</f>
        <v>#VALUE!</v>
      </c>
      <c r="P404" s="71"/>
      <c r="Q404" s="72"/>
      <c r="R404" s="153"/>
    </row>
    <row r="405" spans="4:18" hidden="1" x14ac:dyDescent="0.3">
      <c r="D405" s="49" t="str">
        <f>IF(ISBLANK(BurstClassFull[[#This Row],[FullSess-Spk/sec]]),"",IF(BurstClassFull[[#This Row],[FullSess-Spk/sec]]&lt;$C$3,"LF","HF"))</f>
        <v/>
      </c>
      <c r="E405" s="49" t="str">
        <f>IF(ISBLANK(BurstClassFull[[#This Row],[FullSess-%SpikesInBursts]]),"",IF(BurstClassFull[[#This Row],[FullSess-%SpikesInBursts]]&lt;$D$3,"LB","HB"))</f>
        <v/>
      </c>
      <c r="F405" s="50" t="str">
        <f t="shared" si="5"/>
        <v/>
      </c>
      <c r="G405" s="131"/>
      <c r="H405" s="131"/>
      <c r="I405" s="74"/>
      <c r="J405" s="71"/>
      <c r="K405" s="71"/>
      <c r="L405" s="71"/>
      <c r="M405" s="71"/>
      <c r="N405" s="71"/>
      <c r="O405" s="71" t="e">
        <f>IF(Table1[[#This Row],[Ethanol Day]]&lt;9,"Early",IF(Table1[[#This Row],[Ethanol Day]]&gt;16,"Late","Mid"))</f>
        <v>#VALUE!</v>
      </c>
      <c r="P405" s="71"/>
      <c r="Q405" s="72"/>
      <c r="R405" s="153"/>
    </row>
    <row r="406" spans="4:18" hidden="1" x14ac:dyDescent="0.3">
      <c r="D406" s="49" t="str">
        <f>IF(ISBLANK(BurstClassFull[[#This Row],[FullSess-Spk/sec]]),"",IF(BurstClassFull[[#This Row],[FullSess-Spk/sec]]&lt;$C$3,"LF","HF"))</f>
        <v/>
      </c>
      <c r="E406" s="49" t="str">
        <f>IF(ISBLANK(BurstClassFull[[#This Row],[FullSess-%SpikesInBursts]]),"",IF(BurstClassFull[[#This Row],[FullSess-%SpikesInBursts]]&lt;$D$3,"LB","HB"))</f>
        <v/>
      </c>
      <c r="F406" s="50" t="str">
        <f t="shared" si="5"/>
        <v/>
      </c>
      <c r="G406" s="131"/>
      <c r="H406" s="131"/>
      <c r="I406" s="74"/>
      <c r="J406" s="71"/>
      <c r="K406" s="71"/>
      <c r="L406" s="71"/>
      <c r="M406" s="71"/>
      <c r="N406" s="71"/>
      <c r="O406" s="71" t="e">
        <f>IF(Table1[[#This Row],[Ethanol Day]]&lt;9,"Early",IF(Table1[[#This Row],[Ethanol Day]]&gt;16,"Late","Mid"))</f>
        <v>#VALUE!</v>
      </c>
      <c r="P406" s="71"/>
      <c r="Q406" s="72"/>
      <c r="R406" s="153"/>
    </row>
    <row r="407" spans="4:18" hidden="1" x14ac:dyDescent="0.3">
      <c r="D407" s="49" t="str">
        <f>IF(ISBLANK(BurstClassFull[[#This Row],[FullSess-Spk/sec]]),"",IF(BurstClassFull[[#This Row],[FullSess-Spk/sec]]&lt;$C$3,"LF","HF"))</f>
        <v/>
      </c>
      <c r="E407" s="49" t="str">
        <f>IF(ISBLANK(BurstClassFull[[#This Row],[FullSess-%SpikesInBursts]]),"",IF(BurstClassFull[[#This Row],[FullSess-%SpikesInBursts]]&lt;$D$3,"LB","HB"))</f>
        <v/>
      </c>
      <c r="F407" s="50" t="str">
        <f t="shared" si="5"/>
        <v/>
      </c>
      <c r="G407" s="131"/>
      <c r="H407" s="131"/>
      <c r="I407" s="74"/>
      <c r="J407" s="71"/>
      <c r="K407" s="71"/>
      <c r="L407" s="71"/>
      <c r="M407" s="71"/>
      <c r="N407" s="71"/>
      <c r="O407" s="71" t="e">
        <f>IF(Table1[[#This Row],[Ethanol Day]]&lt;9,"Early",IF(Table1[[#This Row],[Ethanol Day]]&gt;16,"Late","Mid"))</f>
        <v>#VALUE!</v>
      </c>
      <c r="P407" s="71"/>
      <c r="Q407" s="72"/>
      <c r="R407" s="153"/>
    </row>
    <row r="408" spans="4:18" hidden="1" x14ac:dyDescent="0.3">
      <c r="D408" s="49" t="str">
        <f>IF(ISBLANK(BurstClassFull[[#This Row],[FullSess-Spk/sec]]),"",IF(BurstClassFull[[#This Row],[FullSess-Spk/sec]]&lt;$C$3,"LF","HF"))</f>
        <v/>
      </c>
      <c r="E408" s="49" t="str">
        <f>IF(ISBLANK(BurstClassFull[[#This Row],[FullSess-%SpikesInBursts]]),"",IF(BurstClassFull[[#This Row],[FullSess-%SpikesInBursts]]&lt;$D$3,"LB","HB"))</f>
        <v/>
      </c>
      <c r="F408" s="50" t="str">
        <f t="shared" si="5"/>
        <v/>
      </c>
      <c r="G408" s="131"/>
      <c r="H408" s="131"/>
      <c r="I408" s="74"/>
      <c r="J408" s="71"/>
      <c r="K408" s="71"/>
      <c r="L408" s="71"/>
      <c r="M408" s="71"/>
      <c r="N408" s="71"/>
      <c r="O408" s="71" t="e">
        <f>IF(Table1[[#This Row],[Ethanol Day]]&lt;9,"Early",IF(Table1[[#This Row],[Ethanol Day]]&gt;16,"Late","Mid"))</f>
        <v>#VALUE!</v>
      </c>
      <c r="P408" s="71"/>
      <c r="Q408" s="72"/>
      <c r="R408" s="153"/>
    </row>
    <row r="409" spans="4:18" hidden="1" x14ac:dyDescent="0.3">
      <c r="D409" s="49" t="str">
        <f>IF(ISBLANK(BurstClassFull[[#This Row],[FullSess-Spk/sec]]),"",IF(BurstClassFull[[#This Row],[FullSess-Spk/sec]]&lt;$C$3,"LF","HF"))</f>
        <v/>
      </c>
      <c r="E409" s="49" t="str">
        <f>IF(ISBLANK(BurstClassFull[[#This Row],[FullSess-%SpikesInBursts]]),"",IF(BurstClassFull[[#This Row],[FullSess-%SpikesInBursts]]&lt;$D$3,"LB","HB"))</f>
        <v/>
      </c>
      <c r="F409" s="50" t="str">
        <f t="shared" si="5"/>
        <v/>
      </c>
      <c r="G409" s="131"/>
      <c r="H409" s="131"/>
      <c r="I409" s="74"/>
      <c r="J409" s="71"/>
      <c r="K409" s="71"/>
      <c r="L409" s="71"/>
      <c r="M409" s="71"/>
      <c r="N409" s="71"/>
      <c r="O409" s="71" t="e">
        <f>IF(Table1[[#This Row],[Ethanol Day]]&lt;9,"Early",IF(Table1[[#This Row],[Ethanol Day]]&gt;16,"Late","Mid"))</f>
        <v>#VALUE!</v>
      </c>
      <c r="P409" s="71"/>
      <c r="Q409" s="72"/>
      <c r="R409" s="153"/>
    </row>
    <row r="410" spans="4:18" hidden="1" x14ac:dyDescent="0.3">
      <c r="D410" s="49" t="str">
        <f>IF(ISBLANK(BurstClassFull[[#This Row],[FullSess-Spk/sec]]),"",IF(BurstClassFull[[#This Row],[FullSess-Spk/sec]]&lt;$C$3,"LF","HF"))</f>
        <v/>
      </c>
      <c r="E410" s="49" t="str">
        <f>IF(ISBLANK(BurstClassFull[[#This Row],[FullSess-%SpikesInBursts]]),"",IF(BurstClassFull[[#This Row],[FullSess-%SpikesInBursts]]&lt;$D$3,"LB","HB"))</f>
        <v/>
      </c>
      <c r="F410" s="50" t="str">
        <f t="shared" si="5"/>
        <v/>
      </c>
      <c r="G410" s="131"/>
      <c r="H410" s="131"/>
      <c r="I410" s="74"/>
      <c r="J410" s="71"/>
      <c r="K410" s="71"/>
      <c r="L410" s="71"/>
      <c r="M410" s="71"/>
      <c r="N410" s="71"/>
      <c r="O410" s="71" t="e">
        <f>IF(Table1[[#This Row],[Ethanol Day]]&lt;9,"Early",IF(Table1[[#This Row],[Ethanol Day]]&gt;16,"Late","Mid"))</f>
        <v>#VALUE!</v>
      </c>
      <c r="P410" s="71"/>
      <c r="Q410" s="72"/>
      <c r="R410" s="153"/>
    </row>
    <row r="411" spans="4:18" hidden="1" x14ac:dyDescent="0.3">
      <c r="D411" s="49" t="str">
        <f>IF(ISBLANK(BurstClassFull[[#This Row],[FullSess-Spk/sec]]),"",IF(BurstClassFull[[#This Row],[FullSess-Spk/sec]]&lt;$C$3,"LF","HF"))</f>
        <v/>
      </c>
      <c r="E411" s="49" t="str">
        <f>IF(ISBLANK(BurstClassFull[[#This Row],[FullSess-%SpikesInBursts]]),"",IF(BurstClassFull[[#This Row],[FullSess-%SpikesInBursts]]&lt;$D$3,"LB","HB"))</f>
        <v/>
      </c>
      <c r="F411" s="50" t="str">
        <f t="shared" si="5"/>
        <v/>
      </c>
      <c r="G411" s="131"/>
      <c r="H411" s="131"/>
      <c r="I411" s="74"/>
      <c r="J411" s="71"/>
      <c r="K411" s="71"/>
      <c r="L411" s="71"/>
      <c r="M411" s="71"/>
      <c r="N411" s="71"/>
      <c r="O411" s="71" t="e">
        <f>IF(Table1[[#This Row],[Ethanol Day]]&lt;9,"Early",IF(Table1[[#This Row],[Ethanol Day]]&gt;16,"Late","Mid"))</f>
        <v>#VALUE!</v>
      </c>
      <c r="P411" s="71"/>
      <c r="Q411" s="72"/>
      <c r="R411" s="153"/>
    </row>
    <row r="412" spans="4:18" hidden="1" x14ac:dyDescent="0.3">
      <c r="D412" s="49" t="str">
        <f>IF(ISBLANK(BurstClassFull[[#This Row],[FullSess-Spk/sec]]),"",IF(BurstClassFull[[#This Row],[FullSess-Spk/sec]]&lt;$C$3,"LF","HF"))</f>
        <v/>
      </c>
      <c r="E412" s="49" t="str">
        <f>IF(ISBLANK(BurstClassFull[[#This Row],[FullSess-%SpikesInBursts]]),"",IF(BurstClassFull[[#This Row],[FullSess-%SpikesInBursts]]&lt;$D$3,"LB","HB"))</f>
        <v/>
      </c>
      <c r="F412" s="50" t="str">
        <f t="shared" si="5"/>
        <v/>
      </c>
      <c r="G412" s="131"/>
      <c r="H412" s="131"/>
      <c r="I412" s="74"/>
      <c r="J412" s="71"/>
      <c r="K412" s="71"/>
      <c r="L412" s="71"/>
      <c r="M412" s="71"/>
      <c r="N412" s="71"/>
      <c r="O412" s="71" t="e">
        <f>IF(Table1[[#This Row],[Ethanol Day]]&lt;9,"Early",IF(Table1[[#This Row],[Ethanol Day]]&gt;16,"Late","Mid"))</f>
        <v>#VALUE!</v>
      </c>
      <c r="P412" s="71"/>
      <c r="Q412" s="72"/>
      <c r="R412" s="153"/>
    </row>
    <row r="413" spans="4:18" hidden="1" x14ac:dyDescent="0.3">
      <c r="D413" s="49" t="str">
        <f>IF(ISBLANK(BurstClassFull[[#This Row],[FullSess-Spk/sec]]),"",IF(BurstClassFull[[#This Row],[FullSess-Spk/sec]]&lt;$C$3,"LF","HF"))</f>
        <v/>
      </c>
      <c r="E413" s="49" t="str">
        <f>IF(ISBLANK(BurstClassFull[[#This Row],[FullSess-%SpikesInBursts]]),"",IF(BurstClassFull[[#This Row],[FullSess-%SpikesInBursts]]&lt;$D$3,"LB","HB"))</f>
        <v/>
      </c>
      <c r="F413" s="50" t="str">
        <f t="shared" si="5"/>
        <v/>
      </c>
      <c r="G413" s="131"/>
      <c r="H413" s="131"/>
      <c r="I413" s="74"/>
      <c r="J413" s="71"/>
      <c r="K413" s="71"/>
      <c r="L413" s="71"/>
      <c r="M413" s="71"/>
      <c r="N413" s="71"/>
      <c r="O413" s="71" t="e">
        <f>IF(Table1[[#This Row],[Ethanol Day]]&lt;9,"Early",IF(Table1[[#This Row],[Ethanol Day]]&gt;16,"Late","Mid"))</f>
        <v>#VALUE!</v>
      </c>
      <c r="P413" s="71"/>
      <c r="Q413" s="72"/>
      <c r="R413" s="153"/>
    </row>
    <row r="414" spans="4:18" hidden="1" x14ac:dyDescent="0.3">
      <c r="D414" s="49" t="str">
        <f>IF(ISBLANK(BurstClassFull[[#This Row],[FullSess-Spk/sec]]),"",IF(BurstClassFull[[#This Row],[FullSess-Spk/sec]]&lt;$C$3,"LF","HF"))</f>
        <v/>
      </c>
      <c r="E414" s="49" t="str">
        <f>IF(ISBLANK(BurstClassFull[[#This Row],[FullSess-%SpikesInBursts]]),"",IF(BurstClassFull[[#This Row],[FullSess-%SpikesInBursts]]&lt;$D$3,"LB","HB"))</f>
        <v/>
      </c>
      <c r="F414" s="50" t="str">
        <f t="shared" si="5"/>
        <v/>
      </c>
      <c r="G414" s="131"/>
      <c r="H414" s="131"/>
      <c r="I414" s="74"/>
      <c r="J414" s="71"/>
      <c r="K414" s="71"/>
      <c r="L414" s="71"/>
      <c r="M414" s="71"/>
      <c r="N414" s="71"/>
      <c r="O414" s="71" t="e">
        <f>IF(Table1[[#This Row],[Ethanol Day]]&lt;9,"Early",IF(Table1[[#This Row],[Ethanol Day]]&gt;16,"Late","Mid"))</f>
        <v>#VALUE!</v>
      </c>
      <c r="P414" s="71"/>
      <c r="Q414" s="72"/>
      <c r="R414" s="153"/>
    </row>
    <row r="415" spans="4:18" hidden="1" x14ac:dyDescent="0.3">
      <c r="D415" s="49" t="str">
        <f>IF(ISBLANK(BurstClassFull[[#This Row],[FullSess-Spk/sec]]),"",IF(BurstClassFull[[#This Row],[FullSess-Spk/sec]]&lt;$C$3,"LF","HF"))</f>
        <v/>
      </c>
      <c r="E415" s="49" t="str">
        <f>IF(ISBLANK(BurstClassFull[[#This Row],[FullSess-%SpikesInBursts]]),"",IF(BurstClassFull[[#This Row],[FullSess-%SpikesInBursts]]&lt;$D$3,"LB","HB"))</f>
        <v/>
      </c>
      <c r="F415" s="50" t="str">
        <f t="shared" si="5"/>
        <v/>
      </c>
      <c r="G415" s="131"/>
      <c r="H415" s="131"/>
      <c r="I415" s="74"/>
      <c r="J415" s="71"/>
      <c r="K415" s="71"/>
      <c r="L415" s="71"/>
      <c r="M415" s="71"/>
      <c r="N415" s="71"/>
      <c r="O415" s="71" t="e">
        <f>IF(Table1[[#This Row],[Ethanol Day]]&lt;9,"Early",IF(Table1[[#This Row],[Ethanol Day]]&gt;16,"Late","Mid"))</f>
        <v>#VALUE!</v>
      </c>
      <c r="P415" s="71"/>
      <c r="Q415" s="72"/>
      <c r="R415" s="153"/>
    </row>
    <row r="416" spans="4:18" hidden="1" x14ac:dyDescent="0.3">
      <c r="D416" s="49" t="str">
        <f>IF(ISBLANK(BurstClassFull[[#This Row],[FullSess-Spk/sec]]),"",IF(BurstClassFull[[#This Row],[FullSess-Spk/sec]]&lt;$C$3,"LF","HF"))</f>
        <v/>
      </c>
      <c r="E416" s="49" t="str">
        <f>IF(ISBLANK(BurstClassFull[[#This Row],[FullSess-%SpikesInBursts]]),"",IF(BurstClassFull[[#This Row],[FullSess-%SpikesInBursts]]&lt;$D$3,"LB","HB"))</f>
        <v/>
      </c>
      <c r="F416" s="50" t="str">
        <f t="shared" si="5"/>
        <v/>
      </c>
      <c r="G416" s="131"/>
      <c r="H416" s="131"/>
      <c r="I416" s="74"/>
      <c r="J416" s="71"/>
      <c r="K416" s="71"/>
      <c r="L416" s="71"/>
      <c r="M416" s="71"/>
      <c r="N416" s="71"/>
      <c r="O416" s="71" t="e">
        <f>IF(Table1[[#This Row],[Ethanol Day]]&lt;9,"Early",IF(Table1[[#This Row],[Ethanol Day]]&gt;16,"Late","Mid"))</f>
        <v>#VALUE!</v>
      </c>
      <c r="P416" s="71"/>
      <c r="Q416" s="72"/>
      <c r="R416" s="153"/>
    </row>
  </sheetData>
  <sheetProtection formatCells="0" formatColumns="0" formatRows="0" insertColumns="0" insertRows="0" insertHyperlinks="0" deleteColumns="0" deleteRows="0" sort="0" autoFilter="0" pivotTables="0"/>
  <mergeCells count="2">
    <mergeCell ref="D34:F34"/>
    <mergeCell ref="G34:H34"/>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S29"/>
  <sheetViews>
    <sheetView workbookViewId="0">
      <selection activeCell="J9" sqref="J9"/>
    </sheetView>
  </sheetViews>
  <sheetFormatPr defaultRowHeight="14.4" x14ac:dyDescent="0.3"/>
  <cols>
    <col min="1" max="1" width="23.6640625" bestFit="1" customWidth="1"/>
    <col min="2" max="2" width="10.6640625" bestFit="1" customWidth="1"/>
    <col min="3" max="3" width="16.6640625" bestFit="1" customWidth="1"/>
    <col min="4" max="4" width="16.6640625" style="136" customWidth="1"/>
    <col min="7" max="7" width="8.88671875" style="136"/>
    <col min="8" max="8" width="6.44140625" bestFit="1" customWidth="1"/>
    <col min="9" max="9" width="9.109375" bestFit="1" customWidth="1"/>
    <col min="10" max="10" width="10.33203125" customWidth="1"/>
    <col min="11" max="13" width="12.33203125" customWidth="1"/>
    <col min="15" max="15" width="14.109375" customWidth="1"/>
    <col min="16" max="16" width="11.44140625" customWidth="1"/>
    <col min="17" max="17" width="10.44140625" bestFit="1" customWidth="1"/>
  </cols>
  <sheetData>
    <row r="1" spans="1:19" s="88" customFormat="1" ht="34.5" customHeight="1" x14ac:dyDescent="0.3">
      <c r="C1" s="163" t="s">
        <v>171</v>
      </c>
      <c r="D1" s="177"/>
      <c r="E1" s="164"/>
      <c r="F1" s="158" t="s">
        <v>170</v>
      </c>
      <c r="G1" s="159"/>
      <c r="H1" s="159"/>
      <c r="I1" s="160"/>
      <c r="J1" s="137"/>
      <c r="K1" s="137"/>
      <c r="L1" s="137"/>
      <c r="M1" s="137"/>
      <c r="N1" s="137"/>
      <c r="O1" s="137"/>
      <c r="P1"/>
      <c r="Q1"/>
      <c r="R1"/>
      <c r="S1"/>
    </row>
    <row r="2" spans="1:19" ht="15" thickBot="1" x14ac:dyDescent="0.35">
      <c r="B2" s="84" t="s">
        <v>166</v>
      </c>
      <c r="C2" s="165" t="s">
        <v>167</v>
      </c>
      <c r="D2" s="176" t="s">
        <v>190</v>
      </c>
      <c r="E2" s="166" t="s">
        <v>37</v>
      </c>
      <c r="F2" s="161" t="s">
        <v>167</v>
      </c>
      <c r="G2" s="178" t="s">
        <v>190</v>
      </c>
      <c r="H2" s="114" t="s">
        <v>37</v>
      </c>
      <c r="I2" s="162" t="s">
        <v>168</v>
      </c>
      <c r="J2" s="136"/>
      <c r="K2" s="136"/>
      <c r="L2" s="136"/>
      <c r="M2" s="136"/>
    </row>
    <row r="3" spans="1:19" x14ac:dyDescent="0.3">
      <c r="A3" s="142" t="s">
        <v>189</v>
      </c>
      <c r="B3" s="87" t="s">
        <v>16</v>
      </c>
      <c r="C3" s="183">
        <v>6</v>
      </c>
      <c r="D3" s="184">
        <v>1</v>
      </c>
      <c r="E3" s="185">
        <v>0</v>
      </c>
      <c r="F3" s="186">
        <f>$C3/SUM(C$3:C$6)</f>
        <v>0.42857142857142855</v>
      </c>
      <c r="G3" s="186">
        <f>$D3/SUM(D$3:D$6)</f>
        <v>0.33333333333333331</v>
      </c>
      <c r="H3" s="186">
        <f>E3/SUM(E$3:E$6)</f>
        <v>0</v>
      </c>
      <c r="I3" s="169">
        <f>H3-F3</f>
        <v>-0.42857142857142855</v>
      </c>
      <c r="J3" s="136"/>
      <c r="K3" s="136"/>
      <c r="L3" s="136"/>
      <c r="M3" s="136"/>
    </row>
    <row r="4" spans="1:19" x14ac:dyDescent="0.3">
      <c r="A4" s="143"/>
      <c r="B4" s="37" t="s">
        <v>17</v>
      </c>
      <c r="C4" s="150">
        <v>3</v>
      </c>
      <c r="D4" s="151">
        <v>2</v>
      </c>
      <c r="E4" s="156">
        <v>2</v>
      </c>
      <c r="F4" s="168">
        <f>$C4/SUM(C$3:C$6)</f>
        <v>0.21428571428571427</v>
      </c>
      <c r="G4" s="168">
        <f t="shared" ref="G4:G6" si="0">$D4/SUM(D$3:D$6)</f>
        <v>0.66666666666666663</v>
      </c>
      <c r="H4" s="168">
        <f t="shared" ref="H4:H6" si="1">E4/SUM(E$3:E$6)</f>
        <v>0.66666666666666663</v>
      </c>
      <c r="I4" s="170">
        <f t="shared" ref="I4:I14" si="2">H4-F4</f>
        <v>0.45238095238095233</v>
      </c>
      <c r="J4" s="136"/>
      <c r="K4" s="136"/>
      <c r="L4" s="136"/>
      <c r="M4" s="136"/>
    </row>
    <row r="5" spans="1:19" x14ac:dyDescent="0.3">
      <c r="A5" s="143"/>
      <c r="B5" s="37" t="s">
        <v>18</v>
      </c>
      <c r="C5" s="150">
        <v>5</v>
      </c>
      <c r="D5" s="151">
        <v>0</v>
      </c>
      <c r="E5" s="156">
        <v>1</v>
      </c>
      <c r="F5" s="168">
        <f>$C5/SUM(C$3:C$6)</f>
        <v>0.35714285714285715</v>
      </c>
      <c r="G5" s="168">
        <f t="shared" si="0"/>
        <v>0</v>
      </c>
      <c r="H5" s="168">
        <f t="shared" si="1"/>
        <v>0.33333333333333331</v>
      </c>
      <c r="I5" s="170">
        <f t="shared" si="2"/>
        <v>-2.3809523809523836E-2</v>
      </c>
      <c r="J5" s="136"/>
      <c r="K5" s="136"/>
      <c r="L5" s="136"/>
      <c r="M5" s="136"/>
    </row>
    <row r="6" spans="1:19" ht="15" thickBot="1" x14ac:dyDescent="0.35">
      <c r="A6" s="144"/>
      <c r="B6" s="59" t="s">
        <v>19</v>
      </c>
      <c r="C6" s="187">
        <v>0</v>
      </c>
      <c r="D6" s="188">
        <v>0</v>
      </c>
      <c r="E6" s="187">
        <v>0</v>
      </c>
      <c r="F6" s="189">
        <f>$C6/SUM(C$3:C$6)</f>
        <v>0</v>
      </c>
      <c r="G6" s="189">
        <f t="shared" si="0"/>
        <v>0</v>
      </c>
      <c r="H6" s="189">
        <f t="shared" si="1"/>
        <v>0</v>
      </c>
      <c r="I6" s="171">
        <f t="shared" si="2"/>
        <v>0</v>
      </c>
      <c r="J6" s="136"/>
      <c r="K6" s="136"/>
      <c r="L6" s="136"/>
      <c r="M6" s="136"/>
    </row>
    <row r="7" spans="1:19" x14ac:dyDescent="0.3">
      <c r="A7" s="142" t="s">
        <v>169</v>
      </c>
      <c r="B7" s="89" t="s">
        <v>16</v>
      </c>
      <c r="C7" s="184">
        <v>2</v>
      </c>
      <c r="D7" s="184">
        <v>0</v>
      </c>
      <c r="E7" s="190">
        <v>0</v>
      </c>
      <c r="F7" s="186">
        <f>$C7/SUM(C$7:C$10)</f>
        <v>0.13333333333333333</v>
      </c>
      <c r="G7" s="186">
        <f>$D7/SUM(D$7:D$10)</f>
        <v>0</v>
      </c>
      <c r="H7" s="186">
        <f>E7/SUM(E$7:E$10)</f>
        <v>0</v>
      </c>
      <c r="I7" s="169">
        <f t="shared" si="2"/>
        <v>-0.13333333333333333</v>
      </c>
      <c r="J7" s="136"/>
      <c r="K7" s="136"/>
      <c r="L7" s="136"/>
      <c r="M7" s="136"/>
    </row>
    <row r="8" spans="1:19" x14ac:dyDescent="0.3">
      <c r="A8" s="143"/>
      <c r="B8" s="90" t="s">
        <v>17</v>
      </c>
      <c r="C8" s="151">
        <v>13</v>
      </c>
      <c r="D8" s="151">
        <v>5</v>
      </c>
      <c r="E8" s="167">
        <v>2</v>
      </c>
      <c r="F8" s="168">
        <f>$C8/SUM(C$7:C$10)</f>
        <v>0.8666666666666667</v>
      </c>
      <c r="G8" s="168">
        <f t="shared" ref="G8:G10" si="3">$D8/SUM(D$7:D$10)</f>
        <v>1</v>
      </c>
      <c r="H8" s="168">
        <f t="shared" ref="H8:H10" si="4">E8/SUM(E$7:E$10)</f>
        <v>1</v>
      </c>
      <c r="I8" s="170">
        <f t="shared" si="2"/>
        <v>0.1333333333333333</v>
      </c>
      <c r="J8" s="136"/>
      <c r="K8" s="136"/>
      <c r="L8" s="136"/>
      <c r="M8" s="136"/>
    </row>
    <row r="9" spans="1:19" x14ac:dyDescent="0.3">
      <c r="A9" s="143"/>
      <c r="B9" s="90" t="s">
        <v>18</v>
      </c>
      <c r="C9" s="151">
        <v>0</v>
      </c>
      <c r="D9" s="151">
        <v>0</v>
      </c>
      <c r="E9" s="167">
        <v>0</v>
      </c>
      <c r="F9" s="168">
        <f>$C9/SUM(C$7:C$10)</f>
        <v>0</v>
      </c>
      <c r="G9" s="168">
        <f t="shared" si="3"/>
        <v>0</v>
      </c>
      <c r="H9" s="168">
        <f t="shared" si="4"/>
        <v>0</v>
      </c>
      <c r="I9" s="170">
        <f t="shared" si="2"/>
        <v>0</v>
      </c>
      <c r="J9" s="136"/>
      <c r="K9" s="136"/>
      <c r="L9" s="136"/>
      <c r="M9" s="136"/>
    </row>
    <row r="10" spans="1:19" ht="15" thickBot="1" x14ac:dyDescent="0.35">
      <c r="A10" s="144"/>
      <c r="B10" s="58" t="s">
        <v>19</v>
      </c>
      <c r="C10" s="188">
        <v>0</v>
      </c>
      <c r="D10" s="188">
        <v>0</v>
      </c>
      <c r="E10" s="188">
        <v>0</v>
      </c>
      <c r="F10" s="189">
        <f>$C10/SUM(C$7:C$10)</f>
        <v>0</v>
      </c>
      <c r="G10" s="189">
        <f t="shared" si="3"/>
        <v>0</v>
      </c>
      <c r="H10" s="189">
        <f t="shared" si="4"/>
        <v>0</v>
      </c>
      <c r="I10" s="171">
        <f t="shared" si="2"/>
        <v>0</v>
      </c>
      <c r="J10" s="136"/>
      <c r="K10" s="136"/>
      <c r="L10" s="136"/>
      <c r="M10" s="136"/>
    </row>
    <row r="11" spans="1:19" x14ac:dyDescent="0.3">
      <c r="A11" s="143" t="s">
        <v>172</v>
      </c>
      <c r="B11" s="90" t="s">
        <v>16</v>
      </c>
      <c r="C11" s="179">
        <v>7</v>
      </c>
      <c r="D11" s="180">
        <v>2</v>
      </c>
      <c r="E11" s="180">
        <v>1</v>
      </c>
      <c r="F11" s="181">
        <f>$C11/SUM(C$11:C$14)</f>
        <v>0.33333333333333331</v>
      </c>
      <c r="G11" s="181">
        <f>$D11/SUM(D$11:D$14)</f>
        <v>0.18181818181818182</v>
      </c>
      <c r="H11" s="181">
        <f>E11/SUM(E$11:E$14)</f>
        <v>0.16666666666666666</v>
      </c>
      <c r="I11" s="182">
        <f t="shared" si="2"/>
        <v>-0.16666666666666666</v>
      </c>
      <c r="J11" s="136"/>
      <c r="K11" s="136"/>
      <c r="L11" s="136"/>
      <c r="M11" s="136"/>
    </row>
    <row r="12" spans="1:19" x14ac:dyDescent="0.3">
      <c r="A12" s="143"/>
      <c r="B12" s="90" t="s">
        <v>17</v>
      </c>
      <c r="C12" s="151">
        <v>14</v>
      </c>
      <c r="D12" s="167">
        <v>8</v>
      </c>
      <c r="E12" s="167">
        <v>5</v>
      </c>
      <c r="F12" s="168">
        <f t="shared" ref="F12:G14" si="5">$C12/SUM(C$11:C$14)</f>
        <v>0.66666666666666663</v>
      </c>
      <c r="G12" s="168">
        <f t="shared" ref="G12:G14" si="6">$D12/SUM(D$11:D$14)</f>
        <v>0.72727272727272729</v>
      </c>
      <c r="H12" s="168">
        <f t="shared" ref="H12:H14" si="7">E12/SUM(E$11:E$14)</f>
        <v>0.83333333333333337</v>
      </c>
      <c r="I12" s="170">
        <f t="shared" si="2"/>
        <v>0.16666666666666674</v>
      </c>
      <c r="J12" s="136"/>
      <c r="K12" s="136"/>
      <c r="L12" s="136"/>
      <c r="M12" s="136"/>
    </row>
    <row r="13" spans="1:19" x14ac:dyDescent="0.3">
      <c r="A13" s="143"/>
      <c r="B13" s="90" t="s">
        <v>18</v>
      </c>
      <c r="C13" s="151">
        <v>0</v>
      </c>
      <c r="D13" s="167">
        <v>1</v>
      </c>
      <c r="E13" s="167">
        <v>0</v>
      </c>
      <c r="F13" s="168">
        <f t="shared" si="5"/>
        <v>0</v>
      </c>
      <c r="G13" s="168">
        <f t="shared" si="6"/>
        <v>9.0909090909090912E-2</v>
      </c>
      <c r="H13" s="168">
        <f t="shared" si="7"/>
        <v>0</v>
      </c>
      <c r="I13" s="170">
        <f t="shared" si="2"/>
        <v>0</v>
      </c>
      <c r="J13" s="136"/>
      <c r="K13" s="136"/>
      <c r="L13" s="136"/>
      <c r="M13" s="136"/>
    </row>
    <row r="14" spans="1:19" ht="16.5" customHeight="1" thickBot="1" x14ac:dyDescent="0.35">
      <c r="A14" s="144"/>
      <c r="B14" s="58" t="s">
        <v>19</v>
      </c>
      <c r="C14" s="151">
        <v>0</v>
      </c>
      <c r="D14" s="167">
        <v>0</v>
      </c>
      <c r="E14" s="167">
        <v>0</v>
      </c>
      <c r="F14" s="168">
        <f t="shared" si="5"/>
        <v>0</v>
      </c>
      <c r="G14" s="168">
        <f t="shared" si="6"/>
        <v>0</v>
      </c>
      <c r="H14" s="168">
        <f t="shared" si="7"/>
        <v>0</v>
      </c>
      <c r="I14" s="171">
        <f t="shared" si="2"/>
        <v>0</v>
      </c>
      <c r="J14" s="136"/>
      <c r="K14" s="136"/>
      <c r="L14" s="136"/>
      <c r="M14" s="136"/>
    </row>
    <row r="15" spans="1:19" ht="15.6" x14ac:dyDescent="0.3">
      <c r="H15" s="92"/>
      <c r="I15" s="91"/>
    </row>
    <row r="16" spans="1:19" x14ac:dyDescent="0.3">
      <c r="C16" s="157" t="s">
        <v>170</v>
      </c>
      <c r="D16" s="157"/>
      <c r="E16" s="157"/>
      <c r="F16" s="157"/>
      <c r="G16" s="157"/>
      <c r="H16" s="141" t="s">
        <v>176</v>
      </c>
      <c r="I16" s="141"/>
    </row>
    <row r="17" spans="1:9" ht="15" thickBot="1" x14ac:dyDescent="0.35">
      <c r="C17" s="117" t="s">
        <v>173</v>
      </c>
      <c r="D17" s="117"/>
      <c r="E17" s="117" t="s">
        <v>174</v>
      </c>
      <c r="F17" s="127" t="s">
        <v>175</v>
      </c>
      <c r="G17" s="128"/>
      <c r="H17" s="117" t="s">
        <v>173</v>
      </c>
      <c r="I17" s="117" t="s">
        <v>174</v>
      </c>
    </row>
    <row r="18" spans="1:9" x14ac:dyDescent="0.3">
      <c r="A18" s="138" t="s">
        <v>189</v>
      </c>
      <c r="B18" s="115" t="s">
        <v>16</v>
      </c>
      <c r="C18" s="124"/>
      <c r="D18" s="124"/>
      <c r="E18" s="124"/>
      <c r="F18" s="135">
        <f>E18-C18</f>
        <v>0</v>
      </c>
      <c r="G18" s="135"/>
      <c r="H18" s="118"/>
      <c r="I18" s="119"/>
    </row>
    <row r="19" spans="1:9" x14ac:dyDescent="0.3">
      <c r="A19" s="139"/>
      <c r="B19" s="27" t="s">
        <v>17</v>
      </c>
      <c r="C19" s="125"/>
      <c r="D19" s="125"/>
      <c r="E19" s="125"/>
      <c r="F19" s="135">
        <f t="shared" ref="F19:F29" si="8">E19-C19</f>
        <v>0</v>
      </c>
      <c r="G19" s="135"/>
      <c r="H19" s="120"/>
      <c r="I19" s="121"/>
    </row>
    <row r="20" spans="1:9" x14ac:dyDescent="0.3">
      <c r="A20" s="139"/>
      <c r="B20" s="27" t="s">
        <v>18</v>
      </c>
      <c r="C20" s="125"/>
      <c r="D20" s="125"/>
      <c r="E20" s="125"/>
      <c r="F20" s="135">
        <f t="shared" si="8"/>
        <v>0</v>
      </c>
      <c r="G20" s="135"/>
      <c r="H20" s="120"/>
      <c r="I20" s="121"/>
    </row>
    <row r="21" spans="1:9" ht="15" thickBot="1" x14ac:dyDescent="0.35">
      <c r="A21" s="140"/>
      <c r="B21" s="116" t="s">
        <v>19</v>
      </c>
      <c r="C21" s="126"/>
      <c r="D21" s="126"/>
      <c r="E21" s="126"/>
      <c r="F21" s="135">
        <f t="shared" si="8"/>
        <v>0</v>
      </c>
      <c r="G21" s="135"/>
      <c r="H21" s="122"/>
      <c r="I21" s="123"/>
    </row>
    <row r="22" spans="1:9" x14ac:dyDescent="0.3">
      <c r="A22" s="138" t="s">
        <v>169</v>
      </c>
      <c r="B22" s="115" t="s">
        <v>16</v>
      </c>
      <c r="C22" s="124"/>
      <c r="D22" s="124"/>
      <c r="E22" s="124"/>
      <c r="F22" s="135">
        <f t="shared" si="8"/>
        <v>0</v>
      </c>
      <c r="G22" s="135"/>
      <c r="H22" s="118"/>
      <c r="I22" s="119"/>
    </row>
    <row r="23" spans="1:9" x14ac:dyDescent="0.3">
      <c r="A23" s="139"/>
      <c r="B23" s="27" t="s">
        <v>17</v>
      </c>
      <c r="C23" s="125"/>
      <c r="D23" s="125"/>
      <c r="E23" s="125"/>
      <c r="F23" s="135">
        <f t="shared" si="8"/>
        <v>0</v>
      </c>
      <c r="G23" s="135"/>
      <c r="H23" s="120"/>
      <c r="I23" s="121"/>
    </row>
    <row r="24" spans="1:9" x14ac:dyDescent="0.3">
      <c r="A24" s="139"/>
      <c r="B24" s="27" t="s">
        <v>18</v>
      </c>
      <c r="C24" s="125"/>
      <c r="D24" s="125"/>
      <c r="E24" s="125"/>
      <c r="F24" s="135">
        <f t="shared" si="8"/>
        <v>0</v>
      </c>
      <c r="G24" s="135"/>
      <c r="H24" s="120"/>
      <c r="I24" s="121"/>
    </row>
    <row r="25" spans="1:9" ht="15" thickBot="1" x14ac:dyDescent="0.35">
      <c r="A25" s="140"/>
      <c r="B25" s="116" t="s">
        <v>19</v>
      </c>
      <c r="C25" s="126"/>
      <c r="D25" s="126"/>
      <c r="E25" s="126"/>
      <c r="F25" s="135">
        <f t="shared" si="8"/>
        <v>0</v>
      </c>
      <c r="G25" s="135"/>
      <c r="H25" s="122"/>
      <c r="I25" s="123"/>
    </row>
    <row r="26" spans="1:9" x14ac:dyDescent="0.3">
      <c r="A26" s="138" t="s">
        <v>172</v>
      </c>
      <c r="B26" s="115" t="s">
        <v>16</v>
      </c>
      <c r="C26" s="124"/>
      <c r="D26" s="124"/>
      <c r="E26" s="124"/>
      <c r="F26" s="135">
        <f t="shared" si="8"/>
        <v>0</v>
      </c>
      <c r="G26" s="135"/>
      <c r="H26" s="118"/>
      <c r="I26" s="119"/>
    </row>
    <row r="27" spans="1:9" x14ac:dyDescent="0.3">
      <c r="A27" s="139"/>
      <c r="B27" s="27" t="s">
        <v>17</v>
      </c>
      <c r="C27" s="125"/>
      <c r="D27" s="125"/>
      <c r="E27" s="125"/>
      <c r="F27" s="135">
        <f t="shared" si="8"/>
        <v>0</v>
      </c>
      <c r="G27" s="135"/>
      <c r="H27" s="120"/>
      <c r="I27" s="121"/>
    </row>
    <row r="28" spans="1:9" x14ac:dyDescent="0.3">
      <c r="A28" s="139"/>
      <c r="B28" s="27" t="s">
        <v>18</v>
      </c>
      <c r="C28" s="125"/>
      <c r="D28" s="125"/>
      <c r="E28" s="125"/>
      <c r="F28" s="135">
        <f t="shared" si="8"/>
        <v>0</v>
      </c>
      <c r="G28" s="135"/>
      <c r="H28" s="120"/>
      <c r="I28" s="121"/>
    </row>
    <row r="29" spans="1:9" ht="16.5" customHeight="1" thickBot="1" x14ac:dyDescent="0.35">
      <c r="A29" s="140"/>
      <c r="B29" s="116" t="s">
        <v>19</v>
      </c>
      <c r="C29" s="126"/>
      <c r="D29" s="126"/>
      <c r="E29" s="126"/>
      <c r="F29" s="135">
        <f t="shared" si="8"/>
        <v>0</v>
      </c>
      <c r="G29" s="135"/>
      <c r="H29" s="122"/>
      <c r="I29" s="123"/>
    </row>
  </sheetData>
  <mergeCells count="12">
    <mergeCell ref="N1:O1"/>
    <mergeCell ref="A26:A29"/>
    <mergeCell ref="H16:I16"/>
    <mergeCell ref="J1:K1"/>
    <mergeCell ref="L1:M1"/>
    <mergeCell ref="A11:A14"/>
    <mergeCell ref="A18:A21"/>
    <mergeCell ref="A22:A25"/>
    <mergeCell ref="C1:E1"/>
    <mergeCell ref="A3:A6"/>
    <mergeCell ref="A7:A10"/>
    <mergeCell ref="F1:I1"/>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Q407"/>
  <sheetViews>
    <sheetView workbookViewId="0"/>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20</v>
      </c>
      <c r="F3" s="12">
        <f ca="1">SUMPRODUCT(SUBTOTAL(3,OFFSET($F$27:$F$407,ROW($F$27:$F$407)-MIN(ROW($F$27:$F$407)),,1)),--($F$27:$F$407=F2))</f>
        <v>11</v>
      </c>
      <c r="G3" s="13">
        <f ca="1">SUMPRODUCT(SUBTOTAL(3,OFFSET($F$27:$F$407,ROW($F$27:$F$407)-MIN(ROW($F$27:$F$407)),,1)),--($F$27:$F$407=G2))</f>
        <v>11</v>
      </c>
      <c r="H3" s="13">
        <f ca="1">SUMPRODUCT(SUBTOTAL(3,OFFSET($F$27:$F$407,ROW($F$27:$F$407)-MIN(ROW($F$27:$F$407)),,1)),--($F$27:$F$407=H2))</f>
        <v>3</v>
      </c>
      <c r="I3" s="13">
        <f ca="1">SUMPRODUCT(SUBTOTAL(3,OFFSET($F$27:$F$407,ROW($F$27:$F$407)-MIN(ROW($F$27:$F$407)),,1)),--($F$27:$F$407=I2))</f>
        <v>0</v>
      </c>
      <c r="J3" s="14">
        <f ca="1">SUM(F3:I3)</f>
        <v>25</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t="15" thickBot="1" x14ac:dyDescent="0.35">
      <c r="A8" s="27" t="s">
        <v>33</v>
      </c>
      <c r="B8" s="26" t="s">
        <v>32</v>
      </c>
      <c r="C8" s="27" t="s">
        <v>11</v>
      </c>
      <c r="D8" s="27" t="s">
        <v>34</v>
      </c>
      <c r="E8" s="25" t="s">
        <v>32</v>
      </c>
      <c r="F8" s="12">
        <v>42</v>
      </c>
      <c r="G8" s="13">
        <v>36</v>
      </c>
      <c r="H8" s="13">
        <v>20</v>
      </c>
      <c r="I8" s="13">
        <v>0</v>
      </c>
      <c r="J8" s="14">
        <v>98</v>
      </c>
      <c r="K8" s="68">
        <f>Table812[[#This Row],[LFHB]]/Table812[[#This Row],[Total]]</f>
        <v>0.42857142857142855</v>
      </c>
      <c r="L8" s="68">
        <f>Table812[[#This Row],[LFLB]]/Table812[[#This Row],[Total]]</f>
        <v>0.36734693877551022</v>
      </c>
      <c r="M8" s="68">
        <f>Table812[[#This Row],[HFHB]]/Table812[[#This Row],[Total]]</f>
        <v>0.20408163265306123</v>
      </c>
      <c r="N8" s="68">
        <f>Table812[[#This Row],[HFLB]]/Table812[[#This Row],[Total]]</f>
        <v>0</v>
      </c>
    </row>
    <row r="9" spans="1:14" x14ac:dyDescent="0.3">
      <c r="A9" s="29" t="s">
        <v>33</v>
      </c>
      <c r="B9" s="26" t="s">
        <v>32</v>
      </c>
      <c r="C9" s="29" t="s">
        <v>35</v>
      </c>
      <c r="D9" s="29" t="s">
        <v>34</v>
      </c>
      <c r="E9" s="25" t="s">
        <v>32</v>
      </c>
      <c r="F9" s="30">
        <v>100</v>
      </c>
      <c r="G9" s="30">
        <v>78</v>
      </c>
      <c r="H9" s="30">
        <v>30</v>
      </c>
      <c r="I9" s="30">
        <v>0</v>
      </c>
      <c r="J9" s="28">
        <v>208</v>
      </c>
      <c r="K9" s="68">
        <f>Table812[[#This Row],[LFHB]]/Table812[[#This Row],[Total]]</f>
        <v>0.48076923076923078</v>
      </c>
      <c r="L9" s="68">
        <f>Table812[[#This Row],[LFLB]]/Table812[[#This Row],[Total]]</f>
        <v>0.375</v>
      </c>
      <c r="M9" s="68">
        <f>Table812[[#This Row],[HFHB]]/Table812[[#This Row],[Total]]</f>
        <v>0.14423076923076922</v>
      </c>
      <c r="N9" s="68">
        <f>Table812[[#This Row],[HFLB]]/Table812[[#This Row],[Total]]</f>
        <v>0</v>
      </c>
    </row>
    <row r="10" spans="1:14" x14ac:dyDescent="0.3">
      <c r="A10" s="27" t="s">
        <v>9</v>
      </c>
      <c r="B10" s="26" t="s">
        <v>32</v>
      </c>
      <c r="C10" s="27" t="s">
        <v>11</v>
      </c>
      <c r="D10" s="27" t="s">
        <v>10</v>
      </c>
      <c r="E10" s="25" t="s">
        <v>32</v>
      </c>
      <c r="F10" s="27">
        <v>16</v>
      </c>
      <c r="G10" s="27">
        <v>6</v>
      </c>
      <c r="H10" s="27">
        <v>11</v>
      </c>
      <c r="I10" s="27">
        <v>0</v>
      </c>
      <c r="J10" s="28">
        <v>33</v>
      </c>
      <c r="K10" s="68">
        <f>Table812[[#This Row],[LFHB]]/Table812[[#This Row],[Total]]</f>
        <v>0.48484848484848486</v>
      </c>
      <c r="L10" s="68">
        <f>Table812[[#This Row],[LFLB]]/Table812[[#This Row],[Total]]</f>
        <v>0.18181818181818182</v>
      </c>
      <c r="M10" s="68">
        <f>Table812[[#This Row],[HFHB]]/Table812[[#This Row],[Total]]</f>
        <v>0.33333333333333331</v>
      </c>
      <c r="N10" s="68">
        <f>Table812[[#This Row],[HFLB]]/Table812[[#This Row],[Total]]</f>
        <v>0</v>
      </c>
    </row>
    <row r="11" spans="1:14" ht="14.4" customHeight="1" x14ac:dyDescent="0.3">
      <c r="A11" s="27" t="s">
        <v>9</v>
      </c>
      <c r="B11" s="26" t="s">
        <v>32</v>
      </c>
      <c r="C11" s="27" t="s">
        <v>35</v>
      </c>
      <c r="D11" s="27" t="s">
        <v>10</v>
      </c>
      <c r="E11" s="25" t="s">
        <v>32</v>
      </c>
      <c r="F11" s="27">
        <v>18</v>
      </c>
      <c r="G11" s="27">
        <v>17</v>
      </c>
      <c r="H11" s="27">
        <v>10</v>
      </c>
      <c r="I11" s="27">
        <v>0</v>
      </c>
      <c r="J11" s="28">
        <v>45</v>
      </c>
      <c r="K11" s="68">
        <f>Table812[[#This Row],[LFHB]]/Table812[[#This Row],[Total]]</f>
        <v>0.4</v>
      </c>
      <c r="L11" s="68">
        <f>Table812[[#This Row],[LFLB]]/Table812[[#This Row],[Total]]</f>
        <v>0.37777777777777777</v>
      </c>
      <c r="M11" s="68">
        <f>Table812[[#This Row],[HFHB]]/Table812[[#This Row],[Total]]</f>
        <v>0.22222222222222221</v>
      </c>
      <c r="N11" s="68">
        <f>Table812[[#This Row],[HFLB]]/Table812[[#This Row],[Total]]</f>
        <v>0</v>
      </c>
    </row>
    <row r="12" spans="1:14" x14ac:dyDescent="0.3">
      <c r="A12" s="29" t="s">
        <v>9</v>
      </c>
      <c r="B12" s="26" t="s">
        <v>32</v>
      </c>
      <c r="C12" s="29" t="s">
        <v>11</v>
      </c>
      <c r="D12" s="29" t="s">
        <v>34</v>
      </c>
      <c r="E12" s="25" t="s">
        <v>36</v>
      </c>
      <c r="F12" s="27">
        <v>17</v>
      </c>
      <c r="G12" s="27">
        <v>14</v>
      </c>
      <c r="H12" s="27">
        <v>4</v>
      </c>
      <c r="I12" s="27">
        <v>0</v>
      </c>
      <c r="J12" s="28">
        <v>35</v>
      </c>
      <c r="K12" s="68">
        <f>Table812[[#This Row],[LFHB]]/Table812[[#This Row],[Total]]</f>
        <v>0.48571428571428571</v>
      </c>
      <c r="L12" s="68">
        <f>Table812[[#This Row],[LFLB]]/Table812[[#This Row],[Total]]</f>
        <v>0.4</v>
      </c>
      <c r="M12" s="68">
        <f>Table812[[#This Row],[HFHB]]/Table812[[#This Row],[Total]]</f>
        <v>0.11428571428571428</v>
      </c>
      <c r="N12" s="68">
        <f>Table812[[#This Row],[HFLB]]/Table812[[#This Row],[Total]]</f>
        <v>0</v>
      </c>
    </row>
    <row r="13" spans="1:14" x14ac:dyDescent="0.3">
      <c r="A13" s="27" t="s">
        <v>9</v>
      </c>
      <c r="B13" s="26" t="s">
        <v>32</v>
      </c>
      <c r="C13" s="29" t="s">
        <v>35</v>
      </c>
      <c r="D13" s="29" t="s">
        <v>34</v>
      </c>
      <c r="E13" s="25" t="s">
        <v>36</v>
      </c>
      <c r="F13" s="27">
        <v>35</v>
      </c>
      <c r="G13" s="27">
        <v>36</v>
      </c>
      <c r="H13" s="27">
        <v>3</v>
      </c>
      <c r="I13" s="27">
        <v>0</v>
      </c>
      <c r="J13" s="28">
        <v>74</v>
      </c>
      <c r="K13" s="68">
        <f>Table812[[#This Row],[LFHB]]/Table812[[#This Row],[Total]]</f>
        <v>0.47297297297297297</v>
      </c>
      <c r="L13" s="68">
        <f>Table812[[#This Row],[LFLB]]/Table812[[#This Row],[Total]]</f>
        <v>0.48648648648648651</v>
      </c>
      <c r="M13" s="68">
        <f>Table812[[#This Row],[HFHB]]/Table812[[#This Row],[Total]]</f>
        <v>4.0540540540540543E-2</v>
      </c>
      <c r="N13" s="68">
        <f>Table812[[#This Row],[HFLB]]/Table812[[#This Row],[Total]]</f>
        <v>0</v>
      </c>
    </row>
    <row r="14" spans="1:14" x14ac:dyDescent="0.3">
      <c r="A14" s="29" t="s">
        <v>9</v>
      </c>
      <c r="B14" s="26" t="s">
        <v>32</v>
      </c>
      <c r="C14" s="29" t="s">
        <v>11</v>
      </c>
      <c r="D14" s="29" t="s">
        <v>10</v>
      </c>
      <c r="E14" s="25" t="s">
        <v>36</v>
      </c>
      <c r="F14" s="27">
        <v>4</v>
      </c>
      <c r="G14" s="26">
        <v>3</v>
      </c>
      <c r="H14" s="26">
        <v>0</v>
      </c>
      <c r="I14" s="27">
        <v>0</v>
      </c>
      <c r="J14" s="28">
        <v>7</v>
      </c>
      <c r="K14" s="68">
        <f>Table812[[#This Row],[LFHB]]/Table812[[#This Row],[Total]]</f>
        <v>0.5714285714285714</v>
      </c>
      <c r="L14" s="68">
        <f>Table812[[#This Row],[LFLB]]/Table812[[#This Row],[Total]]</f>
        <v>0.42857142857142855</v>
      </c>
      <c r="M14" s="68">
        <f>Table812[[#This Row],[HFHB]]/Table812[[#This Row],[Total]]</f>
        <v>0</v>
      </c>
      <c r="N14" s="68">
        <f>Table812[[#This Row],[HFLB]]/Table812[[#This Row],[Total]]</f>
        <v>0</v>
      </c>
    </row>
    <row r="15" spans="1:14" x14ac:dyDescent="0.3">
      <c r="A15" s="27" t="s">
        <v>9</v>
      </c>
      <c r="B15" s="26" t="s">
        <v>32</v>
      </c>
      <c r="C15" s="29" t="s">
        <v>35</v>
      </c>
      <c r="D15" s="29" t="s">
        <v>10</v>
      </c>
      <c r="E15" s="25" t="s">
        <v>36</v>
      </c>
      <c r="F15" s="30">
        <v>4</v>
      </c>
      <c r="G15" s="30">
        <v>7</v>
      </c>
      <c r="H15" s="30">
        <v>0</v>
      </c>
      <c r="I15" s="30">
        <v>0</v>
      </c>
      <c r="J15" s="28">
        <v>11</v>
      </c>
      <c r="K15" s="68">
        <f>Table812[[#This Row],[LFHB]]/Table812[[#This Row],[Total]]</f>
        <v>0.36363636363636365</v>
      </c>
      <c r="L15" s="68">
        <f>Table812[[#This Row],[LFLB]]/Table812[[#This Row],[Total]]</f>
        <v>0.63636363636363635</v>
      </c>
      <c r="M15" s="69">
        <f>Table812[[#This Row],[HFHB]]/Table812[[#This Row],[Total]]</f>
        <v>0</v>
      </c>
      <c r="N15" s="68">
        <f>Table812[[#This Row],[HFLB]]/Table812[[#This Row],[Total]]</f>
        <v>0</v>
      </c>
    </row>
    <row r="16" spans="1:14" x14ac:dyDescent="0.3">
      <c r="A16" s="27" t="s">
        <v>9</v>
      </c>
      <c r="B16" s="26" t="s">
        <v>32</v>
      </c>
      <c r="C16" s="29" t="s">
        <v>11</v>
      </c>
      <c r="D16" s="29" t="s">
        <v>34</v>
      </c>
      <c r="E16" s="25" t="s">
        <v>37</v>
      </c>
      <c r="F16" s="27">
        <v>15</v>
      </c>
      <c r="G16" s="27">
        <v>18</v>
      </c>
      <c r="H16" s="27">
        <v>9</v>
      </c>
      <c r="I16" s="27">
        <v>0</v>
      </c>
      <c r="J16" s="28">
        <f t="shared" ref="J16" si="0">SUM(F16:I16)</f>
        <v>42</v>
      </c>
      <c r="K16" s="68">
        <f>Table812[[#This Row],[LFHB]]/Table812[[#This Row],[Total]]</f>
        <v>0.35714285714285715</v>
      </c>
      <c r="L16" s="68">
        <f>Table812[[#This Row],[LFLB]]/Table812[[#This Row],[Total]]</f>
        <v>0.42857142857142855</v>
      </c>
      <c r="M16" s="68">
        <f>Table812[[#This Row],[HFHB]]/Table812[[#This Row],[Total]]</f>
        <v>0.21428571428571427</v>
      </c>
      <c r="N16" s="68">
        <f>Table812[[#This Row],[HFLB]]/Table812[[#This Row],[Total]]</f>
        <v>0</v>
      </c>
    </row>
    <row r="17" spans="1:17" ht="15" thickBot="1" x14ac:dyDescent="0.35">
      <c r="A17" s="27" t="s">
        <v>9</v>
      </c>
      <c r="B17" s="26" t="s">
        <v>32</v>
      </c>
      <c r="C17" s="29" t="s">
        <v>35</v>
      </c>
      <c r="D17" s="29" t="s">
        <v>34</v>
      </c>
      <c r="E17" s="25" t="s">
        <v>37</v>
      </c>
      <c r="F17" s="58">
        <v>56</v>
      </c>
      <c r="G17" s="59">
        <v>31</v>
      </c>
      <c r="H17" s="59">
        <v>24</v>
      </c>
      <c r="I17" s="59">
        <v>0</v>
      </c>
      <c r="J17" s="28">
        <v>111</v>
      </c>
      <c r="K17" s="68">
        <f>Table812[[#This Row],[LFHB]]/Table812[[#This Row],[Total]]</f>
        <v>0.50450450450450446</v>
      </c>
      <c r="L17" s="68">
        <f>Table812[[#This Row],[LFLB]]/Table812[[#This Row],[Total]]</f>
        <v>0.27927927927927926</v>
      </c>
      <c r="M17" s="68">
        <f>Table812[[#This Row],[HFHB]]/Table812[[#This Row],[Total]]</f>
        <v>0.21621621621621623</v>
      </c>
      <c r="N17" s="68">
        <f>Table812[[#This Row],[HFLB]]/Table812[[#This Row],[Total]]</f>
        <v>0</v>
      </c>
    </row>
    <row r="18" spans="1:17" x14ac:dyDescent="0.3">
      <c r="A18" s="27" t="s">
        <v>9</v>
      </c>
      <c r="B18" s="26" t="s">
        <v>32</v>
      </c>
      <c r="C18" s="29" t="s">
        <v>11</v>
      </c>
      <c r="D18" s="29" t="s">
        <v>10</v>
      </c>
      <c r="E18" s="25" t="s">
        <v>37</v>
      </c>
      <c r="F18" s="26">
        <v>4</v>
      </c>
      <c r="G18" s="26">
        <v>3</v>
      </c>
      <c r="H18" s="26">
        <v>9</v>
      </c>
      <c r="I18" s="26">
        <v>0</v>
      </c>
      <c r="J18" s="28">
        <v>16</v>
      </c>
      <c r="K18" s="68">
        <f>Table812[[#This Row],[LFHB]]/Table812[[#This Row],[Total]]</f>
        <v>0.25</v>
      </c>
      <c r="L18" s="68">
        <f>Table812[[#This Row],[LFLB]]/Table812[[#This Row],[Total]]</f>
        <v>0.1875</v>
      </c>
      <c r="M18" s="69">
        <f>Table812[[#This Row],[HFHB]]/Table812[[#This Row],[Total]]</f>
        <v>0.5625</v>
      </c>
      <c r="N18" s="68">
        <f>Table812[[#This Row],[HFLB]]/Table812[[#This Row],[Total]]</f>
        <v>0</v>
      </c>
    </row>
    <row r="19" spans="1:17" x14ac:dyDescent="0.3">
      <c r="A19" s="33" t="s">
        <v>9</v>
      </c>
      <c r="B19" s="32" t="s">
        <v>32</v>
      </c>
      <c r="C19" s="34" t="s">
        <v>35</v>
      </c>
      <c r="D19" s="34" t="s">
        <v>10</v>
      </c>
      <c r="E19" s="31" t="s">
        <v>37</v>
      </c>
      <c r="F19" s="33">
        <v>10</v>
      </c>
      <c r="G19" s="35">
        <v>7</v>
      </c>
      <c r="H19" s="35">
        <v>8</v>
      </c>
      <c r="I19" s="33">
        <v>0</v>
      </c>
      <c r="J19" s="28">
        <v>25</v>
      </c>
      <c r="K19" s="68">
        <f>Table812[[#This Row],[LFHB]]/Table812[[#This Row],[Total]]</f>
        <v>0.4</v>
      </c>
      <c r="L19" s="68">
        <f>Table812[[#This Row],[LFLB]]/Table812[[#This Row],[Total]]</f>
        <v>0.28000000000000003</v>
      </c>
      <c r="M19" s="69">
        <f>Table812[[#This Row],[HFHB]]/Table812[[#This Row],[Total]]</f>
        <v>0.32</v>
      </c>
      <c r="N19" s="68">
        <f>Table812[[#This Row],[HFLB]]/Table812[[#This Row],[Total]]</f>
        <v>0</v>
      </c>
    </row>
    <row r="20" spans="1:17" x14ac:dyDescent="0.3">
      <c r="A20" s="33" t="s">
        <v>9</v>
      </c>
      <c r="B20" s="32" t="s">
        <v>32</v>
      </c>
      <c r="C20" s="34" t="s">
        <v>11</v>
      </c>
      <c r="D20" s="34" t="s">
        <v>71</v>
      </c>
      <c r="E20" s="31" t="s">
        <v>32</v>
      </c>
      <c r="F20" s="76">
        <v>18</v>
      </c>
      <c r="G20" s="77">
        <v>26</v>
      </c>
      <c r="H20" s="77">
        <v>8</v>
      </c>
      <c r="I20" s="76">
        <v>0</v>
      </c>
      <c r="J20" s="78">
        <v>52</v>
      </c>
      <c r="K20" s="79">
        <f>Table812[[#This Row],[LFHB]]/Table812[[#This Row],[Total]]</f>
        <v>0.34615384615384615</v>
      </c>
      <c r="L20" s="79">
        <f>Table812[[#This Row],[LFLB]]/Table812[[#This Row],[Total]]</f>
        <v>0.5</v>
      </c>
      <c r="M20" s="80">
        <f>Table812[[#This Row],[HFHB]]/Table812[[#This Row],[Total]]</f>
        <v>0.15384615384615385</v>
      </c>
      <c r="N20" s="79">
        <f>Table812[[#This Row],[HFLB]]/Table812[[#This Row],[Total]]</f>
        <v>0</v>
      </c>
    </row>
    <row r="21" spans="1:17" x14ac:dyDescent="0.3">
      <c r="A21" s="33" t="s">
        <v>9</v>
      </c>
      <c r="B21" s="32" t="s">
        <v>32</v>
      </c>
      <c r="C21" s="34" t="s">
        <v>11</v>
      </c>
      <c r="D21" s="34" t="s">
        <v>71</v>
      </c>
      <c r="E21" s="31" t="s">
        <v>36</v>
      </c>
      <c r="F21" s="76">
        <v>11</v>
      </c>
      <c r="G21" s="77">
        <v>11</v>
      </c>
      <c r="H21" s="77">
        <v>3</v>
      </c>
      <c r="I21" s="76">
        <v>0</v>
      </c>
      <c r="J21" s="78">
        <v>25</v>
      </c>
      <c r="K21" s="79">
        <f>Table812[[#This Row],[LFHB]]/Table812[[#This Row],[Total]]</f>
        <v>0.44</v>
      </c>
      <c r="L21" s="79">
        <f>Table812[[#This Row],[LFLB]]/Table812[[#This Row],[Total]]</f>
        <v>0.44</v>
      </c>
      <c r="M21" s="80">
        <f>Table812[[#This Row],[HFHB]]/Table812[[#This Row],[Total]]</f>
        <v>0.12</v>
      </c>
      <c r="N21" s="79">
        <f>Table812[[#This Row],[HFLB]]/Table812[[#This Row],[Total]]</f>
        <v>0</v>
      </c>
    </row>
    <row r="22" spans="1:17" x14ac:dyDescent="0.3">
      <c r="A22" s="33" t="s">
        <v>33</v>
      </c>
      <c r="B22" s="32" t="s">
        <v>165</v>
      </c>
      <c r="C22" s="34" t="s">
        <v>11</v>
      </c>
      <c r="D22" s="34" t="s">
        <v>71</v>
      </c>
      <c r="E22" s="31" t="s">
        <v>37</v>
      </c>
      <c r="F22" s="76">
        <v>5</v>
      </c>
      <c r="G22" s="77">
        <v>11</v>
      </c>
      <c r="H22" s="77">
        <v>0</v>
      </c>
      <c r="I22" s="76">
        <v>0</v>
      </c>
      <c r="J22" s="78">
        <v>16</v>
      </c>
      <c r="K22" s="79">
        <f>Table812[[#This Row],[LFHB]]/Table812[[#This Row],[Total]]</f>
        <v>0.3125</v>
      </c>
      <c r="L22" s="79">
        <f>Table812[[#This Row],[LFLB]]/Table812[[#This Row],[Total]]</f>
        <v>0.6875</v>
      </c>
      <c r="M22" s="80">
        <f>Table812[[#This Row],[HFHB]]/Table812[[#This Row],[Total]]</f>
        <v>0</v>
      </c>
      <c r="N22" s="79">
        <f>Table812[[#This Row],[HFLB]]/Table812[[#This Row],[Total]]</f>
        <v>0</v>
      </c>
    </row>
    <row r="23" spans="1:17" x14ac:dyDescent="0.3">
      <c r="A23" s="36"/>
      <c r="B23" s="36"/>
      <c r="C23" s="37"/>
      <c r="D23" s="38"/>
      <c r="E23" s="38"/>
      <c r="F23" s="37"/>
      <c r="G23" s="39"/>
      <c r="H23" s="39"/>
      <c r="I23" s="37"/>
      <c r="J23"/>
      <c r="K23" s="68"/>
      <c r="L23" s="68"/>
      <c r="M23" s="69"/>
      <c r="N23" s="68"/>
    </row>
    <row r="24" spans="1:17" ht="15" thickBot="1" x14ac:dyDescent="0.35">
      <c r="A24" s="36"/>
      <c r="B24" s="36"/>
      <c r="C24" s="37"/>
      <c r="D24" s="38"/>
      <c r="E24" s="38"/>
      <c r="F24" s="37"/>
      <c r="G24" s="39"/>
      <c r="H24" s="39"/>
      <c r="I24" s="37"/>
      <c r="J24" s="37"/>
      <c r="M24" s="10"/>
    </row>
    <row r="25" spans="1:17" ht="15" thickBot="1" x14ac:dyDescent="0.35">
      <c r="D25" s="145" t="s">
        <v>38</v>
      </c>
      <c r="E25" s="145"/>
      <c r="F25" s="146"/>
      <c r="G25" s="147" t="s">
        <v>39</v>
      </c>
      <c r="H25" s="147"/>
      <c r="I25" s="40" t="s">
        <v>40</v>
      </c>
      <c r="J25" s="41"/>
      <c r="K25" s="41"/>
      <c r="L25" s="42"/>
      <c r="M25" s="41"/>
      <c r="N25" s="42"/>
      <c r="O25" s="42"/>
      <c r="P25" s="43"/>
    </row>
    <row r="26" spans="1:17" ht="15" thickBot="1" x14ac:dyDescent="0.35">
      <c r="D26" t="s">
        <v>41</v>
      </c>
      <c r="E26" t="s">
        <v>42</v>
      </c>
      <c r="F26" t="s">
        <v>43</v>
      </c>
      <c r="G26" s="44" t="s">
        <v>45</v>
      </c>
      <c r="H26" s="45" t="s">
        <v>8</v>
      </c>
      <c r="I26" t="s">
        <v>0</v>
      </c>
      <c r="J26" t="s">
        <v>1</v>
      </c>
      <c r="K26" t="s">
        <v>2</v>
      </c>
      <c r="L26" t="s">
        <v>47</v>
      </c>
      <c r="M26" t="s">
        <v>3</v>
      </c>
      <c r="N26" t="s">
        <v>4</v>
      </c>
      <c r="O26" t="s">
        <v>5</v>
      </c>
      <c r="P26" t="s">
        <v>6</v>
      </c>
      <c r="Q26" t="s">
        <v>48</v>
      </c>
    </row>
    <row r="27" spans="1:17" hidden="1" x14ac:dyDescent="0.3">
      <c r="D27" s="47" t="str">
        <f>IF(ISBLANK(BurstClassFull7[[#This Row],[Spk/sec-Average]]),"",IF(BurstClassFull7[[#This Row],[Spk/sec-Average]]&lt;$C$3,"LF","HF"))</f>
        <v>LF</v>
      </c>
      <c r="E27" s="47" t="str">
        <f>IF(ISBLANK(BurstClassFull7[[#This Row],[%Spikes in Bursts-All]]),"",IF(BurstClassFull7[[#This Row],[%Spikes in Bursts-All]]&lt;$D$3,"LB","HB"))</f>
        <v>LB</v>
      </c>
      <c r="F27" s="70" t="str">
        <f t="shared" ref="F27:F90" si="1">CONCATENATE(D27,E27)</f>
        <v>LFLB</v>
      </c>
      <c r="G27" s="71">
        <v>1.3869886686558681</v>
      </c>
      <c r="H27" s="71">
        <v>15.830954200008044</v>
      </c>
      <c r="I27" s="75" t="s">
        <v>69</v>
      </c>
      <c r="J27" s="71" t="s">
        <v>9</v>
      </c>
      <c r="K27" s="71">
        <v>21</v>
      </c>
      <c r="L27" s="71" t="s">
        <v>37</v>
      </c>
      <c r="M27" s="71">
        <v>1</v>
      </c>
      <c r="N27" s="71" t="s">
        <v>70</v>
      </c>
      <c r="O27" s="71" t="s">
        <v>71</v>
      </c>
      <c r="P27" s="71" t="s">
        <v>10</v>
      </c>
      <c r="Q27" s="72">
        <v>531</v>
      </c>
    </row>
    <row r="28" spans="1:17" hidden="1" x14ac:dyDescent="0.3">
      <c r="D28" s="47" t="str">
        <f>IF(ISBLANK(BurstClassFull7[[#This Row],[Spk/sec-Average]]),"",IF(BurstClassFull7[[#This Row],[Spk/sec-Average]]&lt;$C$3,"LF","HF"))</f>
        <v>LF</v>
      </c>
      <c r="E28" s="47" t="str">
        <f>IF(ISBLANK(BurstClassFull7[[#This Row],[%Spikes in Bursts-All]]),"",IF(BurstClassFull7[[#This Row],[%Spikes in Bursts-All]]&lt;$D$3,"LB","HB"))</f>
        <v>HB</v>
      </c>
      <c r="F28" s="70" t="str">
        <f t="shared" si="1"/>
        <v>LFHB</v>
      </c>
      <c r="G28" s="71">
        <v>0</v>
      </c>
      <c r="H28" s="71">
        <v>42.843771936666407</v>
      </c>
      <c r="I28" s="75" t="s">
        <v>72</v>
      </c>
      <c r="J28" s="71" t="s">
        <v>9</v>
      </c>
      <c r="K28" s="71">
        <v>19</v>
      </c>
      <c r="L28" s="71" t="s">
        <v>37</v>
      </c>
      <c r="M28" s="71">
        <v>3</v>
      </c>
      <c r="N28" s="71" t="s">
        <v>73</v>
      </c>
      <c r="O28" s="71" t="s">
        <v>11</v>
      </c>
      <c r="P28" s="71" t="s">
        <v>71</v>
      </c>
      <c r="Q28" s="72">
        <v>2</v>
      </c>
    </row>
    <row r="29" spans="1:17" hidden="1" x14ac:dyDescent="0.3">
      <c r="D29" s="47" t="str">
        <f>IF(ISBLANK(BurstClassFull7[[#This Row],[Spk/sec-Average]]),"",IF(BurstClassFull7[[#This Row],[Spk/sec-Average]]&lt;$C$3,"LF","HF"))</f>
        <v>LF</v>
      </c>
      <c r="E29" s="47" t="str">
        <f>IF(ISBLANK(BurstClassFull7[[#This Row],[%Spikes in Bursts-All]]),"",IF(BurstClassFull7[[#This Row],[%Spikes in Bursts-All]]&lt;$D$3,"LB","HB"))</f>
        <v>LB</v>
      </c>
      <c r="F29" s="70" t="str">
        <f t="shared" si="1"/>
        <v>LFLB</v>
      </c>
      <c r="G29" s="71">
        <v>0</v>
      </c>
      <c r="H29" s="71">
        <v>19.304029304029307</v>
      </c>
      <c r="I29" s="75" t="s">
        <v>72</v>
      </c>
      <c r="J29" s="71" t="s">
        <v>9</v>
      </c>
      <c r="K29" s="71">
        <v>19</v>
      </c>
      <c r="L29" s="71" t="s">
        <v>37</v>
      </c>
      <c r="M29" s="71">
        <v>6</v>
      </c>
      <c r="N29" s="71" t="s">
        <v>74</v>
      </c>
      <c r="O29" s="71" t="s">
        <v>11</v>
      </c>
      <c r="P29" s="71" t="s">
        <v>71</v>
      </c>
      <c r="Q29" s="72">
        <v>2</v>
      </c>
    </row>
    <row r="30" spans="1:17" hidden="1" x14ac:dyDescent="0.3">
      <c r="D30" s="47" t="str">
        <f>IF(ISBLANK(BurstClassFull7[[#This Row],[Spk/sec-Average]]),"",IF(BurstClassFull7[[#This Row],[Spk/sec-Average]]&lt;$C$3,"LF","HF"))</f>
        <v>LF</v>
      </c>
      <c r="E30" s="47" t="str">
        <f>IF(ISBLANK(BurstClassFull7[[#This Row],[%Spikes in Bursts-All]]),"",IF(BurstClassFull7[[#This Row],[%Spikes in Bursts-All]]&lt;$D$3,"LB","HB"))</f>
        <v>HB</v>
      </c>
      <c r="F30" s="70" t="str">
        <f t="shared" si="1"/>
        <v>LFHB</v>
      </c>
      <c r="G30" s="71">
        <v>3.2452083333333337</v>
      </c>
      <c r="H30" s="71">
        <v>36.761018171825086</v>
      </c>
      <c r="I30" s="75" t="s">
        <v>69</v>
      </c>
      <c r="J30" s="71" t="s">
        <v>9</v>
      </c>
      <c r="K30" s="71">
        <v>21</v>
      </c>
      <c r="L30" s="71" t="s">
        <v>37</v>
      </c>
      <c r="M30" s="71">
        <v>4</v>
      </c>
      <c r="N30" s="71" t="s">
        <v>73</v>
      </c>
      <c r="O30" s="71" t="s">
        <v>71</v>
      </c>
      <c r="P30" s="71" t="s">
        <v>75</v>
      </c>
      <c r="Q30" s="72">
        <v>531</v>
      </c>
    </row>
    <row r="31" spans="1:17" hidden="1" x14ac:dyDescent="0.3">
      <c r="D31" s="47" t="str">
        <f>IF(ISBLANK(BurstClassFull7[[#This Row],[Spk/sec-Average]]),"",IF(BurstClassFull7[[#This Row],[Spk/sec-Average]]&lt;$C$3,"LF","HF"))</f>
        <v>HF</v>
      </c>
      <c r="E31" s="47" t="str">
        <f>IF(ISBLANK(BurstClassFull7[[#This Row],[%Spikes in Bursts-All]]),"",IF(BurstClassFull7[[#This Row],[%Spikes in Bursts-All]]&lt;$D$3,"LB","HB"))</f>
        <v>HB</v>
      </c>
      <c r="F31" s="70" t="str">
        <f t="shared" si="1"/>
        <v>HFHB</v>
      </c>
      <c r="G31" s="71">
        <v>21.382428374842085</v>
      </c>
      <c r="H31" s="71">
        <v>93.091219369117141</v>
      </c>
      <c r="I31" s="75" t="s">
        <v>69</v>
      </c>
      <c r="J31" s="71" t="s">
        <v>9</v>
      </c>
      <c r="K31" s="71">
        <v>21</v>
      </c>
      <c r="L31" s="71" t="s">
        <v>37</v>
      </c>
      <c r="M31" s="71">
        <v>5</v>
      </c>
      <c r="N31" s="71" t="s">
        <v>76</v>
      </c>
      <c r="O31" s="71" t="s">
        <v>71</v>
      </c>
      <c r="P31" s="71" t="s">
        <v>10</v>
      </c>
      <c r="Q31" s="72">
        <v>531</v>
      </c>
    </row>
    <row r="32" spans="1:17" hidden="1" x14ac:dyDescent="0.3">
      <c r="D32" s="47" t="str">
        <f>IF(ISBLANK(BurstClassFull7[[#This Row],[Spk/sec-Average]]),"",IF(BurstClassFull7[[#This Row],[Spk/sec-Average]]&lt;$C$3,"LF","HF"))</f>
        <v>HF</v>
      </c>
      <c r="E32" s="47" t="str">
        <f>IF(ISBLANK(BurstClassFull7[[#This Row],[%Spikes in Bursts-All]]),"",IF(BurstClassFull7[[#This Row],[%Spikes in Bursts-All]]&lt;$D$3,"LB","HB"))</f>
        <v>HB</v>
      </c>
      <c r="F32" s="70" t="str">
        <f t="shared" si="1"/>
        <v>HFHB</v>
      </c>
      <c r="G32" s="71">
        <v>8.2364900335022782</v>
      </c>
      <c r="H32" s="71">
        <v>35.36485559872888</v>
      </c>
      <c r="I32" s="75" t="s">
        <v>69</v>
      </c>
      <c r="J32" s="71" t="s">
        <v>9</v>
      </c>
      <c r="K32" s="71">
        <v>21</v>
      </c>
      <c r="L32" s="71" t="s">
        <v>37</v>
      </c>
      <c r="M32" s="71">
        <v>6</v>
      </c>
      <c r="N32" s="71" t="s">
        <v>77</v>
      </c>
      <c r="O32" s="71" t="s">
        <v>71</v>
      </c>
      <c r="P32" s="71" t="s">
        <v>71</v>
      </c>
      <c r="Q32" s="72">
        <v>531</v>
      </c>
    </row>
    <row r="33" spans="4:17" hidden="1" x14ac:dyDescent="0.3">
      <c r="D33" s="47" t="str">
        <f>IF(ISBLANK(BurstClassFull7[[#This Row],[Spk/sec-Average]]),"",IF(BurstClassFull7[[#This Row],[Spk/sec-Average]]&lt;$C$3,"LF","HF"))</f>
        <v>HF</v>
      </c>
      <c r="E33" s="47" t="str">
        <f>IF(ISBLANK(BurstClassFull7[[#This Row],[%Spikes in Bursts-All]]),"",IF(BurstClassFull7[[#This Row],[%Spikes in Bursts-All]]&lt;$D$3,"LB","HB"))</f>
        <v>HB</v>
      </c>
      <c r="F33" s="70" t="str">
        <f t="shared" si="1"/>
        <v>HFHB</v>
      </c>
      <c r="G33" s="71">
        <v>4.3699652777777773</v>
      </c>
      <c r="H33" s="71">
        <v>59.113448883121698</v>
      </c>
      <c r="I33" s="75" t="s">
        <v>69</v>
      </c>
      <c r="J33" s="71" t="s">
        <v>9</v>
      </c>
      <c r="K33" s="71">
        <v>21</v>
      </c>
      <c r="L33" s="71" t="s">
        <v>37</v>
      </c>
      <c r="M33" s="71">
        <v>7</v>
      </c>
      <c r="N33" s="71" t="s">
        <v>78</v>
      </c>
      <c r="O33" s="71" t="s">
        <v>71</v>
      </c>
      <c r="P33" s="71" t="s">
        <v>75</v>
      </c>
      <c r="Q33" s="72">
        <v>531</v>
      </c>
    </row>
    <row r="34" spans="4:17" hidden="1" x14ac:dyDescent="0.3">
      <c r="D34" s="47" t="str">
        <f>IF(ISBLANK(BurstClassFull7[[#This Row],[Spk/sec-Average]]),"",IF(BurstClassFull7[[#This Row],[Spk/sec-Average]]&lt;$C$3,"LF","HF"))</f>
        <v>HF</v>
      </c>
      <c r="E34" s="47" t="str">
        <f>IF(ISBLANK(BurstClassFull7[[#This Row],[%Spikes in Bursts-All]]),"",IF(BurstClassFull7[[#This Row],[%Spikes in Bursts-All]]&lt;$D$3,"LB","HB"))</f>
        <v>HB</v>
      </c>
      <c r="F34" s="70" t="str">
        <f t="shared" si="1"/>
        <v>HFHB</v>
      </c>
      <c r="G34" s="71">
        <v>4.4868402777777776</v>
      </c>
      <c r="H34" s="71">
        <v>46.581704689009442</v>
      </c>
      <c r="I34" s="75" t="s">
        <v>69</v>
      </c>
      <c r="J34" s="71" t="s">
        <v>9</v>
      </c>
      <c r="K34" s="71">
        <v>21</v>
      </c>
      <c r="L34" s="71" t="s">
        <v>37</v>
      </c>
      <c r="M34" s="71">
        <v>8</v>
      </c>
      <c r="N34" s="71" t="s">
        <v>74</v>
      </c>
      <c r="O34" s="71" t="s">
        <v>71</v>
      </c>
      <c r="P34" s="71" t="s">
        <v>75</v>
      </c>
      <c r="Q34" s="72">
        <v>531</v>
      </c>
    </row>
    <row r="35" spans="4:17" hidden="1" x14ac:dyDescent="0.3">
      <c r="D35" s="47" t="str">
        <f>IF(ISBLANK(BurstClassFull7[[#This Row],[Spk/sec-Average]]),"",IF(BurstClassFull7[[#This Row],[Spk/sec-Average]]&lt;$C$3,"LF","HF"))</f>
        <v>LF</v>
      </c>
      <c r="E35" s="47" t="str">
        <f>IF(ISBLANK(BurstClassFull7[[#This Row],[%Spikes in Bursts-All]]),"",IF(BurstClassFull7[[#This Row],[%Spikes in Bursts-All]]&lt;$D$3,"LB","HB"))</f>
        <v>HB</v>
      </c>
      <c r="F35" s="70" t="str">
        <f t="shared" si="1"/>
        <v>LFHB</v>
      </c>
      <c r="G35" s="71">
        <v>2.8955555555555557</v>
      </c>
      <c r="H35" s="71">
        <v>37.612834400131298</v>
      </c>
      <c r="I35" s="75" t="s">
        <v>69</v>
      </c>
      <c r="J35" s="71" t="s">
        <v>9</v>
      </c>
      <c r="K35" s="71">
        <v>21</v>
      </c>
      <c r="L35" s="71" t="s">
        <v>37</v>
      </c>
      <c r="M35" s="71">
        <v>9</v>
      </c>
      <c r="N35" s="71" t="s">
        <v>79</v>
      </c>
      <c r="O35" s="71" t="s">
        <v>71</v>
      </c>
      <c r="P35" s="71" t="s">
        <v>75</v>
      </c>
      <c r="Q35" s="72">
        <v>531</v>
      </c>
    </row>
    <row r="36" spans="4:17" hidden="1" x14ac:dyDescent="0.3">
      <c r="D36" s="47" t="str">
        <f>IF(ISBLANK(BurstClassFull7[[#This Row],[Spk/sec-Average]]),"",IF(BurstClassFull7[[#This Row],[Spk/sec-Average]]&lt;$C$3,"LF","HF"))</f>
        <v>LF</v>
      </c>
      <c r="E36" s="47" t="str">
        <f>IF(ISBLANK(BurstClassFull7[[#This Row],[%Spikes in Bursts-All]]),"",IF(BurstClassFull7[[#This Row],[%Spikes in Bursts-All]]&lt;$D$3,"LB","HB"))</f>
        <v>HB</v>
      </c>
      <c r="F36" s="70" t="str">
        <f t="shared" si="1"/>
        <v>LFHB</v>
      </c>
      <c r="G36" s="71">
        <v>2.3727777777777779</v>
      </c>
      <c r="H36" s="71">
        <v>27.126096259199173</v>
      </c>
      <c r="I36" s="75" t="s">
        <v>69</v>
      </c>
      <c r="J36" s="71" t="s">
        <v>9</v>
      </c>
      <c r="K36" s="71">
        <v>21</v>
      </c>
      <c r="L36" s="71" t="s">
        <v>37</v>
      </c>
      <c r="M36" s="71">
        <v>10</v>
      </c>
      <c r="N36" s="71" t="s">
        <v>80</v>
      </c>
      <c r="O36" s="71" t="s">
        <v>81</v>
      </c>
      <c r="P36" s="71" t="s">
        <v>71</v>
      </c>
      <c r="Q36" s="72">
        <v>531</v>
      </c>
    </row>
    <row r="37" spans="4:17" x14ac:dyDescent="0.3">
      <c r="D37" s="47" t="str">
        <f>IF(ISBLANK(BurstClassFull7[[#This Row],[Spk/sec-Average]]),"",IF(BurstClassFull7[[#This Row],[Spk/sec-Average]]&lt;$C$3,"LF","HF"))</f>
        <v>LF</v>
      </c>
      <c r="E37" s="47" t="str">
        <f>IF(ISBLANK(BurstClassFull7[[#This Row],[%Spikes in Bursts-All]]),"",IF(BurstClassFull7[[#This Row],[%Spikes in Bursts-All]]&lt;$D$3,"LB","HB"))</f>
        <v>HB</v>
      </c>
      <c r="F37" s="70" t="str">
        <f t="shared" si="1"/>
        <v>LFHB</v>
      </c>
      <c r="G37" s="71">
        <v>1.8023227775637736</v>
      </c>
      <c r="H37" s="71">
        <v>34.558413750623295</v>
      </c>
      <c r="I37" s="75" t="s">
        <v>82</v>
      </c>
      <c r="J37" s="71" t="s">
        <v>9</v>
      </c>
      <c r="K37" s="71">
        <v>1</v>
      </c>
      <c r="L37" s="71" t="s">
        <v>36</v>
      </c>
      <c r="M37" s="71">
        <v>1</v>
      </c>
      <c r="N37" s="71" t="s">
        <v>83</v>
      </c>
      <c r="O37" s="71" t="s">
        <v>11</v>
      </c>
      <c r="P37" s="71" t="s">
        <v>71</v>
      </c>
      <c r="Q37" s="72">
        <v>24</v>
      </c>
    </row>
    <row r="38" spans="4:17" hidden="1" x14ac:dyDescent="0.3">
      <c r="D38" s="47" t="str">
        <f>IF(ISBLANK(BurstClassFull7[[#This Row],[Spk/sec-Average]]),"",IF(BurstClassFull7[[#This Row],[Spk/sec-Average]]&lt;$C$3,"LF","HF"))</f>
        <v>LF</v>
      </c>
      <c r="E38" s="47" t="str">
        <f>IF(ISBLANK(BurstClassFull7[[#This Row],[%Spikes in Bursts-All]]),"",IF(BurstClassFull7[[#This Row],[%Spikes in Bursts-All]]&lt;$D$3,"LB","HB"))</f>
        <v>HB</v>
      </c>
      <c r="F38" s="70" t="str">
        <f t="shared" si="1"/>
        <v>LFHB</v>
      </c>
      <c r="G38" s="71">
        <v>0.89178739512993643</v>
      </c>
      <c r="H38" s="71">
        <v>21.125569290826284</v>
      </c>
      <c r="I38" s="75" t="s">
        <v>69</v>
      </c>
      <c r="J38" s="71" t="s">
        <v>9</v>
      </c>
      <c r="K38" s="71">
        <v>21</v>
      </c>
      <c r="L38" s="71" t="s">
        <v>37</v>
      </c>
      <c r="M38" s="71">
        <v>12</v>
      </c>
      <c r="N38" s="71" t="s">
        <v>84</v>
      </c>
      <c r="O38" s="71" t="s">
        <v>71</v>
      </c>
      <c r="P38" s="71" t="s">
        <v>71</v>
      </c>
      <c r="Q38" s="72">
        <v>531</v>
      </c>
    </row>
    <row r="39" spans="4:17" x14ac:dyDescent="0.3">
      <c r="D39" s="47" t="str">
        <f>IF(ISBLANK(BurstClassFull7[[#This Row],[Spk/sec-Average]]),"",IF(BurstClassFull7[[#This Row],[Spk/sec-Average]]&lt;$C$3,"LF","HF"))</f>
        <v>LF</v>
      </c>
      <c r="E39" s="47" t="str">
        <f>IF(ISBLANK(BurstClassFull7[[#This Row],[%Spikes in Bursts-All]]),"",IF(BurstClassFull7[[#This Row],[%Spikes in Bursts-All]]&lt;$D$3,"LB","HB"))</f>
        <v>LB</v>
      </c>
      <c r="F39" s="70" t="str">
        <f t="shared" si="1"/>
        <v>LFLB</v>
      </c>
      <c r="G39" s="71">
        <v>0.46598626675104726</v>
      </c>
      <c r="H39" s="71">
        <v>17.035421211176899</v>
      </c>
      <c r="I39" s="75" t="s">
        <v>82</v>
      </c>
      <c r="J39" s="71" t="s">
        <v>9</v>
      </c>
      <c r="K39" s="71">
        <v>1</v>
      </c>
      <c r="L39" s="71" t="s">
        <v>36</v>
      </c>
      <c r="M39" s="71">
        <v>4</v>
      </c>
      <c r="N39" s="71" t="s">
        <v>85</v>
      </c>
      <c r="O39" s="71" t="s">
        <v>11</v>
      </c>
      <c r="P39" s="71" t="s">
        <v>71</v>
      </c>
      <c r="Q39" s="72">
        <v>24</v>
      </c>
    </row>
    <row r="40" spans="4:17" hidden="1" x14ac:dyDescent="0.3">
      <c r="D40" s="47" t="str">
        <f>IF(ISBLANK(BurstClassFull7[[#This Row],[Spk/sec-Average]]),"",IF(BurstClassFull7[[#This Row],[Spk/sec-Average]]&lt;$C$3,"LF","HF"))</f>
        <v>LF</v>
      </c>
      <c r="E40" s="47" t="str">
        <f>IF(ISBLANK(BurstClassFull7[[#This Row],[%Spikes in Bursts-All]]),"",IF(BurstClassFull7[[#This Row],[%Spikes in Bursts-All]]&lt;$D$3,"LB","HB"))</f>
        <v>HB</v>
      </c>
      <c r="F40" s="70" t="str">
        <f t="shared" si="1"/>
        <v>LFHB</v>
      </c>
      <c r="G40" s="71">
        <v>0.32916666666666666</v>
      </c>
      <c r="H40" s="71">
        <v>21.816930488644186</v>
      </c>
      <c r="I40" s="75" t="s">
        <v>69</v>
      </c>
      <c r="J40" s="71" t="s">
        <v>9</v>
      </c>
      <c r="K40" s="71">
        <v>21</v>
      </c>
      <c r="L40" s="71" t="s">
        <v>37</v>
      </c>
      <c r="M40" s="71">
        <v>14</v>
      </c>
      <c r="N40" s="71" t="s">
        <v>86</v>
      </c>
      <c r="O40" s="71" t="s">
        <v>71</v>
      </c>
      <c r="P40" s="71" t="s">
        <v>71</v>
      </c>
      <c r="Q40" s="72">
        <v>531</v>
      </c>
    </row>
    <row r="41" spans="4:17" x14ac:dyDescent="0.3">
      <c r="D41" s="47" t="str">
        <f>IF(ISBLANK(BurstClassFull7[[#This Row],[Spk/sec-Average]]),"",IF(BurstClassFull7[[#This Row],[Spk/sec-Average]]&lt;$C$3,"LF","HF"))</f>
        <v>LF</v>
      </c>
      <c r="E41" s="47" t="str">
        <f>IF(ISBLANK(BurstClassFull7[[#This Row],[%Spikes in Bursts-All]]),"",IF(BurstClassFull7[[#This Row],[%Spikes in Bursts-All]]&lt;$D$3,"LB","HB"))</f>
        <v>HB</v>
      </c>
      <c r="F41" s="70" t="str">
        <f t="shared" si="1"/>
        <v>LFHB</v>
      </c>
      <c r="G41" s="71">
        <v>0.5826005637547389</v>
      </c>
      <c r="H41" s="71">
        <v>27.76055792328555</v>
      </c>
      <c r="I41" s="75" t="s">
        <v>82</v>
      </c>
      <c r="J41" s="71" t="s">
        <v>9</v>
      </c>
      <c r="K41" s="71">
        <v>1</v>
      </c>
      <c r="L41" s="71" t="s">
        <v>36</v>
      </c>
      <c r="M41" s="71">
        <v>5</v>
      </c>
      <c r="N41" s="71" t="s">
        <v>87</v>
      </c>
      <c r="O41" s="71" t="s">
        <v>11</v>
      </c>
      <c r="P41" s="71" t="s">
        <v>71</v>
      </c>
      <c r="Q41" s="72">
        <v>24</v>
      </c>
    </row>
    <row r="42" spans="4:17" x14ac:dyDescent="0.3">
      <c r="D42" s="47" t="str">
        <f>IF(ISBLANK(BurstClassFull7[[#This Row],[Spk/sec-Average]]),"",IF(BurstClassFull7[[#This Row],[Spk/sec-Average]]&lt;$C$3,"LF","HF"))</f>
        <v>LF</v>
      </c>
      <c r="E42" s="47" t="str">
        <f>IF(ISBLANK(BurstClassFull7[[#This Row],[%Spikes in Bursts-All]]),"",IF(BurstClassFull7[[#This Row],[%Spikes in Bursts-All]]&lt;$D$3,"LB","HB"))</f>
        <v>LB</v>
      </c>
      <c r="F42" s="70" t="str">
        <f t="shared" si="1"/>
        <v>LFLB</v>
      </c>
      <c r="G42" s="71">
        <v>0.82020833333333332</v>
      </c>
      <c r="H42" s="71">
        <v>16.461026967122276</v>
      </c>
      <c r="I42" s="75" t="s">
        <v>82</v>
      </c>
      <c r="J42" s="71" t="s">
        <v>9</v>
      </c>
      <c r="K42" s="71">
        <v>1</v>
      </c>
      <c r="L42" s="71" t="s">
        <v>36</v>
      </c>
      <c r="M42" s="71">
        <v>6</v>
      </c>
      <c r="N42" s="71" t="s">
        <v>88</v>
      </c>
      <c r="O42" s="71" t="s">
        <v>11</v>
      </c>
      <c r="P42" s="71" t="s">
        <v>71</v>
      </c>
      <c r="Q42" s="72">
        <v>24</v>
      </c>
    </row>
    <row r="43" spans="4:17" hidden="1" x14ac:dyDescent="0.3">
      <c r="D43" s="47" t="str">
        <f>IF(ISBLANK(BurstClassFull7[[#This Row],[Spk/sec-Average]]),"",IF(BurstClassFull7[[#This Row],[Spk/sec-Average]]&lt;$C$3,"LF","HF"))</f>
        <v>LF</v>
      </c>
      <c r="E43" s="47" t="str">
        <f>IF(ISBLANK(BurstClassFull7[[#This Row],[%Spikes in Bursts-All]]),"",IF(BurstClassFull7[[#This Row],[%Spikes in Bursts-All]]&lt;$D$3,"LB","HB"))</f>
        <v>HB</v>
      </c>
      <c r="F43" s="70" t="str">
        <f t="shared" si="1"/>
        <v>LFHB</v>
      </c>
      <c r="G43" s="71">
        <v>1.6482638888888888</v>
      </c>
      <c r="H43" s="71">
        <v>33.817697543651967</v>
      </c>
      <c r="I43" s="75" t="s">
        <v>69</v>
      </c>
      <c r="J43" s="71" t="s">
        <v>9</v>
      </c>
      <c r="K43" s="71">
        <v>21</v>
      </c>
      <c r="L43" s="71" t="s">
        <v>37</v>
      </c>
      <c r="M43" s="71">
        <v>17</v>
      </c>
      <c r="N43" s="71" t="s">
        <v>89</v>
      </c>
      <c r="O43" s="71" t="s">
        <v>71</v>
      </c>
      <c r="P43" s="71" t="s">
        <v>75</v>
      </c>
      <c r="Q43" s="72">
        <v>531</v>
      </c>
    </row>
    <row r="44" spans="4:17" x14ac:dyDescent="0.3">
      <c r="D44" s="47" t="str">
        <f>IF(ISBLANK(BurstClassFull7[[#This Row],[Spk/sec-Average]]),"",IF(BurstClassFull7[[#This Row],[Spk/sec-Average]]&lt;$C$3,"LF","HF"))</f>
        <v>LF</v>
      </c>
      <c r="E44" s="47" t="str">
        <f>IF(ISBLANK(BurstClassFull7[[#This Row],[%Spikes in Bursts-All]]),"",IF(BurstClassFull7[[#This Row],[%Spikes in Bursts-All]]&lt;$D$3,"LB","HB"))</f>
        <v>LB</v>
      </c>
      <c r="F44" s="70" t="str">
        <f t="shared" si="1"/>
        <v>LFLB</v>
      </c>
      <c r="G44" s="71">
        <v>0.88525219298245617</v>
      </c>
      <c r="H44" s="71">
        <v>17.013400459021248</v>
      </c>
      <c r="I44" s="75" t="s">
        <v>82</v>
      </c>
      <c r="J44" s="71" t="s">
        <v>9</v>
      </c>
      <c r="K44" s="71">
        <v>1</v>
      </c>
      <c r="L44" s="71" t="s">
        <v>36</v>
      </c>
      <c r="M44" s="71">
        <v>7</v>
      </c>
      <c r="N44" s="71" t="s">
        <v>90</v>
      </c>
      <c r="O44" s="71" t="s">
        <v>11</v>
      </c>
      <c r="P44" s="71" t="s">
        <v>71</v>
      </c>
      <c r="Q44" s="72">
        <v>24</v>
      </c>
    </row>
    <row r="45" spans="4:17" hidden="1" x14ac:dyDescent="0.3">
      <c r="D45" s="47" t="str">
        <f>IF(ISBLANK(BurstClassFull7[[#This Row],[Spk/sec-Average]]),"",IF(BurstClassFull7[[#This Row],[Spk/sec-Average]]&lt;$C$3,"LF","HF"))</f>
        <v>LF</v>
      </c>
      <c r="E45" s="47" t="str">
        <f>IF(ISBLANK(BurstClassFull7[[#This Row],[%Spikes in Bursts-All]]),"",IF(BurstClassFull7[[#This Row],[%Spikes in Bursts-All]]&lt;$D$3,"LB","HB"))</f>
        <v>LB</v>
      </c>
      <c r="F45" s="70" t="str">
        <f t="shared" si="1"/>
        <v>LFLB</v>
      </c>
      <c r="G45" s="71">
        <v>0</v>
      </c>
      <c r="H45" s="71">
        <v>9.5833333333333339</v>
      </c>
      <c r="I45" s="75" t="s">
        <v>91</v>
      </c>
      <c r="J45" s="71" t="s">
        <v>9</v>
      </c>
      <c r="K45" s="71">
        <v>18</v>
      </c>
      <c r="L45" s="71" t="s">
        <v>37</v>
      </c>
      <c r="M45" s="71">
        <v>1</v>
      </c>
      <c r="N45" s="71" t="s">
        <v>78</v>
      </c>
      <c r="O45" s="71" t="s">
        <v>71</v>
      </c>
      <c r="P45" s="71" t="s">
        <v>10</v>
      </c>
      <c r="Q45" s="72">
        <v>767</v>
      </c>
    </row>
    <row r="46" spans="4:17" hidden="1" x14ac:dyDescent="0.3">
      <c r="D46" s="47" t="str">
        <f>IF(ISBLANK(BurstClassFull7[[#This Row],[Spk/sec-Average]]),"",IF(BurstClassFull7[[#This Row],[Spk/sec-Average]]&lt;$C$3,"LF","HF"))</f>
        <v>LF</v>
      </c>
      <c r="E46" s="47" t="str">
        <f>IF(ISBLANK(BurstClassFull7[[#This Row],[%Spikes in Bursts-All]]),"",IF(BurstClassFull7[[#This Row],[%Spikes in Bursts-All]]&lt;$D$3,"LB","HB"))</f>
        <v>LB</v>
      </c>
      <c r="F46" s="70" t="str">
        <f t="shared" si="1"/>
        <v>LFLB</v>
      </c>
      <c r="G46" s="71">
        <v>0</v>
      </c>
      <c r="H46" s="71">
        <v>18.800250134000358</v>
      </c>
      <c r="I46" s="75" t="s">
        <v>91</v>
      </c>
      <c r="J46" s="71" t="s">
        <v>9</v>
      </c>
      <c r="K46" s="71">
        <v>18</v>
      </c>
      <c r="L46" s="71" t="s">
        <v>37</v>
      </c>
      <c r="M46" s="71">
        <v>2</v>
      </c>
      <c r="N46" s="71" t="s">
        <v>80</v>
      </c>
      <c r="O46" s="71" t="s">
        <v>71</v>
      </c>
      <c r="P46" s="71" t="s">
        <v>71</v>
      </c>
      <c r="Q46" s="72">
        <v>767</v>
      </c>
    </row>
    <row r="47" spans="4:17" hidden="1" x14ac:dyDescent="0.3">
      <c r="D47" s="47" t="str">
        <f>IF(ISBLANK(BurstClassFull7[[#This Row],[Spk/sec-Average]]),"",IF(BurstClassFull7[[#This Row],[Spk/sec-Average]]&lt;$C$3,"LF","HF"))</f>
        <v>LF</v>
      </c>
      <c r="E47" s="47" t="str">
        <f>IF(ISBLANK(BurstClassFull7[[#This Row],[%Spikes in Bursts-All]]),"",IF(BurstClassFull7[[#This Row],[%Spikes in Bursts-All]]&lt;$D$3,"LB","HB"))</f>
        <v>LB</v>
      </c>
      <c r="F47" s="70" t="str">
        <f t="shared" si="1"/>
        <v>LFLB</v>
      </c>
      <c r="G47" s="71">
        <v>0</v>
      </c>
      <c r="H47" s="71">
        <v>8.3417721518987342</v>
      </c>
      <c r="I47" s="75" t="s">
        <v>91</v>
      </c>
      <c r="J47" s="71" t="s">
        <v>9</v>
      </c>
      <c r="K47" s="71">
        <v>18</v>
      </c>
      <c r="L47" s="71" t="s">
        <v>37</v>
      </c>
      <c r="M47" s="71">
        <v>3</v>
      </c>
      <c r="N47" s="71" t="s">
        <v>92</v>
      </c>
      <c r="O47" s="71" t="s">
        <v>71</v>
      </c>
      <c r="P47" s="71" t="s">
        <v>71</v>
      </c>
      <c r="Q47" s="72">
        <v>767</v>
      </c>
    </row>
    <row r="48" spans="4:17" hidden="1" x14ac:dyDescent="0.3">
      <c r="D48" s="47" t="str">
        <f>IF(ISBLANK(BurstClassFull7[[#This Row],[Spk/sec-Average]]),"",IF(BurstClassFull7[[#This Row],[Spk/sec-Average]]&lt;$C$3,"LF","HF"))</f>
        <v>LF</v>
      </c>
      <c r="E48" s="47" t="str">
        <f>IF(ISBLANK(BurstClassFull7[[#This Row],[%Spikes in Bursts-All]]),"",IF(BurstClassFull7[[#This Row],[%Spikes in Bursts-All]]&lt;$D$3,"LB","HB"))</f>
        <v>LB</v>
      </c>
      <c r="F48" s="70" t="str">
        <f t="shared" si="1"/>
        <v>LFLB</v>
      </c>
      <c r="G48" s="71">
        <v>0</v>
      </c>
      <c r="H48" s="71">
        <v>7.8199052132701423</v>
      </c>
      <c r="I48" s="75" t="s">
        <v>91</v>
      </c>
      <c r="J48" s="71" t="s">
        <v>9</v>
      </c>
      <c r="K48" s="71">
        <v>18</v>
      </c>
      <c r="L48" s="71" t="s">
        <v>37</v>
      </c>
      <c r="M48" s="71">
        <v>4</v>
      </c>
      <c r="N48" s="71" t="s">
        <v>86</v>
      </c>
      <c r="O48" s="71" t="s">
        <v>71</v>
      </c>
      <c r="P48" s="71" t="s">
        <v>71</v>
      </c>
      <c r="Q48" s="72">
        <v>767</v>
      </c>
    </row>
    <row r="49" spans="4:17" hidden="1" x14ac:dyDescent="0.3">
      <c r="D49" s="47" t="str">
        <f>IF(ISBLANK(BurstClassFull7[[#This Row],[Spk/sec-Average]]),"",IF(BurstClassFull7[[#This Row],[Spk/sec-Average]]&lt;$C$3,"LF","HF"))</f>
        <v>LF</v>
      </c>
      <c r="E49" s="47" t="str">
        <f>IF(ISBLANK(BurstClassFull7[[#This Row],[%Spikes in Bursts-All]]),"",IF(BurstClassFull7[[#This Row],[%Spikes in Bursts-All]]&lt;$D$3,"LB","HB"))</f>
        <v>LB</v>
      </c>
      <c r="F49" s="70" t="str">
        <f t="shared" si="1"/>
        <v>LFLB</v>
      </c>
      <c r="G49" s="71">
        <v>0</v>
      </c>
      <c r="H49" s="71">
        <v>12.592592592592592</v>
      </c>
      <c r="I49" s="75" t="s">
        <v>91</v>
      </c>
      <c r="J49" s="71" t="s">
        <v>9</v>
      </c>
      <c r="K49" s="71">
        <v>18</v>
      </c>
      <c r="L49" s="71" t="s">
        <v>37</v>
      </c>
      <c r="M49" s="71">
        <v>5</v>
      </c>
      <c r="N49" s="71" t="s">
        <v>93</v>
      </c>
      <c r="O49" s="71" t="s">
        <v>71</v>
      </c>
      <c r="P49" s="71" t="s">
        <v>71</v>
      </c>
      <c r="Q49" s="72">
        <v>767</v>
      </c>
    </row>
    <row r="50" spans="4:17" x14ac:dyDescent="0.3">
      <c r="D50" s="47" t="str">
        <f>IF(ISBLANK(BurstClassFull7[[#This Row],[Spk/sec-Average]]),"",IF(BurstClassFull7[[#This Row],[Spk/sec-Average]]&lt;$C$3,"LF","HF"))</f>
        <v>LF</v>
      </c>
      <c r="E50" s="47" t="str">
        <f>IF(ISBLANK(BurstClassFull7[[#This Row],[%Spikes in Bursts-All]]),"",IF(BurstClassFull7[[#This Row],[%Spikes in Bursts-All]]&lt;$D$3,"LB","HB"))</f>
        <v>LB</v>
      </c>
      <c r="F50" s="70" t="str">
        <f t="shared" si="1"/>
        <v>LFLB</v>
      </c>
      <c r="G50" s="71">
        <v>0.62099971804789345</v>
      </c>
      <c r="H50" s="71">
        <v>14.093737038573206</v>
      </c>
      <c r="I50" s="75" t="s">
        <v>82</v>
      </c>
      <c r="J50" s="71" t="s">
        <v>9</v>
      </c>
      <c r="K50" s="71">
        <v>1</v>
      </c>
      <c r="L50" s="71" t="s">
        <v>36</v>
      </c>
      <c r="M50" s="71">
        <v>9</v>
      </c>
      <c r="N50" s="71" t="s">
        <v>94</v>
      </c>
      <c r="O50" s="71" t="s">
        <v>11</v>
      </c>
      <c r="P50" s="71" t="s">
        <v>71</v>
      </c>
      <c r="Q50" s="72">
        <v>24</v>
      </c>
    </row>
    <row r="51" spans="4:17" x14ac:dyDescent="0.3">
      <c r="D51" s="47" t="str">
        <f>IF(ISBLANK(BurstClassFull7[[#This Row],[Spk/sec-Average]]),"",IF(BurstClassFull7[[#This Row],[Spk/sec-Average]]&lt;$C$3,"LF","HF"))</f>
        <v>HF</v>
      </c>
      <c r="E51" s="47" t="str">
        <f>IF(ISBLANK(BurstClassFull7[[#This Row],[%Spikes in Bursts-All]]),"",IF(BurstClassFull7[[#This Row],[%Spikes in Bursts-All]]&lt;$D$3,"LB","HB"))</f>
        <v>HB</v>
      </c>
      <c r="F51" s="70" t="str">
        <f t="shared" si="1"/>
        <v>HFHB</v>
      </c>
      <c r="G51" s="71">
        <v>4.6519215407177352</v>
      </c>
      <c r="H51" s="71">
        <v>45.984318711591435</v>
      </c>
      <c r="I51" s="75" t="s">
        <v>82</v>
      </c>
      <c r="J51" s="71" t="s">
        <v>9</v>
      </c>
      <c r="K51" s="71">
        <v>1</v>
      </c>
      <c r="L51" s="71" t="s">
        <v>36</v>
      </c>
      <c r="M51" s="71">
        <v>12</v>
      </c>
      <c r="N51" s="71" t="s">
        <v>95</v>
      </c>
      <c r="O51" s="71" t="s">
        <v>11</v>
      </c>
      <c r="P51" s="71" t="s">
        <v>71</v>
      </c>
      <c r="Q51" s="72">
        <v>24</v>
      </c>
    </row>
    <row r="52" spans="4:17" x14ac:dyDescent="0.3">
      <c r="D52" s="47" t="str">
        <f>IF(ISBLANK(BurstClassFull7[[#This Row],[Spk/sec-Average]]),"",IF(BurstClassFull7[[#This Row],[Spk/sec-Average]]&lt;$C$3,"LF","HF"))</f>
        <v>LF</v>
      </c>
      <c r="E52" s="47" t="str">
        <f>IF(ISBLANK(BurstClassFull7[[#This Row],[%Spikes in Bursts-All]]),"",IF(BurstClassFull7[[#This Row],[%Spikes in Bursts-All]]&lt;$D$3,"LB","HB"))</f>
        <v>HB</v>
      </c>
      <c r="F52" s="70" t="str">
        <f t="shared" si="1"/>
        <v>LFHB</v>
      </c>
      <c r="G52" s="71">
        <v>1.1857775333283778</v>
      </c>
      <c r="H52" s="71">
        <v>25.161784741144416</v>
      </c>
      <c r="I52" s="75" t="s">
        <v>82</v>
      </c>
      <c r="J52" s="71" t="s">
        <v>9</v>
      </c>
      <c r="K52" s="71">
        <v>1</v>
      </c>
      <c r="L52" s="71" t="s">
        <v>36</v>
      </c>
      <c r="M52" s="71">
        <v>13</v>
      </c>
      <c r="N52" s="71" t="s">
        <v>96</v>
      </c>
      <c r="O52" s="71" t="s">
        <v>11</v>
      </c>
      <c r="P52" s="71" t="s">
        <v>71</v>
      </c>
      <c r="Q52" s="72">
        <v>24</v>
      </c>
    </row>
    <row r="53" spans="4:17" hidden="1" x14ac:dyDescent="0.3">
      <c r="D53" s="47" t="str">
        <f>IF(ISBLANK(BurstClassFull7[[#This Row],[Spk/sec-Average]]),"",IF(BurstClassFull7[[#This Row],[Spk/sec-Average]]&lt;$C$3,"LF","HF"))</f>
        <v>HF</v>
      </c>
      <c r="E53" s="47" t="str">
        <f>IF(ISBLANK(BurstClassFull7[[#This Row],[%Spikes in Bursts-All]]),"",IF(BurstClassFull7[[#This Row],[%Spikes in Bursts-All]]&lt;$D$3,"LB","HB"))</f>
        <v>HB</v>
      </c>
      <c r="F53" s="70" t="str">
        <f t="shared" si="1"/>
        <v>HFHB</v>
      </c>
      <c r="G53" s="71">
        <v>9.5806787139349279</v>
      </c>
      <c r="H53" s="71">
        <v>84.929377202640126</v>
      </c>
      <c r="I53" s="75" t="s">
        <v>97</v>
      </c>
      <c r="J53" s="71" t="s">
        <v>9</v>
      </c>
      <c r="K53" s="71">
        <v>22</v>
      </c>
      <c r="L53" s="71" t="s">
        <v>37</v>
      </c>
      <c r="M53" s="71">
        <v>2</v>
      </c>
      <c r="N53" s="71" t="s">
        <v>98</v>
      </c>
      <c r="O53" s="71" t="s">
        <v>71</v>
      </c>
      <c r="P53" s="71" t="s">
        <v>10</v>
      </c>
      <c r="Q53" s="72">
        <v>769</v>
      </c>
    </row>
    <row r="54" spans="4:17" hidden="1" x14ac:dyDescent="0.3">
      <c r="D54" s="47" t="str">
        <f>IF(ISBLANK(BurstClassFull7[[#This Row],[Spk/sec-Average]]),"",IF(BurstClassFull7[[#This Row],[Spk/sec-Average]]&lt;$C$3,"LF","HF"))</f>
        <v>LF</v>
      </c>
      <c r="E54" s="47" t="str">
        <f>IF(ISBLANK(BurstClassFull7[[#This Row],[%Spikes in Bursts-All]]),"",IF(BurstClassFull7[[#This Row],[%Spikes in Bursts-All]]&lt;$D$3,"LB","HB"))</f>
        <v>LB</v>
      </c>
      <c r="F54" s="70" t="str">
        <f t="shared" si="1"/>
        <v>LFLB</v>
      </c>
      <c r="G54" s="71">
        <v>0</v>
      </c>
      <c r="H54" s="71">
        <v>4.5248868778280542</v>
      </c>
      <c r="I54" s="75" t="s">
        <v>97</v>
      </c>
      <c r="J54" s="71" t="s">
        <v>9</v>
      </c>
      <c r="K54" s="71">
        <v>22</v>
      </c>
      <c r="L54" s="71" t="s">
        <v>37</v>
      </c>
      <c r="M54" s="71">
        <v>3</v>
      </c>
      <c r="N54" s="71" t="s">
        <v>73</v>
      </c>
      <c r="O54" s="71" t="s">
        <v>71</v>
      </c>
      <c r="P54" s="71" t="s">
        <v>71</v>
      </c>
      <c r="Q54" s="72">
        <v>769</v>
      </c>
    </row>
    <row r="55" spans="4:17" hidden="1" x14ac:dyDescent="0.3">
      <c r="D55" s="47" t="str">
        <f>IF(ISBLANK(BurstClassFull7[[#This Row],[Spk/sec-Average]]),"",IF(BurstClassFull7[[#This Row],[Spk/sec-Average]]&lt;$C$3,"LF","HF"))</f>
        <v>LF</v>
      </c>
      <c r="E55" s="47" t="str">
        <f>IF(ISBLANK(BurstClassFull7[[#This Row],[%Spikes in Bursts-All]]),"",IF(BurstClassFull7[[#This Row],[%Spikes in Bursts-All]]&lt;$D$3,"LB","HB"))</f>
        <v>HB</v>
      </c>
      <c r="F55" s="70" t="str">
        <f t="shared" si="1"/>
        <v>LFHB</v>
      </c>
      <c r="G55" s="71">
        <v>0</v>
      </c>
      <c r="H55" s="71">
        <v>28.438083385189795</v>
      </c>
      <c r="I55" s="75" t="s">
        <v>97</v>
      </c>
      <c r="J55" s="71" t="s">
        <v>9</v>
      </c>
      <c r="K55" s="71">
        <v>22</v>
      </c>
      <c r="L55" s="71" t="s">
        <v>37</v>
      </c>
      <c r="M55" s="71">
        <v>4</v>
      </c>
      <c r="N55" s="71" t="s">
        <v>99</v>
      </c>
      <c r="O55" s="71" t="s">
        <v>71</v>
      </c>
      <c r="P55" s="71" t="s">
        <v>81</v>
      </c>
      <c r="Q55" s="72">
        <v>769</v>
      </c>
    </row>
    <row r="56" spans="4:17" hidden="1" x14ac:dyDescent="0.3">
      <c r="D56" s="47" t="str">
        <f>IF(ISBLANK(BurstClassFull7[[#This Row],[Spk/sec-Average]]),"",IF(BurstClassFull7[[#This Row],[Spk/sec-Average]]&lt;$C$3,"LF","HF"))</f>
        <v>LF</v>
      </c>
      <c r="E56" s="47" t="str">
        <f>IF(ISBLANK(BurstClassFull7[[#This Row],[%Spikes in Bursts-All]]),"",IF(BurstClassFull7[[#This Row],[%Spikes in Bursts-All]]&lt;$D$3,"LB","HB"))</f>
        <v>HB</v>
      </c>
      <c r="F56" s="70" t="str">
        <f t="shared" si="1"/>
        <v>LFHB</v>
      </c>
      <c r="G56" s="71">
        <v>2.6658808849154783</v>
      </c>
      <c r="H56" s="71">
        <v>38.985074626865675</v>
      </c>
      <c r="I56" s="75" t="s">
        <v>97</v>
      </c>
      <c r="J56" s="71" t="s">
        <v>9</v>
      </c>
      <c r="K56" s="71">
        <v>22</v>
      </c>
      <c r="L56" s="71" t="s">
        <v>37</v>
      </c>
      <c r="M56" s="71">
        <v>5</v>
      </c>
      <c r="N56" s="71" t="s">
        <v>100</v>
      </c>
      <c r="O56" s="71" t="s">
        <v>71</v>
      </c>
      <c r="P56" s="71" t="s">
        <v>71</v>
      </c>
      <c r="Q56" s="72">
        <v>769</v>
      </c>
    </row>
    <row r="57" spans="4:17" hidden="1" x14ac:dyDescent="0.3">
      <c r="D57" s="47" t="str">
        <f>IF(ISBLANK(BurstClassFull7[[#This Row],[Spk/sec-Average]]),"",IF(BurstClassFull7[[#This Row],[Spk/sec-Average]]&lt;$C$3,"LF","HF"))</f>
        <v>LF</v>
      </c>
      <c r="E57" s="47" t="str">
        <f>IF(ISBLANK(BurstClassFull7[[#This Row],[%Spikes in Bursts-All]]),"",IF(BurstClassFull7[[#This Row],[%Spikes in Bursts-All]]&lt;$D$3,"LB","HB"))</f>
        <v>LB</v>
      </c>
      <c r="F57" s="70" t="str">
        <f t="shared" si="1"/>
        <v>LFLB</v>
      </c>
      <c r="G57" s="71">
        <v>0.30114022856517936</v>
      </c>
      <c r="H57" s="71">
        <v>8.0043462513582035</v>
      </c>
      <c r="I57" s="75" t="s">
        <v>97</v>
      </c>
      <c r="J57" s="71" t="s">
        <v>9</v>
      </c>
      <c r="K57" s="71">
        <v>22</v>
      </c>
      <c r="L57" s="71" t="s">
        <v>37</v>
      </c>
      <c r="M57" s="71">
        <v>6</v>
      </c>
      <c r="N57" s="71" t="s">
        <v>76</v>
      </c>
      <c r="O57" s="71" t="s">
        <v>71</v>
      </c>
      <c r="P57" s="71" t="s">
        <v>71</v>
      </c>
      <c r="Q57" s="72">
        <v>769</v>
      </c>
    </row>
    <row r="58" spans="4:17" x14ac:dyDescent="0.3">
      <c r="D58" s="47" t="str">
        <f>IF(ISBLANK(BurstClassFull7[[#This Row],[Spk/sec-Average]]),"",IF(BurstClassFull7[[#This Row],[Spk/sec-Average]]&lt;$C$3,"LF","HF"))</f>
        <v>LF</v>
      </c>
      <c r="E58" s="47" t="str">
        <f>IF(ISBLANK(BurstClassFull7[[#This Row],[%Spikes in Bursts-All]]),"",IF(BurstClassFull7[[#This Row],[%Spikes in Bursts-All]]&lt;$D$3,"LB","HB"))</f>
        <v>HB</v>
      </c>
      <c r="F58" s="70" t="str">
        <f t="shared" si="1"/>
        <v>LFHB</v>
      </c>
      <c r="G58" s="71">
        <v>2.6347087442204886</v>
      </c>
      <c r="H58" s="71">
        <v>32.144593937429086</v>
      </c>
      <c r="I58" s="75" t="s">
        <v>82</v>
      </c>
      <c r="J58" s="71" t="s">
        <v>9</v>
      </c>
      <c r="K58" s="71">
        <v>1</v>
      </c>
      <c r="L58" s="71" t="s">
        <v>36</v>
      </c>
      <c r="M58" s="71">
        <v>15</v>
      </c>
      <c r="N58" s="71" t="s">
        <v>101</v>
      </c>
      <c r="O58" s="71" t="s">
        <v>11</v>
      </c>
      <c r="P58" s="71" t="s">
        <v>71</v>
      </c>
      <c r="Q58" s="72">
        <v>24</v>
      </c>
    </row>
    <row r="59" spans="4:17" hidden="1" x14ac:dyDescent="0.3">
      <c r="D59" s="47" t="str">
        <f>IF(ISBLANK(BurstClassFull7[[#This Row],[Spk/sec-Average]]),"",IF(BurstClassFull7[[#This Row],[Spk/sec-Average]]&lt;$C$3,"LF","HF"))</f>
        <v>LF</v>
      </c>
      <c r="E59" s="47" t="str">
        <f>IF(ISBLANK(BurstClassFull7[[#This Row],[%Spikes in Bursts-All]]),"",IF(BurstClassFull7[[#This Row],[%Spikes in Bursts-All]]&lt;$D$3,"LB","HB"))</f>
        <v>LB</v>
      </c>
      <c r="F59" s="70" t="str">
        <f t="shared" si="1"/>
        <v>LFLB</v>
      </c>
      <c r="G59" s="71">
        <v>1.0272836538461538</v>
      </c>
      <c r="H59" s="71">
        <v>11.313492708841547</v>
      </c>
      <c r="I59" s="75" t="s">
        <v>97</v>
      </c>
      <c r="J59" s="71" t="s">
        <v>9</v>
      </c>
      <c r="K59" s="71">
        <v>22</v>
      </c>
      <c r="L59" s="71" t="s">
        <v>37</v>
      </c>
      <c r="M59" s="71">
        <v>8</v>
      </c>
      <c r="N59" s="71" t="s">
        <v>79</v>
      </c>
      <c r="O59" s="71" t="s">
        <v>71</v>
      </c>
      <c r="P59" s="71" t="s">
        <v>71</v>
      </c>
      <c r="Q59" s="72">
        <v>769</v>
      </c>
    </row>
    <row r="60" spans="4:17" hidden="1" x14ac:dyDescent="0.3">
      <c r="D60" s="47" t="str">
        <f>IF(ISBLANK(BurstClassFull7[[#This Row],[Spk/sec-Average]]),"",IF(BurstClassFull7[[#This Row],[Spk/sec-Average]]&lt;$C$3,"LF","HF"))</f>
        <v>HF</v>
      </c>
      <c r="E60" s="47" t="str">
        <f>IF(ISBLANK(BurstClassFull7[[#This Row],[%Spikes in Bursts-All]]),"",IF(BurstClassFull7[[#This Row],[%Spikes in Bursts-All]]&lt;$D$3,"LB","HB"))</f>
        <v>HB</v>
      </c>
      <c r="F60" s="70" t="str">
        <f t="shared" si="1"/>
        <v>HFHB</v>
      </c>
      <c r="G60" s="71">
        <v>12.831875</v>
      </c>
      <c r="H60" s="71">
        <v>85.883155783129212</v>
      </c>
      <c r="I60" s="75" t="s">
        <v>97</v>
      </c>
      <c r="J60" s="71" t="s">
        <v>9</v>
      </c>
      <c r="K60" s="71">
        <v>22</v>
      </c>
      <c r="L60" s="71" t="s">
        <v>37</v>
      </c>
      <c r="M60" s="71">
        <v>9</v>
      </c>
      <c r="N60" s="71" t="s">
        <v>102</v>
      </c>
      <c r="O60" s="71" t="s">
        <v>10</v>
      </c>
      <c r="P60" s="71" t="s">
        <v>71</v>
      </c>
      <c r="Q60" s="72">
        <v>769</v>
      </c>
    </row>
    <row r="61" spans="4:17" hidden="1" x14ac:dyDescent="0.3">
      <c r="D61" s="47" t="str">
        <f>IF(ISBLANK(BurstClassFull7[[#This Row],[Spk/sec-Average]]),"",IF(BurstClassFull7[[#This Row],[Spk/sec-Average]]&lt;$C$3,"LF","HF"))</f>
        <v>LF</v>
      </c>
      <c r="E61" s="47" t="str">
        <f>IF(ISBLANK(BurstClassFull7[[#This Row],[%Spikes in Bursts-All]]),"",IF(BurstClassFull7[[#This Row],[%Spikes in Bursts-All]]&lt;$D$3,"LB","HB"))</f>
        <v>HB</v>
      </c>
      <c r="F61" s="70" t="str">
        <f t="shared" si="1"/>
        <v>LFHB</v>
      </c>
      <c r="G61" s="71">
        <v>0</v>
      </c>
      <c r="H61" s="71">
        <v>34.450197989643613</v>
      </c>
      <c r="I61" s="75" t="s">
        <v>97</v>
      </c>
      <c r="J61" s="71" t="s">
        <v>9</v>
      </c>
      <c r="K61" s="71">
        <v>22</v>
      </c>
      <c r="L61" s="71" t="s">
        <v>37</v>
      </c>
      <c r="M61" s="71">
        <v>10</v>
      </c>
      <c r="N61" s="71" t="s">
        <v>84</v>
      </c>
      <c r="O61" s="71" t="s">
        <v>71</v>
      </c>
      <c r="P61" s="71" t="s">
        <v>71</v>
      </c>
      <c r="Q61" s="72">
        <v>769</v>
      </c>
    </row>
    <row r="62" spans="4:17" x14ac:dyDescent="0.3">
      <c r="D62" s="47" t="str">
        <f>IF(ISBLANK(BurstClassFull7[[#This Row],[Spk/sec-Average]]),"",IF(BurstClassFull7[[#This Row],[Spk/sec-Average]]&lt;$C$3,"LF","HF"))</f>
        <v>LF</v>
      </c>
      <c r="E62" s="47" t="str">
        <f>IF(ISBLANK(BurstClassFull7[[#This Row],[%Spikes in Bursts-All]]),"",IF(BurstClassFull7[[#This Row],[%Spikes in Bursts-All]]&lt;$D$3,"LB","HB"))</f>
        <v>HB</v>
      </c>
      <c r="F62" s="70" t="str">
        <f t="shared" si="1"/>
        <v>LFHB</v>
      </c>
      <c r="G62" s="71">
        <v>0.9968055555555555</v>
      </c>
      <c r="H62" s="71">
        <v>26.30995901185333</v>
      </c>
      <c r="I62" s="75" t="s">
        <v>82</v>
      </c>
      <c r="J62" s="71" t="s">
        <v>9</v>
      </c>
      <c r="K62" s="71">
        <v>1</v>
      </c>
      <c r="L62" s="71" t="s">
        <v>36</v>
      </c>
      <c r="M62" s="71">
        <v>19</v>
      </c>
      <c r="N62" s="71" t="s">
        <v>103</v>
      </c>
      <c r="O62" s="71" t="s">
        <v>11</v>
      </c>
      <c r="P62" s="71" t="s">
        <v>71</v>
      </c>
      <c r="Q62" s="72">
        <v>24</v>
      </c>
    </row>
    <row r="63" spans="4:17" hidden="1" x14ac:dyDescent="0.3">
      <c r="D63" s="47" t="str">
        <f>IF(ISBLANK(BurstClassFull7[[#This Row],[Spk/sec-Average]]),"",IF(BurstClassFull7[[#This Row],[Spk/sec-Average]]&lt;$C$3,"LF","HF"))</f>
        <v>LF</v>
      </c>
      <c r="E63" s="47" t="str">
        <f>IF(ISBLANK(BurstClassFull7[[#This Row],[%Spikes in Bursts-All]]),"",IF(BurstClassFull7[[#This Row],[%Spikes in Bursts-All]]&lt;$D$3,"LB","HB"))</f>
        <v>LB</v>
      </c>
      <c r="F63" s="70" t="str">
        <f t="shared" si="1"/>
        <v>LFLB</v>
      </c>
      <c r="G63" s="71">
        <v>0.12902155887230515</v>
      </c>
      <c r="H63" s="71">
        <v>9.0322580645161281</v>
      </c>
      <c r="I63" s="75" t="s">
        <v>97</v>
      </c>
      <c r="J63" s="71" t="s">
        <v>9</v>
      </c>
      <c r="K63" s="71">
        <v>22</v>
      </c>
      <c r="L63" s="71" t="s">
        <v>37</v>
      </c>
      <c r="M63" s="71">
        <v>12</v>
      </c>
      <c r="N63" s="71" t="s">
        <v>104</v>
      </c>
      <c r="O63" s="71" t="s">
        <v>71</v>
      </c>
      <c r="P63" s="71" t="s">
        <v>71</v>
      </c>
      <c r="Q63" s="72">
        <v>769</v>
      </c>
    </row>
    <row r="64" spans="4:17" hidden="1" x14ac:dyDescent="0.3">
      <c r="D64" s="47" t="str">
        <f>IF(ISBLANK(BurstClassFull7[[#This Row],[Spk/sec-Average]]),"",IF(BurstClassFull7[[#This Row],[Spk/sec-Average]]&lt;$C$3,"LF","HF"))</f>
        <v>LF</v>
      </c>
      <c r="E64" s="47" t="str">
        <f>IF(ISBLANK(BurstClassFull7[[#This Row],[%Spikes in Bursts-All]]),"",IF(BurstClassFull7[[#This Row],[%Spikes in Bursts-All]]&lt;$D$3,"LB","HB"))</f>
        <v>HB</v>
      </c>
      <c r="F64" s="70" t="str">
        <f t="shared" si="1"/>
        <v>LFHB</v>
      </c>
      <c r="G64" s="71">
        <v>2.033031273303505</v>
      </c>
      <c r="H64" s="71">
        <v>36.167689372453978</v>
      </c>
      <c r="I64" s="75" t="s">
        <v>105</v>
      </c>
      <c r="J64" s="71" t="s">
        <v>9</v>
      </c>
      <c r="K64" s="71">
        <v>10</v>
      </c>
      <c r="L64" s="71" t="s">
        <v>106</v>
      </c>
      <c r="M64" s="71">
        <v>1</v>
      </c>
      <c r="N64" s="71" t="s">
        <v>83</v>
      </c>
      <c r="O64" s="71" t="s">
        <v>11</v>
      </c>
      <c r="P64" s="71" t="s">
        <v>10</v>
      </c>
      <c r="Q64" s="72">
        <v>199</v>
      </c>
    </row>
    <row r="65" spans="4:17" hidden="1" x14ac:dyDescent="0.3">
      <c r="D65" s="47" t="str">
        <f>IF(ISBLANK(BurstClassFull7[[#This Row],[Spk/sec-Average]]),"",IF(BurstClassFull7[[#This Row],[Spk/sec-Average]]&lt;$C$3,"LF","HF"))</f>
        <v>LF</v>
      </c>
      <c r="E65" s="47" t="str">
        <f>IF(ISBLANK(BurstClassFull7[[#This Row],[%Spikes in Bursts-All]]),"",IF(BurstClassFull7[[#This Row],[%Spikes in Bursts-All]]&lt;$D$3,"LB","HB"))</f>
        <v>LB</v>
      </c>
      <c r="F65" s="70" t="str">
        <f t="shared" si="1"/>
        <v>LFLB</v>
      </c>
      <c r="G65" s="71">
        <v>0</v>
      </c>
      <c r="H65" s="71">
        <v>6.7961165048543686</v>
      </c>
      <c r="I65" s="75" t="s">
        <v>97</v>
      </c>
      <c r="J65" s="71" t="s">
        <v>9</v>
      </c>
      <c r="K65" s="71">
        <v>22</v>
      </c>
      <c r="L65" s="71" t="s">
        <v>37</v>
      </c>
      <c r="M65" s="71">
        <v>14</v>
      </c>
      <c r="N65" s="71" t="s">
        <v>107</v>
      </c>
      <c r="O65" s="71" t="s">
        <v>71</v>
      </c>
      <c r="P65" s="71" t="s">
        <v>75</v>
      </c>
      <c r="Q65" s="72">
        <v>769</v>
      </c>
    </row>
    <row r="66" spans="4:17" hidden="1" x14ac:dyDescent="0.3">
      <c r="D66" s="47" t="str">
        <f>IF(ISBLANK(BurstClassFull7[[#This Row],[Spk/sec-Average]]),"",IF(BurstClassFull7[[#This Row],[Spk/sec-Average]]&lt;$C$3,"LF","HF"))</f>
        <v>LF</v>
      </c>
      <c r="E66" s="47" t="str">
        <f>IF(ISBLANK(BurstClassFull7[[#This Row],[%Spikes in Bursts-All]]),"",IF(BurstClassFull7[[#This Row],[%Spikes in Bursts-All]]&lt;$D$3,"LB","HB"))</f>
        <v>HB</v>
      </c>
      <c r="F66" s="70" t="str">
        <f t="shared" si="1"/>
        <v>LFHB</v>
      </c>
      <c r="G66" s="71">
        <v>0.87987019190830351</v>
      </c>
      <c r="H66" s="71">
        <v>59.74989773856133</v>
      </c>
      <c r="I66" s="75" t="s">
        <v>105</v>
      </c>
      <c r="J66" s="71" t="s">
        <v>9</v>
      </c>
      <c r="K66" s="71">
        <v>10</v>
      </c>
      <c r="L66" s="71" t="s">
        <v>106</v>
      </c>
      <c r="M66" s="71">
        <v>3</v>
      </c>
      <c r="N66" s="71" t="s">
        <v>108</v>
      </c>
      <c r="O66" s="71" t="s">
        <v>11</v>
      </c>
      <c r="P66" s="71" t="s">
        <v>10</v>
      </c>
      <c r="Q66" s="72">
        <v>199</v>
      </c>
    </row>
    <row r="67" spans="4:17" hidden="1" x14ac:dyDescent="0.3">
      <c r="D67" s="47" t="str">
        <f>IF(ISBLANK(BurstClassFull7[[#This Row],[Spk/sec-Average]]),"",IF(BurstClassFull7[[#This Row],[Spk/sec-Average]]&lt;$C$3,"LF","HF"))</f>
        <v>HF</v>
      </c>
      <c r="E67" s="47" t="str">
        <f>IF(ISBLANK(BurstClassFull7[[#This Row],[%Spikes in Bursts-All]]),"",IF(BurstClassFull7[[#This Row],[%Spikes in Bursts-All]]&lt;$D$3,"LB","HB"))</f>
        <v>HB</v>
      </c>
      <c r="F67" s="70" t="str">
        <f t="shared" si="1"/>
        <v>HFHB</v>
      </c>
      <c r="G67" s="71">
        <v>23.163923642539061</v>
      </c>
      <c r="H67" s="71">
        <v>97.124134849779352</v>
      </c>
      <c r="I67" s="75" t="s">
        <v>109</v>
      </c>
      <c r="J67" s="71" t="s">
        <v>9</v>
      </c>
      <c r="K67" s="71">
        <v>21</v>
      </c>
      <c r="L67" s="71" t="s">
        <v>37</v>
      </c>
      <c r="M67" s="71">
        <v>1</v>
      </c>
      <c r="N67" s="71" t="s">
        <v>110</v>
      </c>
      <c r="O67" s="71" t="s">
        <v>10</v>
      </c>
      <c r="P67" s="71" t="s">
        <v>10</v>
      </c>
      <c r="Q67" s="72">
        <v>344</v>
      </c>
    </row>
    <row r="68" spans="4:17" hidden="1" x14ac:dyDescent="0.3">
      <c r="D68" s="47" t="str">
        <f>IF(ISBLANK(BurstClassFull7[[#This Row],[Spk/sec-Average]]),"",IF(BurstClassFull7[[#This Row],[Spk/sec-Average]]&lt;$C$3,"LF","HF"))</f>
        <v>HF</v>
      </c>
      <c r="E68" s="47" t="str">
        <f>IF(ISBLANK(BurstClassFull7[[#This Row],[%Spikes in Bursts-All]]),"",IF(BurstClassFull7[[#This Row],[%Spikes in Bursts-All]]&lt;$D$3,"LB","HB"))</f>
        <v>HB</v>
      </c>
      <c r="F68" s="70" t="str">
        <f t="shared" si="1"/>
        <v>HFHB</v>
      </c>
      <c r="G68" s="71">
        <v>8.7839236111111099</v>
      </c>
      <c r="H68" s="71">
        <v>80.141000068780528</v>
      </c>
      <c r="I68" s="75" t="s">
        <v>109</v>
      </c>
      <c r="J68" s="71" t="s">
        <v>9</v>
      </c>
      <c r="K68" s="71">
        <v>21</v>
      </c>
      <c r="L68" s="71" t="s">
        <v>37</v>
      </c>
      <c r="M68" s="71">
        <v>2</v>
      </c>
      <c r="N68" s="71" t="s">
        <v>98</v>
      </c>
      <c r="O68" s="71" t="s">
        <v>10</v>
      </c>
      <c r="P68" s="71" t="s">
        <v>10</v>
      </c>
      <c r="Q68" s="72">
        <v>344</v>
      </c>
    </row>
    <row r="69" spans="4:17" hidden="1" x14ac:dyDescent="0.3">
      <c r="D69" s="47" t="str">
        <f>IF(ISBLANK(BurstClassFull7[[#This Row],[Spk/sec-Average]]),"",IF(BurstClassFull7[[#This Row],[Spk/sec-Average]]&lt;$C$3,"LF","HF"))</f>
        <v>LF</v>
      </c>
      <c r="E69" s="47" t="str">
        <f>IF(ISBLANK(BurstClassFull7[[#This Row],[%Spikes in Bursts-All]]),"",IF(BurstClassFull7[[#This Row],[%Spikes in Bursts-All]]&lt;$D$3,"LB","HB"))</f>
        <v>HB</v>
      </c>
      <c r="F69" s="70" t="str">
        <f t="shared" si="1"/>
        <v>LFHB</v>
      </c>
      <c r="G69" s="71">
        <v>3.7961169773489765</v>
      </c>
      <c r="H69" s="71">
        <v>49.82948472149171</v>
      </c>
      <c r="I69" s="75" t="s">
        <v>105</v>
      </c>
      <c r="J69" s="71" t="s">
        <v>9</v>
      </c>
      <c r="K69" s="71">
        <v>10</v>
      </c>
      <c r="L69" s="71" t="s">
        <v>106</v>
      </c>
      <c r="M69" s="71">
        <v>4</v>
      </c>
      <c r="N69" s="71" t="s">
        <v>111</v>
      </c>
      <c r="O69" s="71" t="s">
        <v>11</v>
      </c>
      <c r="P69" s="71" t="s">
        <v>10</v>
      </c>
      <c r="Q69" s="72">
        <v>199</v>
      </c>
    </row>
    <row r="70" spans="4:17" hidden="1" x14ac:dyDescent="0.3">
      <c r="D70" s="47" t="str">
        <f>IF(ISBLANK(BurstClassFull7[[#This Row],[Spk/sec-Average]]),"",IF(BurstClassFull7[[#This Row],[Spk/sec-Average]]&lt;$C$3,"LF","HF"))</f>
        <v>LF</v>
      </c>
      <c r="E70" s="47" t="str">
        <f>IF(ISBLANK(BurstClassFull7[[#This Row],[%Spikes in Bursts-All]]),"",IF(BurstClassFull7[[#This Row],[%Spikes in Bursts-All]]&lt;$D$3,"LB","HB"))</f>
        <v>HB</v>
      </c>
      <c r="F70" s="70" t="str">
        <f t="shared" si="1"/>
        <v>LFHB</v>
      </c>
      <c r="G70" s="71">
        <v>1.839375</v>
      </c>
      <c r="H70" s="71">
        <v>27.683361600498422</v>
      </c>
      <c r="I70" s="75" t="s">
        <v>109</v>
      </c>
      <c r="J70" s="71" t="s">
        <v>9</v>
      </c>
      <c r="K70" s="71">
        <v>21</v>
      </c>
      <c r="L70" s="71" t="s">
        <v>37</v>
      </c>
      <c r="M70" s="71">
        <v>4</v>
      </c>
      <c r="N70" s="71" t="s">
        <v>100</v>
      </c>
      <c r="O70" s="71" t="s">
        <v>71</v>
      </c>
      <c r="P70" s="71" t="s">
        <v>71</v>
      </c>
      <c r="Q70" s="72">
        <v>344</v>
      </c>
    </row>
    <row r="71" spans="4:17" hidden="1" x14ac:dyDescent="0.3">
      <c r="D71" s="47" t="str">
        <f>IF(ISBLANK(BurstClassFull7[[#This Row],[Spk/sec-Average]]),"",IF(BurstClassFull7[[#This Row],[Spk/sec-Average]]&lt;$C$3,"LF","HF"))</f>
        <v>LF</v>
      </c>
      <c r="E71" s="47" t="str">
        <f>IF(ISBLANK(BurstClassFull7[[#This Row],[%Spikes in Bursts-All]]),"",IF(BurstClassFull7[[#This Row],[%Spikes in Bursts-All]]&lt;$D$3,"LB","HB"))</f>
        <v>HB</v>
      </c>
      <c r="F71" s="70" t="str">
        <f t="shared" si="1"/>
        <v>LFHB</v>
      </c>
      <c r="G71" s="71">
        <v>0.22329039308685553</v>
      </c>
      <c r="H71" s="71">
        <v>23.132604343138766</v>
      </c>
      <c r="I71" s="75" t="s">
        <v>109</v>
      </c>
      <c r="J71" s="71" t="s">
        <v>9</v>
      </c>
      <c r="K71" s="71">
        <v>21</v>
      </c>
      <c r="L71" s="71" t="s">
        <v>37</v>
      </c>
      <c r="M71" s="71">
        <v>5</v>
      </c>
      <c r="N71" s="71" t="s">
        <v>76</v>
      </c>
      <c r="O71" s="71" t="s">
        <v>71</v>
      </c>
      <c r="P71" s="71" t="s">
        <v>71</v>
      </c>
      <c r="Q71" s="72">
        <v>344</v>
      </c>
    </row>
    <row r="72" spans="4:17" hidden="1" x14ac:dyDescent="0.3">
      <c r="D72" s="47" t="str">
        <f>IF(ISBLANK(BurstClassFull7[[#This Row],[Spk/sec-Average]]),"",IF(BurstClassFull7[[#This Row],[Spk/sec-Average]]&lt;$C$3,"LF","HF"))</f>
        <v>HF</v>
      </c>
      <c r="E72" s="47" t="str">
        <f>IF(ISBLANK(BurstClassFull7[[#This Row],[%Spikes in Bursts-All]]),"",IF(BurstClassFull7[[#This Row],[%Spikes in Bursts-All]]&lt;$D$3,"LB","HB"))</f>
        <v>HB</v>
      </c>
      <c r="F72" s="70" t="str">
        <f t="shared" si="1"/>
        <v>HFHB</v>
      </c>
      <c r="G72" s="71">
        <v>8.8358719789080862</v>
      </c>
      <c r="H72" s="71">
        <v>71.19370213677503</v>
      </c>
      <c r="I72" s="75" t="s">
        <v>105</v>
      </c>
      <c r="J72" s="71" t="s">
        <v>9</v>
      </c>
      <c r="K72" s="71">
        <v>10</v>
      </c>
      <c r="L72" s="71" t="s">
        <v>106</v>
      </c>
      <c r="M72" s="71">
        <v>8</v>
      </c>
      <c r="N72" s="71" t="s">
        <v>112</v>
      </c>
      <c r="O72" s="71" t="s">
        <v>11</v>
      </c>
      <c r="P72" s="71" t="s">
        <v>10</v>
      </c>
      <c r="Q72" s="72">
        <v>199</v>
      </c>
    </row>
    <row r="73" spans="4:17" hidden="1" x14ac:dyDescent="0.3">
      <c r="D73" s="47" t="str">
        <f>IF(ISBLANK(BurstClassFull7[[#This Row],[Spk/sec-Average]]),"",IF(BurstClassFull7[[#This Row],[Spk/sec-Average]]&lt;$C$3,"LF","HF"))</f>
        <v>LF</v>
      </c>
      <c r="E73" s="47" t="str">
        <f>IF(ISBLANK(BurstClassFull7[[#This Row],[%Spikes in Bursts-All]]),"",IF(BurstClassFull7[[#This Row],[%Spikes in Bursts-All]]&lt;$D$3,"LB","HB"))</f>
        <v>HB</v>
      </c>
      <c r="F73" s="70" t="str">
        <f t="shared" si="1"/>
        <v>LFHB</v>
      </c>
      <c r="G73" s="71">
        <v>2.7965277777777779</v>
      </c>
      <c r="H73" s="71">
        <v>32.915944825771362</v>
      </c>
      <c r="I73" s="75" t="s">
        <v>109</v>
      </c>
      <c r="J73" s="71" t="s">
        <v>9</v>
      </c>
      <c r="K73" s="71">
        <v>21</v>
      </c>
      <c r="L73" s="71" t="s">
        <v>37</v>
      </c>
      <c r="M73" s="71">
        <v>7</v>
      </c>
      <c r="N73" s="71" t="s">
        <v>79</v>
      </c>
      <c r="O73" s="71" t="s">
        <v>71</v>
      </c>
      <c r="P73" s="71" t="s">
        <v>71</v>
      </c>
      <c r="Q73" s="72">
        <v>344</v>
      </c>
    </row>
    <row r="74" spans="4:17" hidden="1" x14ac:dyDescent="0.3">
      <c r="D74" s="47" t="str">
        <f>IF(ISBLANK(BurstClassFull7[[#This Row],[Spk/sec-Average]]),"",IF(BurstClassFull7[[#This Row],[Spk/sec-Average]]&lt;$C$3,"LF","HF"))</f>
        <v>HF</v>
      </c>
      <c r="E74" s="47" t="str">
        <f>IF(ISBLANK(BurstClassFull7[[#This Row],[%Spikes in Bursts-All]]),"",IF(BurstClassFull7[[#This Row],[%Spikes in Bursts-All]]&lt;$D$3,"LB","HB"))</f>
        <v>HB</v>
      </c>
      <c r="F74" s="70" t="str">
        <f t="shared" si="1"/>
        <v>HFHB</v>
      </c>
      <c r="G74" s="71">
        <v>11.375069444444444</v>
      </c>
      <c r="H74" s="71">
        <v>82.581587920116903</v>
      </c>
      <c r="I74" s="75" t="s">
        <v>109</v>
      </c>
      <c r="J74" s="71" t="s">
        <v>9</v>
      </c>
      <c r="K74" s="71">
        <v>21</v>
      </c>
      <c r="L74" s="71" t="s">
        <v>37</v>
      </c>
      <c r="M74" s="71">
        <v>8</v>
      </c>
      <c r="N74" s="71" t="s">
        <v>102</v>
      </c>
      <c r="O74" s="71" t="s">
        <v>10</v>
      </c>
      <c r="P74" s="71" t="s">
        <v>71</v>
      </c>
      <c r="Q74" s="72">
        <v>344</v>
      </c>
    </row>
    <row r="75" spans="4:17" hidden="1" x14ac:dyDescent="0.3">
      <c r="D75" s="47" t="str">
        <f>IF(ISBLANK(BurstClassFull7[[#This Row],[Spk/sec-Average]]),"",IF(BurstClassFull7[[#This Row],[Spk/sec-Average]]&lt;$C$3,"LF","HF"))</f>
        <v>HF</v>
      </c>
      <c r="E75" s="47" t="str">
        <f>IF(ISBLANK(BurstClassFull7[[#This Row],[%Spikes in Bursts-All]]),"",IF(BurstClassFull7[[#This Row],[%Spikes in Bursts-All]]&lt;$D$3,"LB","HB"))</f>
        <v>HB</v>
      </c>
      <c r="F75" s="70" t="str">
        <f t="shared" si="1"/>
        <v>HFHB</v>
      </c>
      <c r="G75" s="71">
        <v>8.1027611634662513</v>
      </c>
      <c r="H75" s="71">
        <v>72.072167123865796</v>
      </c>
      <c r="I75" s="75" t="s">
        <v>105</v>
      </c>
      <c r="J75" s="71" t="s">
        <v>9</v>
      </c>
      <c r="K75" s="71">
        <v>10</v>
      </c>
      <c r="L75" s="71" t="s">
        <v>106</v>
      </c>
      <c r="M75" s="71">
        <v>9</v>
      </c>
      <c r="N75" s="71" t="s">
        <v>113</v>
      </c>
      <c r="O75" s="71" t="s">
        <v>11</v>
      </c>
      <c r="P75" s="71" t="s">
        <v>10</v>
      </c>
      <c r="Q75" s="72">
        <v>199</v>
      </c>
    </row>
    <row r="76" spans="4:17" hidden="1" x14ac:dyDescent="0.3">
      <c r="D76" s="47" t="str">
        <f>IF(ISBLANK(BurstClassFull7[[#This Row],[Spk/sec-Average]]),"",IF(BurstClassFull7[[#This Row],[Spk/sec-Average]]&lt;$C$3,"LF","HF"))</f>
        <v>LF</v>
      </c>
      <c r="E76" s="47" t="str">
        <f>IF(ISBLANK(BurstClassFull7[[#This Row],[%Spikes in Bursts-All]]),"",IF(BurstClassFull7[[#This Row],[%Spikes in Bursts-All]]&lt;$D$3,"LB","HB"))</f>
        <v>LB</v>
      </c>
      <c r="F76" s="70" t="str">
        <f t="shared" si="1"/>
        <v>LFLB</v>
      </c>
      <c r="G76" s="71">
        <v>0.1055389225432329</v>
      </c>
      <c r="H76" s="71">
        <v>5.6353003721424777</v>
      </c>
      <c r="I76" s="75" t="s">
        <v>109</v>
      </c>
      <c r="J76" s="71" t="s">
        <v>9</v>
      </c>
      <c r="K76" s="71">
        <v>21</v>
      </c>
      <c r="L76" s="71" t="s">
        <v>37</v>
      </c>
      <c r="M76" s="71">
        <v>10</v>
      </c>
      <c r="N76" s="71" t="s">
        <v>104</v>
      </c>
      <c r="O76" s="71" t="s">
        <v>71</v>
      </c>
      <c r="P76" s="71" t="s">
        <v>71</v>
      </c>
      <c r="Q76" s="72">
        <v>344</v>
      </c>
    </row>
    <row r="77" spans="4:17" hidden="1" x14ac:dyDescent="0.3">
      <c r="D77" s="47" t="str">
        <f>IF(ISBLANK(BurstClassFull7[[#This Row],[Spk/sec-Average]]),"",IF(BurstClassFull7[[#This Row],[Spk/sec-Average]]&lt;$C$3,"LF","HF"))</f>
        <v>HF</v>
      </c>
      <c r="E77" s="47" t="str">
        <f>IF(ISBLANK(BurstClassFull7[[#This Row],[%Spikes in Bursts-All]]),"",IF(BurstClassFull7[[#This Row],[%Spikes in Bursts-All]]&lt;$D$3,"LB","HB"))</f>
        <v>HB</v>
      </c>
      <c r="F77" s="70" t="str">
        <f t="shared" si="1"/>
        <v>HFHB</v>
      </c>
      <c r="G77" s="71">
        <v>5.627472222222222</v>
      </c>
      <c r="H77" s="71">
        <v>57.608110631473728</v>
      </c>
      <c r="I77" s="75" t="s">
        <v>105</v>
      </c>
      <c r="J77" s="71" t="s">
        <v>9</v>
      </c>
      <c r="K77" s="71">
        <v>10</v>
      </c>
      <c r="L77" s="71" t="s">
        <v>106</v>
      </c>
      <c r="M77" s="71">
        <v>12</v>
      </c>
      <c r="N77" s="71" t="s">
        <v>114</v>
      </c>
      <c r="O77" s="71" t="s">
        <v>11</v>
      </c>
      <c r="P77" s="71" t="s">
        <v>71</v>
      </c>
      <c r="Q77" s="72">
        <v>199</v>
      </c>
    </row>
    <row r="78" spans="4:17" hidden="1" x14ac:dyDescent="0.3">
      <c r="D78" s="47" t="str">
        <f>IF(ISBLANK(BurstClassFull7[[#This Row],[Spk/sec-Average]]),"",IF(BurstClassFull7[[#This Row],[Spk/sec-Average]]&lt;$C$3,"LF","HF"))</f>
        <v>LF</v>
      </c>
      <c r="E78" s="47" t="str">
        <f>IF(ISBLANK(BurstClassFull7[[#This Row],[%Spikes in Bursts-All]]),"",IF(BurstClassFull7[[#This Row],[%Spikes in Bursts-All]]&lt;$D$3,"LB","HB"))</f>
        <v>HB</v>
      </c>
      <c r="F78" s="70" t="str">
        <f t="shared" si="1"/>
        <v>LFHB</v>
      </c>
      <c r="G78" s="71">
        <v>1.6152494091011189</v>
      </c>
      <c r="H78" s="71">
        <v>21.151200122305458</v>
      </c>
      <c r="I78" s="75" t="s">
        <v>109</v>
      </c>
      <c r="J78" s="71" t="s">
        <v>9</v>
      </c>
      <c r="K78" s="71">
        <v>21</v>
      </c>
      <c r="L78" s="71" t="s">
        <v>37</v>
      </c>
      <c r="M78" s="71">
        <v>12</v>
      </c>
      <c r="N78" s="71" t="s">
        <v>115</v>
      </c>
      <c r="O78" s="71" t="s">
        <v>71</v>
      </c>
      <c r="P78" s="71" t="s">
        <v>71</v>
      </c>
      <c r="Q78" s="72">
        <v>344</v>
      </c>
    </row>
    <row r="79" spans="4:17" hidden="1" x14ac:dyDescent="0.3">
      <c r="D79" s="47" t="str">
        <f>IF(ISBLANK(BurstClassFull7[[#This Row],[Spk/sec-Average]]),"",IF(BurstClassFull7[[#This Row],[Spk/sec-Average]]&lt;$C$3,"LF","HF"))</f>
        <v>LF</v>
      </c>
      <c r="E79" s="47" t="str">
        <f>IF(ISBLANK(BurstClassFull7[[#This Row],[%Spikes in Bursts-All]]),"",IF(BurstClassFull7[[#This Row],[%Spikes in Bursts-All]]&lt;$D$3,"LB","HB"))</f>
        <v>HB</v>
      </c>
      <c r="F79" s="70" t="str">
        <f t="shared" si="1"/>
        <v>LFHB</v>
      </c>
      <c r="G79" s="71">
        <v>0</v>
      </c>
      <c r="H79" s="71">
        <v>56.200364423969475</v>
      </c>
      <c r="I79" s="75" t="s">
        <v>72</v>
      </c>
      <c r="J79" s="71" t="s">
        <v>9</v>
      </c>
      <c r="K79" s="71">
        <v>19</v>
      </c>
      <c r="L79" s="71" t="s">
        <v>37</v>
      </c>
      <c r="M79" s="71">
        <v>1</v>
      </c>
      <c r="N79" s="71" t="s">
        <v>110</v>
      </c>
      <c r="O79" s="71" t="s">
        <v>71</v>
      </c>
      <c r="P79" s="71" t="s">
        <v>71</v>
      </c>
      <c r="Q79" s="72">
        <v>2</v>
      </c>
    </row>
    <row r="80" spans="4:17" hidden="1" x14ac:dyDescent="0.3">
      <c r="D80" s="47" t="str">
        <f>IF(ISBLANK(BurstClassFull7[[#This Row],[Spk/sec-Average]]),"",IF(BurstClassFull7[[#This Row],[Spk/sec-Average]]&lt;$C$3,"LF","HF"))</f>
        <v>LF</v>
      </c>
      <c r="E80" s="47" t="str">
        <f>IF(ISBLANK(BurstClassFull7[[#This Row],[%Spikes in Bursts-All]]),"",IF(BurstClassFull7[[#This Row],[%Spikes in Bursts-All]]&lt;$D$3,"LB","HB"))</f>
        <v>HB</v>
      </c>
      <c r="F80" s="70" t="str">
        <f t="shared" si="1"/>
        <v>LFHB</v>
      </c>
      <c r="G80" s="71">
        <v>0</v>
      </c>
      <c r="H80" s="71">
        <v>25.266669799351533</v>
      </c>
      <c r="I80" s="75" t="s">
        <v>72</v>
      </c>
      <c r="J80" s="71" t="s">
        <v>9</v>
      </c>
      <c r="K80" s="71">
        <v>19</v>
      </c>
      <c r="L80" s="71" t="s">
        <v>37</v>
      </c>
      <c r="M80" s="71">
        <v>2</v>
      </c>
      <c r="N80" s="71" t="s">
        <v>98</v>
      </c>
      <c r="O80" s="71" t="s">
        <v>71</v>
      </c>
      <c r="P80" s="71" t="s">
        <v>71</v>
      </c>
      <c r="Q80" s="72">
        <v>2</v>
      </c>
    </row>
    <row r="81" spans="4:17" hidden="1" x14ac:dyDescent="0.3">
      <c r="D81" s="47" t="str">
        <f>IF(ISBLANK(BurstClassFull7[[#This Row],[Spk/sec-Average]]),"",IF(BurstClassFull7[[#This Row],[Spk/sec-Average]]&lt;$C$3,"LF","HF"))</f>
        <v>LF</v>
      </c>
      <c r="E81" s="47" t="str">
        <f>IF(ISBLANK(BurstClassFull7[[#This Row],[%Spikes in Bursts-All]]),"",IF(BurstClassFull7[[#This Row],[%Spikes in Bursts-All]]&lt;$D$3,"LB","HB"))</f>
        <v>HB</v>
      </c>
      <c r="F81" s="70" t="str">
        <f t="shared" si="1"/>
        <v>LFHB</v>
      </c>
      <c r="G81" s="71">
        <v>3.6272562500000003</v>
      </c>
      <c r="H81" s="71">
        <v>39.274016484900834</v>
      </c>
      <c r="I81" s="75" t="s">
        <v>105</v>
      </c>
      <c r="J81" s="71" t="s">
        <v>9</v>
      </c>
      <c r="K81" s="71">
        <v>10</v>
      </c>
      <c r="L81" s="71" t="s">
        <v>106</v>
      </c>
      <c r="M81" s="71">
        <v>13</v>
      </c>
      <c r="N81" s="71" t="s">
        <v>95</v>
      </c>
      <c r="O81" s="71" t="s">
        <v>11</v>
      </c>
      <c r="P81" s="71" t="s">
        <v>10</v>
      </c>
      <c r="Q81" s="72">
        <v>199</v>
      </c>
    </row>
    <row r="82" spans="4:17" hidden="1" x14ac:dyDescent="0.3">
      <c r="D82" s="47" t="str">
        <f>IF(ISBLANK(BurstClassFull7[[#This Row],[Spk/sec-Average]]),"",IF(BurstClassFull7[[#This Row],[Spk/sec-Average]]&lt;$C$3,"LF","HF"))</f>
        <v>LF</v>
      </c>
      <c r="E82" s="47" t="str">
        <f>IF(ISBLANK(BurstClassFull7[[#This Row],[%Spikes in Bursts-All]]),"",IF(BurstClassFull7[[#This Row],[%Spikes in Bursts-All]]&lt;$D$3,"LB","HB"))</f>
        <v>LB</v>
      </c>
      <c r="F82" s="70" t="str">
        <f t="shared" si="1"/>
        <v>LFLB</v>
      </c>
      <c r="G82" s="71">
        <v>0</v>
      </c>
      <c r="H82" s="71">
        <v>3.9740470397404706</v>
      </c>
      <c r="I82" s="75" t="s">
        <v>72</v>
      </c>
      <c r="J82" s="71" t="s">
        <v>9</v>
      </c>
      <c r="K82" s="71">
        <v>19</v>
      </c>
      <c r="L82" s="71" t="s">
        <v>37</v>
      </c>
      <c r="M82" s="71">
        <v>4</v>
      </c>
      <c r="N82" s="71" t="s">
        <v>100</v>
      </c>
      <c r="O82" s="71" t="s">
        <v>71</v>
      </c>
      <c r="P82" s="71" t="s">
        <v>71</v>
      </c>
      <c r="Q82" s="72">
        <v>2</v>
      </c>
    </row>
    <row r="83" spans="4:17" hidden="1" x14ac:dyDescent="0.3">
      <c r="D83" s="47" t="str">
        <f>IF(ISBLANK(BurstClassFull7[[#This Row],[Spk/sec-Average]]),"",IF(BurstClassFull7[[#This Row],[Spk/sec-Average]]&lt;$C$3,"LF","HF"))</f>
        <v>LF</v>
      </c>
      <c r="E83" s="47" t="str">
        <f>IF(ISBLANK(BurstClassFull7[[#This Row],[%Spikes in Bursts-All]]),"",IF(BurstClassFull7[[#This Row],[%Spikes in Bursts-All]]&lt;$D$3,"LB","HB"))</f>
        <v>HB</v>
      </c>
      <c r="F83" s="70" t="str">
        <f t="shared" si="1"/>
        <v>LFHB</v>
      </c>
      <c r="G83" s="71">
        <v>0</v>
      </c>
      <c r="H83" s="71">
        <v>22.619935371613224</v>
      </c>
      <c r="I83" s="75" t="s">
        <v>72</v>
      </c>
      <c r="J83" s="71" t="s">
        <v>9</v>
      </c>
      <c r="K83" s="71">
        <v>19</v>
      </c>
      <c r="L83" s="71" t="s">
        <v>37</v>
      </c>
      <c r="M83" s="71">
        <v>5</v>
      </c>
      <c r="N83" s="71" t="s">
        <v>76</v>
      </c>
      <c r="O83" s="71" t="s">
        <v>71</v>
      </c>
      <c r="P83" s="71" t="s">
        <v>71</v>
      </c>
      <c r="Q83" s="72">
        <v>2</v>
      </c>
    </row>
    <row r="84" spans="4:17" hidden="1" x14ac:dyDescent="0.3">
      <c r="D84" s="47" t="str">
        <f>IF(ISBLANK(BurstClassFull7[[#This Row],[Spk/sec-Average]]),"",IF(BurstClassFull7[[#This Row],[Spk/sec-Average]]&lt;$C$3,"LF","HF"))</f>
        <v>LF</v>
      </c>
      <c r="E84" s="47" t="str">
        <f>IF(ISBLANK(BurstClassFull7[[#This Row],[%Spikes in Bursts-All]]),"",IF(BurstClassFull7[[#This Row],[%Spikes in Bursts-All]]&lt;$D$3,"LB","HB"))</f>
        <v>HB</v>
      </c>
      <c r="F84" s="70" t="str">
        <f t="shared" si="1"/>
        <v>LFHB</v>
      </c>
      <c r="G84" s="71">
        <v>2.5166527777777778</v>
      </c>
      <c r="H84" s="71">
        <v>42.113323124042878</v>
      </c>
      <c r="I84" s="75" t="s">
        <v>105</v>
      </c>
      <c r="J84" s="71" t="s">
        <v>9</v>
      </c>
      <c r="K84" s="71">
        <v>10</v>
      </c>
      <c r="L84" s="71" t="s">
        <v>106</v>
      </c>
      <c r="M84" s="71">
        <v>14</v>
      </c>
      <c r="N84" s="71" t="s">
        <v>96</v>
      </c>
      <c r="O84" s="71" t="s">
        <v>11</v>
      </c>
      <c r="P84" s="71" t="s">
        <v>10</v>
      </c>
      <c r="Q84" s="72">
        <v>199</v>
      </c>
    </row>
    <row r="85" spans="4:17" hidden="1" x14ac:dyDescent="0.3">
      <c r="D85" s="47" t="str">
        <f>IF(ISBLANK(BurstClassFull7[[#This Row],[Spk/sec-Average]]),"",IF(BurstClassFull7[[#This Row],[Spk/sec-Average]]&lt;$C$3,"LF","HF"))</f>
        <v>LF</v>
      </c>
      <c r="E85" s="47" t="str">
        <f>IF(ISBLANK(BurstClassFull7[[#This Row],[%Spikes in Bursts-All]]),"",IF(BurstClassFull7[[#This Row],[%Spikes in Bursts-All]]&lt;$D$3,"LB","HB"))</f>
        <v>LB</v>
      </c>
      <c r="F85" s="70" t="str">
        <f t="shared" si="1"/>
        <v>LFLB</v>
      </c>
      <c r="G85" s="71">
        <v>0</v>
      </c>
      <c r="H85" s="71">
        <v>10.433884297520661</v>
      </c>
      <c r="I85" s="75" t="s">
        <v>72</v>
      </c>
      <c r="J85" s="71" t="s">
        <v>9</v>
      </c>
      <c r="K85" s="71">
        <v>19</v>
      </c>
      <c r="L85" s="71" t="s">
        <v>37</v>
      </c>
      <c r="M85" s="71">
        <v>7</v>
      </c>
      <c r="N85" s="71" t="s">
        <v>79</v>
      </c>
      <c r="O85" s="71" t="s">
        <v>71</v>
      </c>
      <c r="P85" s="71" t="s">
        <v>71</v>
      </c>
      <c r="Q85" s="72">
        <v>2</v>
      </c>
    </row>
    <row r="86" spans="4:17" hidden="1" x14ac:dyDescent="0.3">
      <c r="D86" s="47" t="str">
        <f>IF(ISBLANK(BurstClassFull7[[#This Row],[Spk/sec-Average]]),"",IF(BurstClassFull7[[#This Row],[Spk/sec-Average]]&lt;$C$3,"LF","HF"))</f>
        <v>LF</v>
      </c>
      <c r="E86" s="47" t="str">
        <f>IF(ISBLANK(BurstClassFull7[[#This Row],[%Spikes in Bursts-All]]),"",IF(BurstClassFull7[[#This Row],[%Spikes in Bursts-All]]&lt;$D$3,"LB","HB"))</f>
        <v>HB</v>
      </c>
      <c r="F86" s="70" t="str">
        <f t="shared" si="1"/>
        <v>LFHB</v>
      </c>
      <c r="G86" s="71">
        <v>0</v>
      </c>
      <c r="H86" s="71">
        <v>77.147587221779389</v>
      </c>
      <c r="I86" s="75" t="s">
        <v>72</v>
      </c>
      <c r="J86" s="71" t="s">
        <v>9</v>
      </c>
      <c r="K86" s="71">
        <v>19</v>
      </c>
      <c r="L86" s="71" t="s">
        <v>37</v>
      </c>
      <c r="M86" s="71">
        <v>8</v>
      </c>
      <c r="N86" s="71" t="s">
        <v>102</v>
      </c>
      <c r="O86" s="71" t="s">
        <v>10</v>
      </c>
      <c r="P86" s="71" t="s">
        <v>71</v>
      </c>
      <c r="Q86" s="72">
        <v>2</v>
      </c>
    </row>
    <row r="87" spans="4:17" hidden="1" x14ac:dyDescent="0.3">
      <c r="D87" s="47" t="str">
        <f>IF(ISBLANK(BurstClassFull7[[#This Row],[Spk/sec-Average]]),"",IF(BurstClassFull7[[#This Row],[Spk/sec-Average]]&lt;$C$3,"LF","HF"))</f>
        <v>LF</v>
      </c>
      <c r="E87" s="47" t="str">
        <f>IF(ISBLANK(BurstClassFull7[[#This Row],[%Spikes in Bursts-All]]),"",IF(BurstClassFull7[[#This Row],[%Spikes in Bursts-All]]&lt;$D$3,"LB","HB"))</f>
        <v>LB</v>
      </c>
      <c r="F87" s="70" t="str">
        <f t="shared" si="1"/>
        <v>LFLB</v>
      </c>
      <c r="G87" s="71">
        <v>0</v>
      </c>
      <c r="H87" s="71">
        <v>8.354591836734695</v>
      </c>
      <c r="I87" s="75" t="s">
        <v>72</v>
      </c>
      <c r="J87" s="71" t="s">
        <v>9</v>
      </c>
      <c r="K87" s="71">
        <v>19</v>
      </c>
      <c r="L87" s="71" t="s">
        <v>37</v>
      </c>
      <c r="M87" s="71">
        <v>9</v>
      </c>
      <c r="N87" s="71" t="s">
        <v>86</v>
      </c>
      <c r="O87" s="71" t="s">
        <v>71</v>
      </c>
      <c r="P87" s="71" t="s">
        <v>71</v>
      </c>
      <c r="Q87" s="72">
        <v>2</v>
      </c>
    </row>
    <row r="88" spans="4:17" hidden="1" x14ac:dyDescent="0.3">
      <c r="D88" s="47" t="str">
        <f>IF(ISBLANK(BurstClassFull7[[#This Row],[Spk/sec-Average]]),"",IF(BurstClassFull7[[#This Row],[Spk/sec-Average]]&lt;$C$3,"LF","HF"))</f>
        <v>LF</v>
      </c>
      <c r="E88" s="47" t="str">
        <f>IF(ISBLANK(BurstClassFull7[[#This Row],[%Spikes in Bursts-All]]),"",IF(BurstClassFull7[[#This Row],[%Spikes in Bursts-All]]&lt;$D$3,"LB","HB"))</f>
        <v>LB</v>
      </c>
      <c r="F88" s="70" t="str">
        <f t="shared" si="1"/>
        <v>LFLB</v>
      </c>
      <c r="G88" s="71">
        <v>0</v>
      </c>
      <c r="H88" s="71">
        <v>3.782572149061362</v>
      </c>
      <c r="I88" s="75" t="s">
        <v>72</v>
      </c>
      <c r="J88" s="71" t="s">
        <v>9</v>
      </c>
      <c r="K88" s="71">
        <v>19</v>
      </c>
      <c r="L88" s="71" t="s">
        <v>37</v>
      </c>
      <c r="M88" s="71">
        <v>10</v>
      </c>
      <c r="N88" s="71" t="s">
        <v>89</v>
      </c>
      <c r="O88" s="71" t="s">
        <v>71</v>
      </c>
      <c r="P88" s="71" t="s">
        <v>71</v>
      </c>
      <c r="Q88" s="72">
        <v>2</v>
      </c>
    </row>
    <row r="89" spans="4:17" hidden="1" x14ac:dyDescent="0.3">
      <c r="D89" s="47" t="str">
        <f>IF(ISBLANK(BurstClassFull7[[#This Row],[Spk/sec-Average]]),"",IF(BurstClassFull7[[#This Row],[Spk/sec-Average]]&lt;$C$3,"LF","HF"))</f>
        <v>LF</v>
      </c>
      <c r="E89" s="47" t="str">
        <f>IF(ISBLANK(BurstClassFull7[[#This Row],[%Spikes in Bursts-All]]),"",IF(BurstClassFull7[[#This Row],[%Spikes in Bursts-All]]&lt;$D$3,"LB","HB"))</f>
        <v>HB</v>
      </c>
      <c r="F89" s="70" t="str">
        <f t="shared" si="1"/>
        <v>LFHB</v>
      </c>
      <c r="G89" s="71">
        <v>0</v>
      </c>
      <c r="H89" s="71">
        <v>20.403264522323571</v>
      </c>
      <c r="I89" s="75" t="s">
        <v>72</v>
      </c>
      <c r="J89" s="71" t="s">
        <v>9</v>
      </c>
      <c r="K89" s="71">
        <v>19</v>
      </c>
      <c r="L89" s="71" t="s">
        <v>37</v>
      </c>
      <c r="M89" s="71">
        <v>11</v>
      </c>
      <c r="N89" s="71" t="s">
        <v>115</v>
      </c>
      <c r="O89" s="71" t="s">
        <v>71</v>
      </c>
      <c r="P89" s="71" t="s">
        <v>71</v>
      </c>
      <c r="Q89" s="72">
        <v>2</v>
      </c>
    </row>
    <row r="90" spans="4:17" hidden="1" x14ac:dyDescent="0.3">
      <c r="D90" s="47" t="str">
        <f>IF(ISBLANK(BurstClassFull7[[#This Row],[Spk/sec-Average]]),"",IF(BurstClassFull7[[#This Row],[Spk/sec-Average]]&lt;$C$3,"LF","HF"))</f>
        <v>LF</v>
      </c>
      <c r="E90" s="47" t="str">
        <f>IF(ISBLANK(BurstClassFull7[[#This Row],[%Spikes in Bursts-All]]),"",IF(BurstClassFull7[[#This Row],[%Spikes in Bursts-All]]&lt;$D$3,"LB","HB"))</f>
        <v>HB</v>
      </c>
      <c r="F90" s="70" t="str">
        <f t="shared" si="1"/>
        <v>LFHB</v>
      </c>
      <c r="G90" s="71">
        <v>6.1270384425872237E-2</v>
      </c>
      <c r="H90" s="71">
        <v>66.620013995801258</v>
      </c>
      <c r="I90" s="75" t="s">
        <v>116</v>
      </c>
      <c r="J90" s="71" t="s">
        <v>9</v>
      </c>
      <c r="K90" s="71">
        <v>22</v>
      </c>
      <c r="L90" s="71" t="s">
        <v>37</v>
      </c>
      <c r="M90" s="71">
        <v>1</v>
      </c>
      <c r="N90" s="71" t="s">
        <v>70</v>
      </c>
      <c r="O90" s="71" t="s">
        <v>71</v>
      </c>
      <c r="P90" s="71" t="s">
        <v>71</v>
      </c>
      <c r="Q90" s="72">
        <v>778</v>
      </c>
    </row>
    <row r="91" spans="4:17" hidden="1" x14ac:dyDescent="0.3">
      <c r="D91" s="47" t="str">
        <f>IF(ISBLANK(BurstClassFull7[[#This Row],[Spk/sec-Average]]),"",IF(BurstClassFull7[[#This Row],[Spk/sec-Average]]&lt;$C$3,"LF","HF"))</f>
        <v>LF</v>
      </c>
      <c r="E91" s="47" t="str">
        <f>IF(ISBLANK(BurstClassFull7[[#This Row],[%Spikes in Bursts-All]]),"",IF(BurstClassFull7[[#This Row],[%Spikes in Bursts-All]]&lt;$D$3,"LB","HB"))</f>
        <v>LB</v>
      </c>
      <c r="F91" s="70" t="str">
        <f t="shared" ref="F91:F154" si="2">CONCATENATE(D91,E91)</f>
        <v>LFLB</v>
      </c>
      <c r="G91" s="71">
        <v>0.8331236709197235</v>
      </c>
      <c r="H91" s="71">
        <v>18.740376860473642</v>
      </c>
      <c r="I91" s="75" t="s">
        <v>116</v>
      </c>
      <c r="J91" s="71" t="s">
        <v>9</v>
      </c>
      <c r="K91" s="71">
        <v>22</v>
      </c>
      <c r="L91" s="71" t="s">
        <v>37</v>
      </c>
      <c r="M91" s="71">
        <v>2</v>
      </c>
      <c r="N91" s="71" t="s">
        <v>110</v>
      </c>
      <c r="O91" s="71" t="s">
        <v>71</v>
      </c>
      <c r="P91" s="71" t="s">
        <v>81</v>
      </c>
      <c r="Q91" s="72">
        <v>778</v>
      </c>
    </row>
    <row r="92" spans="4:17" hidden="1" x14ac:dyDescent="0.3">
      <c r="D92" s="47" t="str">
        <f>IF(ISBLANK(BurstClassFull7[[#This Row],[Spk/sec-Average]]),"",IF(BurstClassFull7[[#This Row],[Spk/sec-Average]]&lt;$C$3,"LF","HF"))</f>
        <v>HF</v>
      </c>
      <c r="E92" s="47" t="str">
        <f>IF(ISBLANK(BurstClassFull7[[#This Row],[%Spikes in Bursts-All]]),"",IF(BurstClassFull7[[#This Row],[%Spikes in Bursts-All]]&lt;$D$3,"LB","HB"))</f>
        <v>HB</v>
      </c>
      <c r="F92" s="70" t="str">
        <f t="shared" si="2"/>
        <v>HFHB</v>
      </c>
      <c r="G92" s="71">
        <v>7.3757932660313488</v>
      </c>
      <c r="H92" s="71">
        <v>63.784273978448738</v>
      </c>
      <c r="I92" s="75" t="s">
        <v>116</v>
      </c>
      <c r="J92" s="71" t="s">
        <v>9</v>
      </c>
      <c r="K92" s="71">
        <v>22</v>
      </c>
      <c r="L92" s="71" t="s">
        <v>37</v>
      </c>
      <c r="M92" s="71">
        <v>3</v>
      </c>
      <c r="N92" s="71" t="s">
        <v>73</v>
      </c>
      <c r="O92" s="71" t="s">
        <v>71</v>
      </c>
      <c r="P92" s="71" t="s">
        <v>10</v>
      </c>
      <c r="Q92" s="72">
        <v>778</v>
      </c>
    </row>
    <row r="93" spans="4:17" hidden="1" x14ac:dyDescent="0.3">
      <c r="D93" s="47" t="str">
        <f>IF(ISBLANK(BurstClassFull7[[#This Row],[Spk/sec-Average]]),"",IF(BurstClassFull7[[#This Row],[Spk/sec-Average]]&lt;$C$3,"LF","HF"))</f>
        <v>HF</v>
      </c>
      <c r="E93" s="47" t="str">
        <f>IF(ISBLANK(BurstClassFull7[[#This Row],[%Spikes in Bursts-All]]),"",IF(BurstClassFull7[[#This Row],[%Spikes in Bursts-All]]&lt;$D$3,"LB","HB"))</f>
        <v>HB</v>
      </c>
      <c r="F93" s="70" t="str">
        <f t="shared" si="2"/>
        <v>HFHB</v>
      </c>
      <c r="G93" s="71">
        <v>4.7668981481481492</v>
      </c>
      <c r="H93" s="71">
        <v>37.81392694063927</v>
      </c>
      <c r="I93" s="75" t="s">
        <v>116</v>
      </c>
      <c r="J93" s="71" t="s">
        <v>9</v>
      </c>
      <c r="K93" s="71">
        <v>22</v>
      </c>
      <c r="L93" s="71" t="s">
        <v>37</v>
      </c>
      <c r="M93" s="71">
        <v>4</v>
      </c>
      <c r="N93" s="71" t="s">
        <v>78</v>
      </c>
      <c r="O93" s="71" t="s">
        <v>71</v>
      </c>
      <c r="P93" s="71" t="s">
        <v>71</v>
      </c>
      <c r="Q93" s="72">
        <v>778</v>
      </c>
    </row>
    <row r="94" spans="4:17" hidden="1" x14ac:dyDescent="0.3">
      <c r="D94" s="47" t="str">
        <f>IF(ISBLANK(BurstClassFull7[[#This Row],[Spk/sec-Average]]),"",IF(BurstClassFull7[[#This Row],[Spk/sec-Average]]&lt;$C$3,"LF","HF"))</f>
        <v>LF</v>
      </c>
      <c r="E94" s="47" t="str">
        <f>IF(ISBLANK(BurstClassFull7[[#This Row],[%Spikes in Bursts-All]]),"",IF(BurstClassFull7[[#This Row],[%Spikes in Bursts-All]]&lt;$D$3,"LB","HB"))</f>
        <v>HB</v>
      </c>
      <c r="F94" s="70" t="str">
        <f t="shared" si="2"/>
        <v>LFHB</v>
      </c>
      <c r="G94" s="71">
        <v>0.24148600004774717</v>
      </c>
      <c r="H94" s="71">
        <v>59.040686338229563</v>
      </c>
      <c r="I94" s="75" t="s">
        <v>116</v>
      </c>
      <c r="J94" s="71" t="s">
        <v>9</v>
      </c>
      <c r="K94" s="71">
        <v>22</v>
      </c>
      <c r="L94" s="71" t="s">
        <v>37</v>
      </c>
      <c r="M94" s="71">
        <v>5</v>
      </c>
      <c r="N94" s="71" t="s">
        <v>117</v>
      </c>
      <c r="O94" s="71" t="s">
        <v>71</v>
      </c>
      <c r="P94" s="71" t="s">
        <v>71</v>
      </c>
      <c r="Q94" s="72">
        <v>778</v>
      </c>
    </row>
    <row r="95" spans="4:17" hidden="1" x14ac:dyDescent="0.3">
      <c r="D95" s="47" t="str">
        <f>IF(ISBLANK(BurstClassFull7[[#This Row],[Spk/sec-Average]]),"",IF(BurstClassFull7[[#This Row],[Spk/sec-Average]]&lt;$C$3,"LF","HF"))</f>
        <v>LF</v>
      </c>
      <c r="E95" s="47" t="str">
        <f>IF(ISBLANK(BurstClassFull7[[#This Row],[%Spikes in Bursts-All]]),"",IF(BurstClassFull7[[#This Row],[%Spikes in Bursts-All]]&lt;$D$3,"LB","HB"))</f>
        <v>HB</v>
      </c>
      <c r="F95" s="70" t="str">
        <f t="shared" si="2"/>
        <v>LFHB</v>
      </c>
      <c r="G95" s="71">
        <v>0.32475694444444447</v>
      </c>
      <c r="H95" s="71">
        <v>31.543334293118342</v>
      </c>
      <c r="I95" s="75" t="s">
        <v>116</v>
      </c>
      <c r="J95" s="71" t="s">
        <v>9</v>
      </c>
      <c r="K95" s="71">
        <v>22</v>
      </c>
      <c r="L95" s="71" t="s">
        <v>37</v>
      </c>
      <c r="M95" s="71">
        <v>6</v>
      </c>
      <c r="N95" s="71" t="s">
        <v>118</v>
      </c>
      <c r="O95" s="71" t="s">
        <v>71</v>
      </c>
      <c r="P95" s="71" t="s">
        <v>71</v>
      </c>
      <c r="Q95" s="72">
        <v>778</v>
      </c>
    </row>
    <row r="96" spans="4:17" hidden="1" x14ac:dyDescent="0.3">
      <c r="D96" s="47" t="str">
        <f>IF(ISBLANK(BurstClassFull7[[#This Row],[Spk/sec-Average]]),"",IF(BurstClassFull7[[#This Row],[Spk/sec-Average]]&lt;$C$3,"LF","HF"))</f>
        <v>HF</v>
      </c>
      <c r="E96" s="47" t="str">
        <f>IF(ISBLANK(BurstClassFull7[[#This Row],[%Spikes in Bursts-All]]),"",IF(BurstClassFull7[[#This Row],[%Spikes in Bursts-All]]&lt;$D$3,"LB","HB"))</f>
        <v>HB</v>
      </c>
      <c r="F96" s="70" t="str">
        <f t="shared" si="2"/>
        <v>HFHB</v>
      </c>
      <c r="G96" s="71">
        <v>12.130520833333335</v>
      </c>
      <c r="H96" s="71">
        <v>78.782252154639494</v>
      </c>
      <c r="I96" s="75" t="s">
        <v>116</v>
      </c>
      <c r="J96" s="71" t="s">
        <v>9</v>
      </c>
      <c r="K96" s="71">
        <v>22</v>
      </c>
      <c r="L96" s="71" t="s">
        <v>37</v>
      </c>
      <c r="M96" s="71">
        <v>7</v>
      </c>
      <c r="N96" s="71" t="s">
        <v>74</v>
      </c>
      <c r="O96" s="71" t="s">
        <v>10</v>
      </c>
      <c r="P96" s="71" t="s">
        <v>75</v>
      </c>
      <c r="Q96" s="72">
        <v>778</v>
      </c>
    </row>
    <row r="97" spans="4:17" hidden="1" x14ac:dyDescent="0.3">
      <c r="D97" s="47" t="str">
        <f>IF(ISBLANK(BurstClassFull7[[#This Row],[Spk/sec-Average]]),"",IF(BurstClassFull7[[#This Row],[Spk/sec-Average]]&lt;$C$3,"LF","HF"))</f>
        <v>LF</v>
      </c>
      <c r="E97" s="47" t="str">
        <f>IF(ISBLANK(BurstClassFull7[[#This Row],[%Spikes in Bursts-All]]),"",IF(BurstClassFull7[[#This Row],[%Spikes in Bursts-All]]&lt;$D$3,"LB","HB"))</f>
        <v>HB</v>
      </c>
      <c r="F97" s="70" t="str">
        <f t="shared" si="2"/>
        <v>LFHB</v>
      </c>
      <c r="G97" s="71">
        <v>1.3249649929439493</v>
      </c>
      <c r="H97" s="71">
        <v>50.181915667726237</v>
      </c>
      <c r="I97" s="75" t="s">
        <v>116</v>
      </c>
      <c r="J97" s="71" t="s">
        <v>9</v>
      </c>
      <c r="K97" s="71">
        <v>22</v>
      </c>
      <c r="L97" s="71" t="s">
        <v>37</v>
      </c>
      <c r="M97" s="71">
        <v>8</v>
      </c>
      <c r="N97" s="71" t="s">
        <v>80</v>
      </c>
      <c r="O97" s="71" t="s">
        <v>71</v>
      </c>
      <c r="P97" s="71" t="s">
        <v>71</v>
      </c>
      <c r="Q97" s="72">
        <v>778</v>
      </c>
    </row>
    <row r="98" spans="4:17" hidden="1" x14ac:dyDescent="0.3">
      <c r="D98" s="47" t="str">
        <f>IF(ISBLANK(BurstClassFull7[[#This Row],[Spk/sec-Average]]),"",IF(BurstClassFull7[[#This Row],[Spk/sec-Average]]&lt;$C$3,"LF","HF"))</f>
        <v>HF</v>
      </c>
      <c r="E98" s="47" t="str">
        <f>IF(ISBLANK(BurstClassFull7[[#This Row],[%Spikes in Bursts-All]]),"",IF(BurstClassFull7[[#This Row],[%Spikes in Bursts-All]]&lt;$D$3,"LB","HB"))</f>
        <v>HB</v>
      </c>
      <c r="F98" s="70" t="str">
        <f t="shared" si="2"/>
        <v>HFHB</v>
      </c>
      <c r="G98" s="71">
        <v>19.85032480069756</v>
      </c>
      <c r="H98" s="71">
        <v>93.499052615825136</v>
      </c>
      <c r="I98" s="75" t="s">
        <v>116</v>
      </c>
      <c r="J98" s="71" t="s">
        <v>9</v>
      </c>
      <c r="K98" s="71">
        <v>22</v>
      </c>
      <c r="L98" s="71" t="s">
        <v>37</v>
      </c>
      <c r="M98" s="71">
        <v>9</v>
      </c>
      <c r="N98" s="71" t="s">
        <v>92</v>
      </c>
      <c r="O98" s="71" t="s">
        <v>10</v>
      </c>
      <c r="P98" s="71" t="s">
        <v>119</v>
      </c>
      <c r="Q98" s="72">
        <v>778</v>
      </c>
    </row>
    <row r="99" spans="4:17" hidden="1" x14ac:dyDescent="0.3">
      <c r="D99" s="47" t="str">
        <f>IF(ISBLANK(BurstClassFull7[[#This Row],[Spk/sec-Average]]),"",IF(BurstClassFull7[[#This Row],[Spk/sec-Average]]&lt;$C$3,"LF","HF"))</f>
        <v>HF</v>
      </c>
      <c r="E99" s="47" t="str">
        <f>IF(ISBLANK(BurstClassFull7[[#This Row],[%Spikes in Bursts-All]]),"",IF(BurstClassFull7[[#This Row],[%Spikes in Bursts-All]]&lt;$D$3,"LB","HB"))</f>
        <v>HB</v>
      </c>
      <c r="F99" s="70" t="str">
        <f t="shared" si="2"/>
        <v>HFHB</v>
      </c>
      <c r="G99" s="71">
        <v>4.9433333333333334</v>
      </c>
      <c r="H99" s="71">
        <v>42.612771196233226</v>
      </c>
      <c r="I99" s="75" t="s">
        <v>116</v>
      </c>
      <c r="J99" s="71" t="s">
        <v>9</v>
      </c>
      <c r="K99" s="71">
        <v>22</v>
      </c>
      <c r="L99" s="71" t="s">
        <v>37</v>
      </c>
      <c r="M99" s="71">
        <v>10</v>
      </c>
      <c r="N99" s="71" t="s">
        <v>102</v>
      </c>
      <c r="O99" s="71" t="s">
        <v>10</v>
      </c>
      <c r="P99" s="71" t="s">
        <v>75</v>
      </c>
      <c r="Q99" s="72">
        <v>778</v>
      </c>
    </row>
    <row r="100" spans="4:17" hidden="1" x14ac:dyDescent="0.3">
      <c r="D100" s="47" t="str">
        <f>IF(ISBLANK(BurstClassFull7[[#This Row],[Spk/sec-Average]]),"",IF(BurstClassFull7[[#This Row],[Spk/sec-Average]]&lt;$C$3,"LF","HF"))</f>
        <v>HF</v>
      </c>
      <c r="E100" s="47" t="str">
        <f>IF(ISBLANK(BurstClassFull7[[#This Row],[%Spikes in Bursts-All]]),"",IF(BurstClassFull7[[#This Row],[%Spikes in Bursts-All]]&lt;$D$3,"LB","HB"))</f>
        <v>HB</v>
      </c>
      <c r="F100" s="70" t="str">
        <f t="shared" si="2"/>
        <v>HFHB</v>
      </c>
      <c r="G100" s="71">
        <v>9.5471527777777769</v>
      </c>
      <c r="H100" s="71">
        <v>68.113438919497753</v>
      </c>
      <c r="I100" s="75" t="s">
        <v>116</v>
      </c>
      <c r="J100" s="71" t="s">
        <v>9</v>
      </c>
      <c r="K100" s="71">
        <v>22</v>
      </c>
      <c r="L100" s="71" t="s">
        <v>37</v>
      </c>
      <c r="M100" s="71">
        <v>11</v>
      </c>
      <c r="N100" s="71" t="s">
        <v>84</v>
      </c>
      <c r="O100" s="71" t="s">
        <v>10</v>
      </c>
      <c r="P100" s="71" t="s">
        <v>71</v>
      </c>
      <c r="Q100" s="72">
        <v>778</v>
      </c>
    </row>
    <row r="101" spans="4:17" hidden="1" x14ac:dyDescent="0.3">
      <c r="D101" s="47" t="str">
        <f>IF(ISBLANK(BurstClassFull7[[#This Row],[Spk/sec-Average]]),"",IF(BurstClassFull7[[#This Row],[Spk/sec-Average]]&lt;$C$3,"LF","HF"))</f>
        <v>LF</v>
      </c>
      <c r="E101" s="47" t="str">
        <f>IF(ISBLANK(BurstClassFull7[[#This Row],[%Spikes in Bursts-All]]),"",IF(BurstClassFull7[[#This Row],[%Spikes in Bursts-All]]&lt;$D$3,"LB","HB"))</f>
        <v>HB</v>
      </c>
      <c r="F101" s="70" t="str">
        <f t="shared" si="2"/>
        <v>LFHB</v>
      </c>
      <c r="G101" s="71">
        <v>3.0168370660884984</v>
      </c>
      <c r="H101" s="71">
        <v>28.477957169888064</v>
      </c>
      <c r="I101" s="75" t="s">
        <v>116</v>
      </c>
      <c r="J101" s="71" t="s">
        <v>9</v>
      </c>
      <c r="K101" s="71">
        <v>22</v>
      </c>
      <c r="L101" s="71" t="s">
        <v>37</v>
      </c>
      <c r="M101" s="71">
        <v>12</v>
      </c>
      <c r="N101" s="71" t="s">
        <v>86</v>
      </c>
      <c r="O101" s="71" t="s">
        <v>10</v>
      </c>
      <c r="P101" s="71" t="s">
        <v>119</v>
      </c>
      <c r="Q101" s="72">
        <v>778</v>
      </c>
    </row>
    <row r="102" spans="4:17" hidden="1" x14ac:dyDescent="0.3">
      <c r="D102" s="47" t="str">
        <f>IF(ISBLANK(BurstClassFull7[[#This Row],[Spk/sec-Average]]),"",IF(BurstClassFull7[[#This Row],[Spk/sec-Average]]&lt;$C$3,"LF","HF"))</f>
        <v>HF</v>
      </c>
      <c r="E102" s="47" t="str">
        <f>IF(ISBLANK(BurstClassFull7[[#This Row],[%Spikes in Bursts-All]]),"",IF(BurstClassFull7[[#This Row],[%Spikes in Bursts-All]]&lt;$D$3,"LB","HB"))</f>
        <v>HB</v>
      </c>
      <c r="F102" s="70" t="str">
        <f t="shared" si="2"/>
        <v>HFHB</v>
      </c>
      <c r="G102" s="71">
        <v>6.5770138888888887</v>
      </c>
      <c r="H102" s="71">
        <v>52.184314281189302</v>
      </c>
      <c r="I102" s="75" t="s">
        <v>116</v>
      </c>
      <c r="J102" s="71" t="s">
        <v>9</v>
      </c>
      <c r="K102" s="71">
        <v>22</v>
      </c>
      <c r="L102" s="71" t="s">
        <v>37</v>
      </c>
      <c r="M102" s="71">
        <v>13</v>
      </c>
      <c r="N102" s="71" t="s">
        <v>104</v>
      </c>
      <c r="O102" s="71" t="s">
        <v>71</v>
      </c>
      <c r="P102" s="71" t="s">
        <v>75</v>
      </c>
      <c r="Q102" s="72">
        <v>778</v>
      </c>
    </row>
    <row r="103" spans="4:17" hidden="1" x14ac:dyDescent="0.3">
      <c r="D103" s="47" t="str">
        <f>IF(ISBLANK(BurstClassFull7[[#This Row],[Spk/sec-Average]]),"",IF(BurstClassFull7[[#This Row],[Spk/sec-Average]]&lt;$C$3,"LF","HF"))</f>
        <v>LF</v>
      </c>
      <c r="E103" s="47" t="str">
        <f>IF(ISBLANK(BurstClassFull7[[#This Row],[%Spikes in Bursts-All]]),"",IF(BurstClassFull7[[#This Row],[%Spikes in Bursts-All]]&lt;$D$3,"LB","HB"))</f>
        <v>HB</v>
      </c>
      <c r="F103" s="70" t="str">
        <f t="shared" si="2"/>
        <v>LFHB</v>
      </c>
      <c r="G103" s="71">
        <v>0.82610450525878976</v>
      </c>
      <c r="H103" s="71">
        <v>23.786270346779901</v>
      </c>
      <c r="I103" s="75" t="s">
        <v>116</v>
      </c>
      <c r="J103" s="71" t="s">
        <v>9</v>
      </c>
      <c r="K103" s="71">
        <v>22</v>
      </c>
      <c r="L103" s="71" t="s">
        <v>37</v>
      </c>
      <c r="M103" s="71">
        <v>14</v>
      </c>
      <c r="N103" s="71" t="s">
        <v>89</v>
      </c>
      <c r="O103" s="71" t="s">
        <v>71</v>
      </c>
      <c r="P103" s="71" t="s">
        <v>71</v>
      </c>
      <c r="Q103" s="72">
        <v>778</v>
      </c>
    </row>
    <row r="104" spans="4:17" hidden="1" x14ac:dyDescent="0.3">
      <c r="D104" s="47" t="str">
        <f>IF(ISBLANK(BurstClassFull7[[#This Row],[Spk/sec-Average]]),"",IF(BurstClassFull7[[#This Row],[Spk/sec-Average]]&lt;$C$3,"LF","HF"))</f>
        <v>HF</v>
      </c>
      <c r="E104" s="47" t="str">
        <f>IF(ISBLANK(BurstClassFull7[[#This Row],[%Spikes in Bursts-All]]),"",IF(BurstClassFull7[[#This Row],[%Spikes in Bursts-All]]&lt;$D$3,"LB","HB"))</f>
        <v>HB</v>
      </c>
      <c r="F104" s="70" t="str">
        <f t="shared" si="2"/>
        <v>HFHB</v>
      </c>
      <c r="G104" s="71">
        <v>7.5621111763132038</v>
      </c>
      <c r="H104" s="71">
        <v>65.445276710860441</v>
      </c>
      <c r="I104" s="75" t="s">
        <v>116</v>
      </c>
      <c r="J104" s="71" t="s">
        <v>9</v>
      </c>
      <c r="K104" s="71">
        <v>22</v>
      </c>
      <c r="L104" s="71" t="s">
        <v>37</v>
      </c>
      <c r="M104" s="71">
        <v>15</v>
      </c>
      <c r="N104" s="71" t="s">
        <v>115</v>
      </c>
      <c r="O104" s="71" t="s">
        <v>10</v>
      </c>
      <c r="P104" s="71" t="s">
        <v>71</v>
      </c>
      <c r="Q104" s="72">
        <v>778</v>
      </c>
    </row>
    <row r="105" spans="4:17" hidden="1" x14ac:dyDescent="0.3">
      <c r="D105" s="47" t="str">
        <f>IF(ISBLANK(BurstClassFull7[[#This Row],[Spk/sec-Average]]),"",IF(BurstClassFull7[[#This Row],[Spk/sec-Average]]&lt;$C$3,"LF","HF"))</f>
        <v>LF</v>
      </c>
      <c r="E105" s="47" t="str">
        <f>IF(ISBLANK(BurstClassFull7[[#This Row],[%Spikes in Bursts-All]]),"",IF(BurstClassFull7[[#This Row],[%Spikes in Bursts-All]]&lt;$D$3,"LB","HB"))</f>
        <v>HB</v>
      </c>
      <c r="F105" s="70" t="str">
        <f t="shared" si="2"/>
        <v>LFHB</v>
      </c>
      <c r="G105" s="71">
        <v>0</v>
      </c>
      <c r="H105" s="71">
        <v>58.037770612620911</v>
      </c>
      <c r="I105" s="75" t="s">
        <v>120</v>
      </c>
      <c r="J105" s="71" t="s">
        <v>9</v>
      </c>
      <c r="K105" s="71">
        <v>20</v>
      </c>
      <c r="L105" s="71" t="s">
        <v>37</v>
      </c>
      <c r="M105" s="71">
        <v>1</v>
      </c>
      <c r="N105" s="71" t="s">
        <v>70</v>
      </c>
      <c r="O105" s="71" t="s">
        <v>71</v>
      </c>
      <c r="P105" s="71" t="s">
        <v>10</v>
      </c>
      <c r="Q105" s="72">
        <v>824</v>
      </c>
    </row>
    <row r="106" spans="4:17" hidden="1" x14ac:dyDescent="0.3">
      <c r="D106" s="47" t="str">
        <f>IF(ISBLANK(BurstClassFull7[[#This Row],[Spk/sec-Average]]),"",IF(BurstClassFull7[[#This Row],[Spk/sec-Average]]&lt;$C$3,"LF","HF"))</f>
        <v>LF</v>
      </c>
      <c r="E106" s="47" t="str">
        <f>IF(ISBLANK(BurstClassFull7[[#This Row],[%Spikes in Bursts-All]]),"",IF(BurstClassFull7[[#This Row],[%Spikes in Bursts-All]]&lt;$D$3,"LB","HB"))</f>
        <v>HB</v>
      </c>
      <c r="F106" s="70" t="str">
        <f t="shared" si="2"/>
        <v>LFHB</v>
      </c>
      <c r="G106" s="71">
        <v>0</v>
      </c>
      <c r="H106" s="71">
        <v>62.506028287492001</v>
      </c>
      <c r="I106" s="75" t="s">
        <v>120</v>
      </c>
      <c r="J106" s="71" t="s">
        <v>9</v>
      </c>
      <c r="K106" s="71">
        <v>20</v>
      </c>
      <c r="L106" s="71" t="s">
        <v>37</v>
      </c>
      <c r="M106" s="71">
        <v>2</v>
      </c>
      <c r="N106" s="71" t="s">
        <v>73</v>
      </c>
      <c r="O106" s="71" t="s">
        <v>10</v>
      </c>
      <c r="P106" s="71" t="s">
        <v>10</v>
      </c>
      <c r="Q106" s="72">
        <v>824</v>
      </c>
    </row>
    <row r="107" spans="4:17" hidden="1" x14ac:dyDescent="0.3">
      <c r="D107" s="47" t="str">
        <f>IF(ISBLANK(BurstClassFull7[[#This Row],[Spk/sec-Average]]),"",IF(BurstClassFull7[[#This Row],[Spk/sec-Average]]&lt;$C$3,"LF","HF"))</f>
        <v>LF</v>
      </c>
      <c r="E107" s="47" t="str">
        <f>IF(ISBLANK(BurstClassFull7[[#This Row],[%Spikes in Bursts-All]]),"",IF(BurstClassFull7[[#This Row],[%Spikes in Bursts-All]]&lt;$D$3,"LB","HB"))</f>
        <v>HB</v>
      </c>
      <c r="F107" s="70" t="str">
        <f t="shared" si="2"/>
        <v>LFHB</v>
      </c>
      <c r="G107" s="71">
        <v>0</v>
      </c>
      <c r="H107" s="71">
        <v>64.334022692974131</v>
      </c>
      <c r="I107" s="75" t="s">
        <v>120</v>
      </c>
      <c r="J107" s="71" t="s">
        <v>9</v>
      </c>
      <c r="K107" s="71">
        <v>20</v>
      </c>
      <c r="L107" s="71" t="s">
        <v>37</v>
      </c>
      <c r="M107" s="71">
        <v>3</v>
      </c>
      <c r="N107" s="71" t="s">
        <v>100</v>
      </c>
      <c r="O107" s="71" t="s">
        <v>71</v>
      </c>
      <c r="P107" s="71" t="s">
        <v>71</v>
      </c>
      <c r="Q107" s="72">
        <v>824</v>
      </c>
    </row>
    <row r="108" spans="4:17" hidden="1" x14ac:dyDescent="0.3">
      <c r="D108" s="47" t="str">
        <f>IF(ISBLANK(BurstClassFull7[[#This Row],[Spk/sec-Average]]),"",IF(BurstClassFull7[[#This Row],[Spk/sec-Average]]&lt;$C$3,"LF","HF"))</f>
        <v>LF</v>
      </c>
      <c r="E108" s="47" t="str">
        <f>IF(ISBLANK(BurstClassFull7[[#This Row],[%Spikes in Bursts-All]]),"",IF(BurstClassFull7[[#This Row],[%Spikes in Bursts-All]]&lt;$D$3,"LB","HB"))</f>
        <v>HB</v>
      </c>
      <c r="F108" s="70" t="str">
        <f t="shared" si="2"/>
        <v>LFHB</v>
      </c>
      <c r="G108" s="71">
        <v>0</v>
      </c>
      <c r="H108" s="71">
        <v>33.975471479810246</v>
      </c>
      <c r="I108" s="75" t="s">
        <v>120</v>
      </c>
      <c r="J108" s="71" t="s">
        <v>9</v>
      </c>
      <c r="K108" s="71">
        <v>20</v>
      </c>
      <c r="L108" s="71" t="s">
        <v>37</v>
      </c>
      <c r="M108" s="71">
        <v>4</v>
      </c>
      <c r="N108" s="71" t="s">
        <v>76</v>
      </c>
      <c r="O108" s="71" t="s">
        <v>71</v>
      </c>
      <c r="P108" s="71" t="s">
        <v>81</v>
      </c>
      <c r="Q108" s="72">
        <v>824</v>
      </c>
    </row>
    <row r="109" spans="4:17" hidden="1" x14ac:dyDescent="0.3">
      <c r="D109" s="47" t="str">
        <f>IF(ISBLANK(BurstClassFull7[[#This Row],[Spk/sec-Average]]),"",IF(BurstClassFull7[[#This Row],[Spk/sec-Average]]&lt;$C$3,"LF","HF"))</f>
        <v>LF</v>
      </c>
      <c r="E109" s="47" t="str">
        <f>IF(ISBLANK(BurstClassFull7[[#This Row],[%Spikes in Bursts-All]]),"",IF(BurstClassFull7[[#This Row],[%Spikes in Bursts-All]]&lt;$D$3,"LB","HB"))</f>
        <v>HB</v>
      </c>
      <c r="F109" s="70" t="str">
        <f t="shared" si="2"/>
        <v>LFHB</v>
      </c>
      <c r="G109" s="71">
        <v>0</v>
      </c>
      <c r="H109" s="71">
        <v>53.699179898796025</v>
      </c>
      <c r="I109" s="75" t="s">
        <v>120</v>
      </c>
      <c r="J109" s="71" t="s">
        <v>9</v>
      </c>
      <c r="K109" s="71">
        <v>20</v>
      </c>
      <c r="L109" s="71" t="s">
        <v>37</v>
      </c>
      <c r="M109" s="71">
        <v>5</v>
      </c>
      <c r="N109" s="71" t="s">
        <v>78</v>
      </c>
      <c r="O109" s="71" t="s">
        <v>71</v>
      </c>
      <c r="P109" s="71" t="s">
        <v>71</v>
      </c>
      <c r="Q109" s="72">
        <v>824</v>
      </c>
    </row>
    <row r="110" spans="4:17" hidden="1" x14ac:dyDescent="0.3">
      <c r="D110" s="47" t="str">
        <f>IF(ISBLANK(BurstClassFull7[[#This Row],[Spk/sec-Average]]),"",IF(BurstClassFull7[[#This Row],[Spk/sec-Average]]&lt;$C$3,"LF","HF"))</f>
        <v>LF</v>
      </c>
      <c r="E110" s="47" t="str">
        <f>IF(ISBLANK(BurstClassFull7[[#This Row],[%Spikes in Bursts-All]]),"",IF(BurstClassFull7[[#This Row],[%Spikes in Bursts-All]]&lt;$D$3,"LB","HB"))</f>
        <v>HB</v>
      </c>
      <c r="F110" s="70" t="str">
        <f t="shared" si="2"/>
        <v>LFHB</v>
      </c>
      <c r="G110" s="71">
        <v>0</v>
      </c>
      <c r="H110" s="71">
        <v>38.920914239482201</v>
      </c>
      <c r="I110" s="75" t="s">
        <v>120</v>
      </c>
      <c r="J110" s="71" t="s">
        <v>9</v>
      </c>
      <c r="K110" s="71">
        <v>20</v>
      </c>
      <c r="L110" s="71" t="s">
        <v>37</v>
      </c>
      <c r="M110" s="71">
        <v>6</v>
      </c>
      <c r="N110" s="71" t="s">
        <v>74</v>
      </c>
      <c r="O110" s="71" t="s">
        <v>10</v>
      </c>
      <c r="P110" s="71" t="s">
        <v>75</v>
      </c>
      <c r="Q110" s="72">
        <v>824</v>
      </c>
    </row>
    <row r="111" spans="4:17" hidden="1" x14ac:dyDescent="0.3">
      <c r="D111" s="47" t="str">
        <f>IF(ISBLANK(BurstClassFull7[[#This Row],[Spk/sec-Average]]),"",IF(BurstClassFull7[[#This Row],[Spk/sec-Average]]&lt;$C$3,"LF","HF"))</f>
        <v>LF</v>
      </c>
      <c r="E111" s="47" t="str">
        <f>IF(ISBLANK(BurstClassFull7[[#This Row],[%Spikes in Bursts-All]]),"",IF(BurstClassFull7[[#This Row],[%Spikes in Bursts-All]]&lt;$D$3,"LB","HB"))</f>
        <v>HB</v>
      </c>
      <c r="F111" s="70" t="str">
        <f t="shared" si="2"/>
        <v>LFHB</v>
      </c>
      <c r="G111" s="71">
        <v>0</v>
      </c>
      <c r="H111" s="71">
        <v>22.178186429930246</v>
      </c>
      <c r="I111" s="75" t="s">
        <v>120</v>
      </c>
      <c r="J111" s="71" t="s">
        <v>9</v>
      </c>
      <c r="K111" s="71">
        <v>20</v>
      </c>
      <c r="L111" s="71" t="s">
        <v>37</v>
      </c>
      <c r="M111" s="71">
        <v>7</v>
      </c>
      <c r="N111" s="71" t="s">
        <v>80</v>
      </c>
      <c r="O111" s="71" t="s">
        <v>71</v>
      </c>
      <c r="P111" s="71" t="s">
        <v>71</v>
      </c>
      <c r="Q111" s="72">
        <v>824</v>
      </c>
    </row>
    <row r="112" spans="4:17" hidden="1" x14ac:dyDescent="0.3">
      <c r="D112" s="47" t="str">
        <f>IF(ISBLANK(BurstClassFull7[[#This Row],[Spk/sec-Average]]),"",IF(BurstClassFull7[[#This Row],[Spk/sec-Average]]&lt;$C$3,"LF","HF"))</f>
        <v>LF</v>
      </c>
      <c r="E112" s="47" t="str">
        <f>IF(ISBLANK(BurstClassFull7[[#This Row],[%Spikes in Bursts-All]]),"",IF(BurstClassFull7[[#This Row],[%Spikes in Bursts-All]]&lt;$D$3,"LB","HB"))</f>
        <v>LB</v>
      </c>
      <c r="F112" s="70" t="str">
        <f t="shared" si="2"/>
        <v>LFLB</v>
      </c>
      <c r="G112" s="71">
        <v>0</v>
      </c>
      <c r="H112" s="71">
        <v>18.93866706029965</v>
      </c>
      <c r="I112" s="75" t="s">
        <v>120</v>
      </c>
      <c r="J112" s="71" t="s">
        <v>9</v>
      </c>
      <c r="K112" s="71">
        <v>20</v>
      </c>
      <c r="L112" s="71" t="s">
        <v>37</v>
      </c>
      <c r="M112" s="71">
        <v>8</v>
      </c>
      <c r="N112" s="71" t="s">
        <v>92</v>
      </c>
      <c r="O112" s="71" t="s">
        <v>71</v>
      </c>
      <c r="P112" s="71" t="s">
        <v>10</v>
      </c>
      <c r="Q112" s="72">
        <v>824</v>
      </c>
    </row>
    <row r="113" spans="4:17" hidden="1" x14ac:dyDescent="0.3">
      <c r="D113" s="47" t="str">
        <f>IF(ISBLANK(BurstClassFull7[[#This Row],[Spk/sec-Average]]),"",IF(BurstClassFull7[[#This Row],[Spk/sec-Average]]&lt;$C$3,"LF","HF"))</f>
        <v>LF</v>
      </c>
      <c r="E113" s="47" t="str">
        <f>IF(ISBLANK(BurstClassFull7[[#This Row],[%Spikes in Bursts-All]]),"",IF(BurstClassFull7[[#This Row],[%Spikes in Bursts-All]]&lt;$D$3,"LB","HB"))</f>
        <v>LB</v>
      </c>
      <c r="F113" s="70" t="str">
        <f t="shared" si="2"/>
        <v>LFLB</v>
      </c>
      <c r="G113" s="71">
        <v>0</v>
      </c>
      <c r="H113" s="71">
        <v>3.2520325203252036</v>
      </c>
      <c r="I113" s="75" t="s">
        <v>120</v>
      </c>
      <c r="J113" s="71" t="s">
        <v>9</v>
      </c>
      <c r="K113" s="71">
        <v>20</v>
      </c>
      <c r="L113" s="71" t="s">
        <v>37</v>
      </c>
      <c r="M113" s="71">
        <v>9</v>
      </c>
      <c r="N113" s="71" t="s">
        <v>121</v>
      </c>
      <c r="O113" s="71" t="s">
        <v>71</v>
      </c>
      <c r="P113" s="71" t="s">
        <v>10</v>
      </c>
      <c r="Q113" s="72">
        <v>824</v>
      </c>
    </row>
    <row r="114" spans="4:17" hidden="1" x14ac:dyDescent="0.3">
      <c r="D114" s="47" t="str">
        <f>IF(ISBLANK(BurstClassFull7[[#This Row],[Spk/sec-Average]]),"",IF(BurstClassFull7[[#This Row],[Spk/sec-Average]]&lt;$C$3,"LF","HF"))</f>
        <v>LF</v>
      </c>
      <c r="E114" s="47" t="str">
        <f>IF(ISBLANK(BurstClassFull7[[#This Row],[%Spikes in Bursts-All]]),"",IF(BurstClassFull7[[#This Row],[%Spikes in Bursts-All]]&lt;$D$3,"LB","HB"))</f>
        <v>HB</v>
      </c>
      <c r="F114" s="70" t="str">
        <f t="shared" si="2"/>
        <v>LFHB</v>
      </c>
      <c r="G114" s="71">
        <v>0</v>
      </c>
      <c r="H114" s="71">
        <v>58.527735072524656</v>
      </c>
      <c r="I114" s="75" t="s">
        <v>120</v>
      </c>
      <c r="J114" s="71" t="s">
        <v>9</v>
      </c>
      <c r="K114" s="71">
        <v>20</v>
      </c>
      <c r="L114" s="71" t="s">
        <v>37</v>
      </c>
      <c r="M114" s="71">
        <v>10</v>
      </c>
      <c r="N114" s="71" t="s">
        <v>102</v>
      </c>
      <c r="O114" s="71" t="s">
        <v>10</v>
      </c>
      <c r="P114" s="71" t="s">
        <v>75</v>
      </c>
      <c r="Q114" s="72">
        <v>824</v>
      </c>
    </row>
    <row r="115" spans="4:17" hidden="1" x14ac:dyDescent="0.3">
      <c r="D115" s="47" t="str">
        <f>IF(ISBLANK(BurstClassFull7[[#This Row],[Spk/sec-Average]]),"",IF(BurstClassFull7[[#This Row],[Spk/sec-Average]]&lt;$C$3,"LF","HF"))</f>
        <v>LF</v>
      </c>
      <c r="E115" s="47" t="str">
        <f>IF(ISBLANK(BurstClassFull7[[#This Row],[%Spikes in Bursts-All]]),"",IF(BurstClassFull7[[#This Row],[%Spikes in Bursts-All]]&lt;$D$3,"LB","HB"))</f>
        <v>HB</v>
      </c>
      <c r="F115" s="70" t="str">
        <f t="shared" si="2"/>
        <v>LFHB</v>
      </c>
      <c r="G115" s="71">
        <v>0</v>
      </c>
      <c r="H115" s="71">
        <v>22.018812883252963</v>
      </c>
      <c r="I115" s="75" t="s">
        <v>120</v>
      </c>
      <c r="J115" s="71" t="s">
        <v>9</v>
      </c>
      <c r="K115" s="71">
        <v>20</v>
      </c>
      <c r="L115" s="71" t="s">
        <v>37</v>
      </c>
      <c r="M115" s="71">
        <v>11</v>
      </c>
      <c r="N115" s="71" t="s">
        <v>84</v>
      </c>
      <c r="O115" s="71" t="s">
        <v>71</v>
      </c>
      <c r="P115" s="71" t="s">
        <v>75</v>
      </c>
      <c r="Q115" s="72">
        <v>824</v>
      </c>
    </row>
    <row r="116" spans="4:17" hidden="1" x14ac:dyDescent="0.3">
      <c r="D116" s="47" t="str">
        <f>IF(ISBLANK(BurstClassFull7[[#This Row],[Spk/sec-Average]]),"",IF(BurstClassFull7[[#This Row],[Spk/sec-Average]]&lt;$C$3,"LF","HF"))</f>
        <v>LF</v>
      </c>
      <c r="E116" s="47" t="str">
        <f>IF(ISBLANK(BurstClassFull7[[#This Row],[%Spikes in Bursts-All]]),"",IF(BurstClassFull7[[#This Row],[%Spikes in Bursts-All]]&lt;$D$3,"LB","HB"))</f>
        <v>HB</v>
      </c>
      <c r="F116" s="70" t="str">
        <f t="shared" si="2"/>
        <v>LFHB</v>
      </c>
      <c r="G116" s="71">
        <v>0</v>
      </c>
      <c r="H116" s="71">
        <v>20.346366720228531</v>
      </c>
      <c r="I116" s="75" t="s">
        <v>120</v>
      </c>
      <c r="J116" s="71" t="s">
        <v>9</v>
      </c>
      <c r="K116" s="71">
        <v>20</v>
      </c>
      <c r="L116" s="71" t="s">
        <v>37</v>
      </c>
      <c r="M116" s="71">
        <v>12</v>
      </c>
      <c r="N116" s="71" t="s">
        <v>86</v>
      </c>
      <c r="O116" s="71" t="s">
        <v>71</v>
      </c>
      <c r="P116" s="71" t="s">
        <v>75</v>
      </c>
      <c r="Q116" s="72">
        <v>824</v>
      </c>
    </row>
    <row r="117" spans="4:17" hidden="1" x14ac:dyDescent="0.3">
      <c r="D117" s="47" t="str">
        <f>IF(ISBLANK(BurstClassFull7[[#This Row],[Spk/sec-Average]]),"",IF(BurstClassFull7[[#This Row],[Spk/sec-Average]]&lt;$C$3,"LF","HF"))</f>
        <v>LF</v>
      </c>
      <c r="E117" s="47" t="str">
        <f>IF(ISBLANK(BurstClassFull7[[#This Row],[%Spikes in Bursts-All]]),"",IF(BurstClassFull7[[#This Row],[%Spikes in Bursts-All]]&lt;$D$3,"LB","HB"))</f>
        <v>HB</v>
      </c>
      <c r="F117" s="70" t="str">
        <f t="shared" si="2"/>
        <v>LFHB</v>
      </c>
      <c r="G117" s="71">
        <v>0</v>
      </c>
      <c r="H117" s="71">
        <v>63.720128848602883</v>
      </c>
      <c r="I117" s="75" t="s">
        <v>120</v>
      </c>
      <c r="J117" s="71" t="s">
        <v>9</v>
      </c>
      <c r="K117" s="71">
        <v>20</v>
      </c>
      <c r="L117" s="71" t="s">
        <v>37</v>
      </c>
      <c r="M117" s="71">
        <v>13</v>
      </c>
      <c r="N117" s="71" t="s">
        <v>104</v>
      </c>
      <c r="O117" s="71" t="s">
        <v>10</v>
      </c>
      <c r="P117" s="71" t="s">
        <v>75</v>
      </c>
      <c r="Q117" s="72">
        <v>824</v>
      </c>
    </row>
    <row r="118" spans="4:17" hidden="1" x14ac:dyDescent="0.3">
      <c r="D118" s="47" t="str">
        <f>IF(ISBLANK(BurstClassFull7[[#This Row],[Spk/sec-Average]]),"",IF(BurstClassFull7[[#This Row],[Spk/sec-Average]]&lt;$C$3,"LF","HF"))</f>
        <v>LF</v>
      </c>
      <c r="E118" s="47" t="str">
        <f>IF(ISBLANK(BurstClassFull7[[#This Row],[%Spikes in Bursts-All]]),"",IF(BurstClassFull7[[#This Row],[%Spikes in Bursts-All]]&lt;$D$3,"LB","HB"))</f>
        <v>LB</v>
      </c>
      <c r="F118" s="70" t="str">
        <f t="shared" si="2"/>
        <v>LFLB</v>
      </c>
      <c r="G118" s="71">
        <v>0</v>
      </c>
      <c r="H118" s="71">
        <v>16.118620133145047</v>
      </c>
      <c r="I118" s="75" t="s">
        <v>120</v>
      </c>
      <c r="J118" s="71" t="s">
        <v>9</v>
      </c>
      <c r="K118" s="71">
        <v>20</v>
      </c>
      <c r="L118" s="71" t="s">
        <v>37</v>
      </c>
      <c r="M118" s="71">
        <v>14</v>
      </c>
      <c r="N118" s="71" t="s">
        <v>89</v>
      </c>
      <c r="O118" s="71" t="s">
        <v>71</v>
      </c>
      <c r="P118" s="71" t="s">
        <v>119</v>
      </c>
      <c r="Q118" s="72">
        <v>824</v>
      </c>
    </row>
    <row r="119" spans="4:17" hidden="1" x14ac:dyDescent="0.3">
      <c r="D119" s="47" t="str">
        <f>IF(ISBLANK(BurstClassFull7[[#This Row],[Spk/sec-Average]]),"",IF(BurstClassFull7[[#This Row],[Spk/sec-Average]]&lt;$C$3,"LF","HF"))</f>
        <v>LF</v>
      </c>
      <c r="E119" s="47" t="str">
        <f>IF(ISBLANK(BurstClassFull7[[#This Row],[%Spikes in Bursts-All]]),"",IF(BurstClassFull7[[#This Row],[%Spikes in Bursts-All]]&lt;$D$3,"LB","HB"))</f>
        <v>HB</v>
      </c>
      <c r="F119" s="70" t="str">
        <f t="shared" si="2"/>
        <v>LFHB</v>
      </c>
      <c r="G119" s="71">
        <v>0.64955169671282231</v>
      </c>
      <c r="H119" s="71">
        <v>46.744730679156909</v>
      </c>
      <c r="I119" s="75" t="s">
        <v>105</v>
      </c>
      <c r="J119" s="71" t="s">
        <v>9</v>
      </c>
      <c r="K119" s="71">
        <v>10</v>
      </c>
      <c r="L119" s="71" t="s">
        <v>106</v>
      </c>
      <c r="M119" s="71">
        <v>15</v>
      </c>
      <c r="N119" s="71" t="s">
        <v>122</v>
      </c>
      <c r="O119" s="71" t="s">
        <v>11</v>
      </c>
      <c r="P119" s="71" t="s">
        <v>10</v>
      </c>
      <c r="Q119" s="72">
        <v>199</v>
      </c>
    </row>
    <row r="120" spans="4:17" hidden="1" x14ac:dyDescent="0.3">
      <c r="D120" s="47" t="str">
        <f>IF(ISBLANK(BurstClassFull7[[#This Row],[Spk/sec-Average]]),"",IF(BurstClassFull7[[#This Row],[Spk/sec-Average]]&lt;$C$3,"LF","HF"))</f>
        <v>LF</v>
      </c>
      <c r="E120" s="47" t="str">
        <f>IF(ISBLANK(BurstClassFull7[[#This Row],[%Spikes in Bursts-All]]),"",IF(BurstClassFull7[[#This Row],[%Spikes in Bursts-All]]&lt;$D$3,"LB","HB"))</f>
        <v>HB</v>
      </c>
      <c r="F120" s="70" t="str">
        <f t="shared" si="2"/>
        <v>LFHB</v>
      </c>
      <c r="G120" s="71">
        <v>0</v>
      </c>
      <c r="H120" s="71">
        <v>55.373753222010535</v>
      </c>
      <c r="I120" s="75" t="s">
        <v>123</v>
      </c>
      <c r="J120" s="71" t="s">
        <v>9</v>
      </c>
      <c r="K120" s="71">
        <v>25</v>
      </c>
      <c r="L120" s="71" t="s">
        <v>37</v>
      </c>
      <c r="M120" s="71">
        <v>2</v>
      </c>
      <c r="N120" s="71" t="s">
        <v>124</v>
      </c>
      <c r="O120" s="71" t="s">
        <v>71</v>
      </c>
      <c r="P120" s="71" t="s">
        <v>71</v>
      </c>
      <c r="Q120" s="72">
        <v>506</v>
      </c>
    </row>
    <row r="121" spans="4:17" hidden="1" x14ac:dyDescent="0.3">
      <c r="D121" s="47" t="str">
        <f>IF(ISBLANK(BurstClassFull7[[#This Row],[Spk/sec-Average]]),"",IF(BurstClassFull7[[#This Row],[Spk/sec-Average]]&lt;$C$3,"LF","HF"))</f>
        <v>LF</v>
      </c>
      <c r="E121" s="47" t="str">
        <f>IF(ISBLANK(BurstClassFull7[[#This Row],[%Spikes in Bursts-All]]),"",IF(BurstClassFull7[[#This Row],[%Spikes in Bursts-All]]&lt;$D$3,"LB","HB"))</f>
        <v>HB</v>
      </c>
      <c r="F121" s="70" t="str">
        <f t="shared" si="2"/>
        <v>LFHB</v>
      </c>
      <c r="G121" s="71">
        <v>0</v>
      </c>
      <c r="H121" s="71">
        <v>41.434493904367073</v>
      </c>
      <c r="I121" s="75" t="s">
        <v>123</v>
      </c>
      <c r="J121" s="71" t="s">
        <v>9</v>
      </c>
      <c r="K121" s="71">
        <v>25</v>
      </c>
      <c r="L121" s="71" t="s">
        <v>37</v>
      </c>
      <c r="M121" s="71">
        <v>3</v>
      </c>
      <c r="N121" s="71" t="s">
        <v>74</v>
      </c>
      <c r="O121" s="71" t="s">
        <v>71</v>
      </c>
      <c r="P121" s="71" t="s">
        <v>71</v>
      </c>
      <c r="Q121" s="72">
        <v>506</v>
      </c>
    </row>
    <row r="122" spans="4:17" hidden="1" x14ac:dyDescent="0.3">
      <c r="D122" s="47" t="str">
        <f>IF(ISBLANK(BurstClassFull7[[#This Row],[Spk/sec-Average]]),"",IF(BurstClassFull7[[#This Row],[Spk/sec-Average]]&lt;$C$3,"LF","HF"))</f>
        <v>LF</v>
      </c>
      <c r="E122" s="47" t="str">
        <f>IF(ISBLANK(BurstClassFull7[[#This Row],[%Spikes in Bursts-All]]),"",IF(BurstClassFull7[[#This Row],[%Spikes in Bursts-All]]&lt;$D$3,"LB","HB"))</f>
        <v>HB</v>
      </c>
      <c r="F122" s="70" t="str">
        <f t="shared" si="2"/>
        <v>LFHB</v>
      </c>
      <c r="G122" s="71">
        <v>0</v>
      </c>
      <c r="H122" s="71">
        <v>24.365123738339758</v>
      </c>
      <c r="I122" s="75" t="s">
        <v>123</v>
      </c>
      <c r="J122" s="71" t="s">
        <v>9</v>
      </c>
      <c r="K122" s="71">
        <v>25</v>
      </c>
      <c r="L122" s="71" t="s">
        <v>37</v>
      </c>
      <c r="M122" s="71">
        <v>4</v>
      </c>
      <c r="N122" s="71" t="s">
        <v>80</v>
      </c>
      <c r="O122" s="71" t="s">
        <v>71</v>
      </c>
      <c r="P122" s="71" t="s">
        <v>10</v>
      </c>
      <c r="Q122" s="72">
        <v>506</v>
      </c>
    </row>
    <row r="123" spans="4:17" hidden="1" x14ac:dyDescent="0.3">
      <c r="D123" s="47" t="str">
        <f>IF(ISBLANK(BurstClassFull7[[#This Row],[Spk/sec-Average]]),"",IF(BurstClassFull7[[#This Row],[Spk/sec-Average]]&lt;$C$3,"LF","HF"))</f>
        <v>LF</v>
      </c>
      <c r="E123" s="47" t="str">
        <f>IF(ISBLANK(BurstClassFull7[[#This Row],[%Spikes in Bursts-All]]),"",IF(BurstClassFull7[[#This Row],[%Spikes in Bursts-All]]&lt;$D$3,"LB","HB"))</f>
        <v>HB</v>
      </c>
      <c r="F123" s="70" t="str">
        <f t="shared" si="2"/>
        <v>LFHB</v>
      </c>
      <c r="G123" s="71">
        <v>0</v>
      </c>
      <c r="H123" s="71">
        <v>75.44354519811246</v>
      </c>
      <c r="I123" s="75" t="s">
        <v>123</v>
      </c>
      <c r="J123" s="71" t="s">
        <v>9</v>
      </c>
      <c r="K123" s="71">
        <v>25</v>
      </c>
      <c r="L123" s="71" t="s">
        <v>37</v>
      </c>
      <c r="M123" s="71">
        <v>5</v>
      </c>
      <c r="N123" s="71" t="s">
        <v>104</v>
      </c>
      <c r="O123" s="71" t="s">
        <v>10</v>
      </c>
      <c r="P123" s="71" t="s">
        <v>10</v>
      </c>
      <c r="Q123" s="72">
        <v>506</v>
      </c>
    </row>
    <row r="124" spans="4:17" hidden="1" x14ac:dyDescent="0.3">
      <c r="D124" s="47" t="str">
        <f>IF(ISBLANK(BurstClassFull7[[#This Row],[Spk/sec-Average]]),"",IF(BurstClassFull7[[#This Row],[Spk/sec-Average]]&lt;$C$3,"LF","HF"))</f>
        <v>LF</v>
      </c>
      <c r="E124" s="47" t="str">
        <f>IF(ISBLANK(BurstClassFull7[[#This Row],[%Spikes in Bursts-All]]),"",IF(BurstClassFull7[[#This Row],[%Spikes in Bursts-All]]&lt;$D$3,"LB","HB"))</f>
        <v>HB</v>
      </c>
      <c r="F124" s="70" t="str">
        <f t="shared" si="2"/>
        <v>LFHB</v>
      </c>
      <c r="G124" s="71">
        <v>0</v>
      </c>
      <c r="H124" s="71">
        <v>33.279800142755171</v>
      </c>
      <c r="I124" s="75" t="s">
        <v>123</v>
      </c>
      <c r="J124" s="71" t="s">
        <v>9</v>
      </c>
      <c r="K124" s="71">
        <v>25</v>
      </c>
      <c r="L124" s="71" t="s">
        <v>37</v>
      </c>
      <c r="M124" s="71">
        <v>6</v>
      </c>
      <c r="N124" s="71" t="s">
        <v>89</v>
      </c>
      <c r="O124" s="71" t="s">
        <v>71</v>
      </c>
      <c r="P124" s="71" t="s">
        <v>71</v>
      </c>
      <c r="Q124" s="72">
        <v>506</v>
      </c>
    </row>
    <row r="125" spans="4:17" hidden="1" x14ac:dyDescent="0.3">
      <c r="D125" s="47" t="str">
        <f>IF(ISBLANK(BurstClassFull7[[#This Row],[Spk/sec-Average]]),"",IF(BurstClassFull7[[#This Row],[Spk/sec-Average]]&lt;$C$3,"LF","HF"))</f>
        <v>LF</v>
      </c>
      <c r="E125" s="47" t="str">
        <f>IF(ISBLANK(BurstClassFull7[[#This Row],[%Spikes in Bursts-All]]),"",IF(BurstClassFull7[[#This Row],[%Spikes in Bursts-All]]&lt;$D$3,"LB","HB"))</f>
        <v>HB</v>
      </c>
      <c r="F125" s="70" t="str">
        <f t="shared" si="2"/>
        <v>LFHB</v>
      </c>
      <c r="G125" s="71">
        <v>0.36447605292443486</v>
      </c>
      <c r="H125" s="71">
        <v>27.457433109171554</v>
      </c>
      <c r="I125" s="75" t="s">
        <v>125</v>
      </c>
      <c r="J125" s="71" t="s">
        <v>9</v>
      </c>
      <c r="K125" s="71">
        <v>21</v>
      </c>
      <c r="L125" s="71" t="s">
        <v>37</v>
      </c>
      <c r="M125" s="71">
        <v>1</v>
      </c>
      <c r="N125" s="71" t="s">
        <v>70</v>
      </c>
      <c r="O125" s="71" t="s">
        <v>71</v>
      </c>
      <c r="P125" s="71" t="s">
        <v>81</v>
      </c>
      <c r="Q125" s="72">
        <v>880</v>
      </c>
    </row>
    <row r="126" spans="4:17" hidden="1" x14ac:dyDescent="0.3">
      <c r="D126" s="47" t="str">
        <f>IF(ISBLANK(BurstClassFull7[[#This Row],[Spk/sec-Average]]),"",IF(BurstClassFull7[[#This Row],[Spk/sec-Average]]&lt;$C$3,"LF","HF"))</f>
        <v>LF</v>
      </c>
      <c r="E126" s="47" t="str">
        <f>IF(ISBLANK(BurstClassFull7[[#This Row],[%Spikes in Bursts-All]]),"",IF(BurstClassFull7[[#This Row],[%Spikes in Bursts-All]]&lt;$D$3,"LB","HB"))</f>
        <v>LB</v>
      </c>
      <c r="F126" s="70" t="str">
        <f t="shared" si="2"/>
        <v>LFLB</v>
      </c>
      <c r="G126" s="71">
        <v>0</v>
      </c>
      <c r="H126" s="71">
        <v>1.0204081632653061</v>
      </c>
      <c r="I126" s="75" t="s">
        <v>125</v>
      </c>
      <c r="J126" s="71" t="s">
        <v>9</v>
      </c>
      <c r="K126" s="71">
        <v>21</v>
      </c>
      <c r="L126" s="71" t="s">
        <v>37</v>
      </c>
      <c r="M126" s="71">
        <v>2</v>
      </c>
      <c r="N126" s="71" t="s">
        <v>110</v>
      </c>
      <c r="O126" s="71" t="s">
        <v>71</v>
      </c>
      <c r="P126" s="71" t="s">
        <v>71</v>
      </c>
      <c r="Q126" s="72">
        <v>880</v>
      </c>
    </row>
    <row r="127" spans="4:17" hidden="1" x14ac:dyDescent="0.3">
      <c r="D127" s="47" t="str">
        <f>IF(ISBLANK(BurstClassFull7[[#This Row],[Spk/sec-Average]]),"",IF(BurstClassFull7[[#This Row],[Spk/sec-Average]]&lt;$C$3,"LF","HF"))</f>
        <v>LF</v>
      </c>
      <c r="E127" s="47" t="str">
        <f>IF(ISBLANK(BurstClassFull7[[#This Row],[%Spikes in Bursts-All]]),"",IF(BurstClassFull7[[#This Row],[%Spikes in Bursts-All]]&lt;$D$3,"LB","HB"))</f>
        <v>LB</v>
      </c>
      <c r="F127" s="70" t="str">
        <f t="shared" si="2"/>
        <v>LFLB</v>
      </c>
      <c r="G127" s="71">
        <v>0.62416996438357342</v>
      </c>
      <c r="H127" s="71">
        <v>13.13522287426645</v>
      </c>
      <c r="I127" s="75" t="s">
        <v>125</v>
      </c>
      <c r="J127" s="71" t="s">
        <v>9</v>
      </c>
      <c r="K127" s="71">
        <v>21</v>
      </c>
      <c r="L127" s="71" t="s">
        <v>37</v>
      </c>
      <c r="M127" s="71">
        <v>3</v>
      </c>
      <c r="N127" s="71" t="s">
        <v>73</v>
      </c>
      <c r="O127" s="71" t="s">
        <v>71</v>
      </c>
      <c r="P127" s="71" t="s">
        <v>75</v>
      </c>
      <c r="Q127" s="72">
        <v>880</v>
      </c>
    </row>
    <row r="128" spans="4:17" hidden="1" x14ac:dyDescent="0.3">
      <c r="D128" s="47" t="str">
        <f>IF(ISBLANK(BurstClassFull7[[#This Row],[Spk/sec-Average]]),"",IF(BurstClassFull7[[#This Row],[Spk/sec-Average]]&lt;$C$3,"LF","HF"))</f>
        <v>LF</v>
      </c>
      <c r="E128" s="47" t="str">
        <f>IF(ISBLANK(BurstClassFull7[[#This Row],[%Spikes in Bursts-All]]),"",IF(BurstClassFull7[[#This Row],[%Spikes in Bursts-All]]&lt;$D$3,"LB","HB"))</f>
        <v>HB</v>
      </c>
      <c r="F128" s="70" t="str">
        <f t="shared" si="2"/>
        <v>LFHB</v>
      </c>
      <c r="G128" s="71">
        <v>1.55957285115304</v>
      </c>
      <c r="H128" s="71">
        <v>27.936380512769055</v>
      </c>
      <c r="I128" s="75" t="s">
        <v>125</v>
      </c>
      <c r="J128" s="71" t="s">
        <v>9</v>
      </c>
      <c r="K128" s="71">
        <v>21</v>
      </c>
      <c r="L128" s="71" t="s">
        <v>37</v>
      </c>
      <c r="M128" s="71">
        <v>4</v>
      </c>
      <c r="N128" s="71" t="s">
        <v>100</v>
      </c>
      <c r="O128" s="71" t="s">
        <v>71</v>
      </c>
      <c r="P128" s="71" t="s">
        <v>75</v>
      </c>
      <c r="Q128" s="72">
        <v>880</v>
      </c>
    </row>
    <row r="129" spans="4:17" hidden="1" x14ac:dyDescent="0.3">
      <c r="D129" s="49" t="str">
        <f>IF(ISBLANK(BurstClassFull7[[#This Row],[Spk/sec-Average]]),"",IF(BurstClassFull7[[#This Row],[Spk/sec-Average]]&lt;$C$3,"LF","HF"))</f>
        <v>LF</v>
      </c>
      <c r="E129" s="49" t="str">
        <f>IF(ISBLANK(BurstClassFull7[[#This Row],[%Spikes in Bursts-All]]),"",IF(BurstClassFull7[[#This Row],[%Spikes in Bursts-All]]&lt;$D$3,"LB","HB"))</f>
        <v>HB</v>
      </c>
      <c r="F129" s="50" t="str">
        <f t="shared" si="2"/>
        <v>LFHB</v>
      </c>
      <c r="G129" s="71">
        <v>0.97437499999999999</v>
      </c>
      <c r="H129" s="71">
        <v>35.579380857710881</v>
      </c>
      <c r="I129" s="75" t="s">
        <v>125</v>
      </c>
      <c r="J129" s="71" t="s">
        <v>9</v>
      </c>
      <c r="K129" s="71">
        <v>21</v>
      </c>
      <c r="L129" s="71" t="s">
        <v>37</v>
      </c>
      <c r="M129" s="71">
        <v>5</v>
      </c>
      <c r="N129" s="71" t="s">
        <v>76</v>
      </c>
      <c r="O129" s="71" t="s">
        <v>71</v>
      </c>
      <c r="P129" s="71" t="s">
        <v>10</v>
      </c>
      <c r="Q129" s="72">
        <v>880</v>
      </c>
    </row>
    <row r="130" spans="4:17" hidden="1" x14ac:dyDescent="0.3">
      <c r="D130" s="49" t="str">
        <f>IF(ISBLANK(BurstClassFull7[[#This Row],[Spk/sec-Average]]),"",IF(BurstClassFull7[[#This Row],[Spk/sec-Average]]&lt;$C$3,"LF","HF"))</f>
        <v>LF</v>
      </c>
      <c r="E130" s="49" t="str">
        <f>IF(ISBLANK(BurstClassFull7[[#This Row],[%Spikes in Bursts-All]]),"",IF(BurstClassFull7[[#This Row],[%Spikes in Bursts-All]]&lt;$D$3,"LB","HB"))</f>
        <v>LB</v>
      </c>
      <c r="F130" s="50" t="str">
        <f t="shared" si="2"/>
        <v>LFLB</v>
      </c>
      <c r="G130" s="71">
        <v>0.41918259189640766</v>
      </c>
      <c r="H130" s="71">
        <v>5.8160668847691745</v>
      </c>
      <c r="I130" s="75" t="s">
        <v>125</v>
      </c>
      <c r="J130" s="71" t="s">
        <v>9</v>
      </c>
      <c r="K130" s="71">
        <v>21</v>
      </c>
      <c r="L130" s="71" t="s">
        <v>37</v>
      </c>
      <c r="M130" s="71">
        <v>6</v>
      </c>
      <c r="N130" s="71" t="s">
        <v>78</v>
      </c>
      <c r="O130" s="71" t="s">
        <v>71</v>
      </c>
      <c r="P130" s="71" t="s">
        <v>75</v>
      </c>
      <c r="Q130" s="72">
        <v>880</v>
      </c>
    </row>
    <row r="131" spans="4:17" hidden="1" x14ac:dyDescent="0.3">
      <c r="D131" s="49" t="str">
        <f>IF(ISBLANK(BurstClassFull7[[#This Row],[Spk/sec-Average]]),"",IF(BurstClassFull7[[#This Row],[Spk/sec-Average]]&lt;$C$3,"LF","HF"))</f>
        <v>LF</v>
      </c>
      <c r="E131" s="49" t="str">
        <f>IF(ISBLANK(BurstClassFull7[[#This Row],[%Spikes in Bursts-All]]),"",IF(BurstClassFull7[[#This Row],[%Spikes in Bursts-All]]&lt;$D$3,"LB","HB"))</f>
        <v>LB</v>
      </c>
      <c r="F131" s="50" t="str">
        <f t="shared" si="2"/>
        <v>LFLB</v>
      </c>
      <c r="G131" s="71">
        <v>0.11173886618676482</v>
      </c>
      <c r="H131" s="71">
        <v>3.5294117647058822</v>
      </c>
      <c r="I131" s="75" t="s">
        <v>125</v>
      </c>
      <c r="J131" s="71" t="s">
        <v>9</v>
      </c>
      <c r="K131" s="71">
        <v>21</v>
      </c>
      <c r="L131" s="71" t="s">
        <v>37</v>
      </c>
      <c r="M131" s="71">
        <v>7</v>
      </c>
      <c r="N131" s="71" t="s">
        <v>79</v>
      </c>
      <c r="O131" s="71" t="s">
        <v>71</v>
      </c>
      <c r="P131" s="71" t="s">
        <v>71</v>
      </c>
      <c r="Q131" s="72">
        <v>880</v>
      </c>
    </row>
    <row r="132" spans="4:17" hidden="1" x14ac:dyDescent="0.3">
      <c r="D132" s="49" t="str">
        <f>IF(ISBLANK(BurstClassFull7[[#This Row],[Spk/sec-Average]]),"",IF(BurstClassFull7[[#This Row],[Spk/sec-Average]]&lt;$C$3,"LF","HF"))</f>
        <v>LF</v>
      </c>
      <c r="E132" s="49" t="str">
        <f>IF(ISBLANK(BurstClassFull7[[#This Row],[%Spikes in Bursts-All]]),"",IF(BurstClassFull7[[#This Row],[%Spikes in Bursts-All]]&lt;$D$3,"LB","HB"))</f>
        <v>LB</v>
      </c>
      <c r="F132" s="50" t="str">
        <f t="shared" si="2"/>
        <v>LFLB</v>
      </c>
      <c r="G132" s="71">
        <v>0.5880884735052605</v>
      </c>
      <c r="H132" s="71">
        <v>9.735130111524164</v>
      </c>
      <c r="I132" s="75" t="s">
        <v>125</v>
      </c>
      <c r="J132" s="71" t="s">
        <v>9</v>
      </c>
      <c r="K132" s="71">
        <v>21</v>
      </c>
      <c r="L132" s="71" t="s">
        <v>37</v>
      </c>
      <c r="M132" s="71">
        <v>8</v>
      </c>
      <c r="N132" s="71" t="s">
        <v>80</v>
      </c>
      <c r="O132" s="71" t="s">
        <v>71</v>
      </c>
      <c r="P132" s="71" t="s">
        <v>10</v>
      </c>
      <c r="Q132" s="72">
        <v>880</v>
      </c>
    </row>
    <row r="133" spans="4:17" hidden="1" x14ac:dyDescent="0.3">
      <c r="D133" s="49" t="str">
        <f>IF(ISBLANK(BurstClassFull7[[#This Row],[Spk/sec-Average]]),"",IF(BurstClassFull7[[#This Row],[Spk/sec-Average]]&lt;$C$3,"LF","HF"))</f>
        <v>LF</v>
      </c>
      <c r="E133" s="49" t="str">
        <f>IF(ISBLANK(BurstClassFull7[[#This Row],[%Spikes in Bursts-All]]),"",IF(BurstClassFull7[[#This Row],[%Spikes in Bursts-All]]&lt;$D$3,"LB","HB"))</f>
        <v>HB</v>
      </c>
      <c r="F133" s="50" t="str">
        <f t="shared" si="2"/>
        <v>LFHB</v>
      </c>
      <c r="G133" s="71">
        <v>0.20715277777777777</v>
      </c>
      <c r="H133" s="71">
        <v>20.076425631981188</v>
      </c>
      <c r="I133" s="75" t="s">
        <v>125</v>
      </c>
      <c r="J133" s="71" t="s">
        <v>9</v>
      </c>
      <c r="K133" s="71">
        <v>21</v>
      </c>
      <c r="L133" s="71" t="s">
        <v>37</v>
      </c>
      <c r="M133" s="71">
        <v>9</v>
      </c>
      <c r="N133" s="71" t="s">
        <v>92</v>
      </c>
      <c r="O133" s="71" t="s">
        <v>71</v>
      </c>
      <c r="P133" s="71" t="s">
        <v>71</v>
      </c>
      <c r="Q133" s="72">
        <v>880</v>
      </c>
    </row>
    <row r="134" spans="4:17" hidden="1" x14ac:dyDescent="0.3">
      <c r="D134" s="49" t="str">
        <f>IF(ISBLANK(BurstClassFull7[[#This Row],[Spk/sec-Average]]),"",IF(BurstClassFull7[[#This Row],[Spk/sec-Average]]&lt;$C$3,"LF","HF"))</f>
        <v>LF</v>
      </c>
      <c r="E134" s="49" t="str">
        <f>IF(ISBLANK(BurstClassFull7[[#This Row],[%Spikes in Bursts-All]]),"",IF(BurstClassFull7[[#This Row],[%Spikes in Bursts-All]]&lt;$D$3,"LB","HB"))</f>
        <v>LB</v>
      </c>
      <c r="F134" s="50" t="str">
        <f t="shared" si="2"/>
        <v>LFLB</v>
      </c>
      <c r="G134" s="71">
        <v>1.4930555555555558E-3</v>
      </c>
      <c r="H134" s="71">
        <v>0</v>
      </c>
      <c r="I134" s="75" t="s">
        <v>125</v>
      </c>
      <c r="J134" s="71" t="s">
        <v>9</v>
      </c>
      <c r="K134" s="71">
        <v>21</v>
      </c>
      <c r="L134" s="71" t="s">
        <v>37</v>
      </c>
      <c r="M134" s="71">
        <v>10</v>
      </c>
      <c r="N134" s="71" t="s">
        <v>126</v>
      </c>
      <c r="O134" s="71" t="s">
        <v>71</v>
      </c>
      <c r="P134" s="71" t="s">
        <v>71</v>
      </c>
      <c r="Q134" s="72">
        <v>880</v>
      </c>
    </row>
    <row r="135" spans="4:17" hidden="1" x14ac:dyDescent="0.3">
      <c r="D135" s="49" t="str">
        <f>IF(ISBLANK(BurstClassFull7[[#This Row],[Spk/sec-Average]]),"",IF(BurstClassFull7[[#This Row],[Spk/sec-Average]]&lt;$C$3,"LF","HF"))</f>
        <v>LF</v>
      </c>
      <c r="E135" s="49" t="str">
        <f>IF(ISBLANK(BurstClassFull7[[#This Row],[%Spikes in Bursts-All]]),"",IF(BurstClassFull7[[#This Row],[%Spikes in Bursts-All]]&lt;$D$3,"LB","HB"))</f>
        <v>LB</v>
      </c>
      <c r="F135" s="50" t="str">
        <f t="shared" si="2"/>
        <v>LFLB</v>
      </c>
      <c r="G135" s="71">
        <v>0.27847222222222218</v>
      </c>
      <c r="H135" s="71">
        <v>13.733025877530105</v>
      </c>
      <c r="I135" s="75" t="s">
        <v>125</v>
      </c>
      <c r="J135" s="71" t="s">
        <v>9</v>
      </c>
      <c r="K135" s="71">
        <v>21</v>
      </c>
      <c r="L135" s="71" t="s">
        <v>37</v>
      </c>
      <c r="M135" s="71">
        <v>11</v>
      </c>
      <c r="N135" s="71" t="s">
        <v>84</v>
      </c>
      <c r="O135" s="71" t="s">
        <v>71</v>
      </c>
      <c r="P135" s="71" t="s">
        <v>71</v>
      </c>
      <c r="Q135" s="72">
        <v>880</v>
      </c>
    </row>
    <row r="136" spans="4:17" hidden="1" x14ac:dyDescent="0.3">
      <c r="D136" s="49" t="str">
        <f>IF(ISBLANK(BurstClassFull7[[#This Row],[Spk/sec-Average]]),"",IF(BurstClassFull7[[#This Row],[Spk/sec-Average]]&lt;$C$3,"LF","HF"))</f>
        <v>LF</v>
      </c>
      <c r="E136" s="49" t="str">
        <f>IF(ISBLANK(BurstClassFull7[[#This Row],[%Spikes in Bursts-All]]),"",IF(BurstClassFull7[[#This Row],[%Spikes in Bursts-All]]&lt;$D$3,"LB","HB"))</f>
        <v>LB</v>
      </c>
      <c r="F136" s="50" t="str">
        <f t="shared" si="2"/>
        <v>LFLB</v>
      </c>
      <c r="G136" s="71">
        <v>0.37680555555555556</v>
      </c>
      <c r="H136" s="71">
        <v>11.351656626506024</v>
      </c>
      <c r="I136" s="75" t="s">
        <v>125</v>
      </c>
      <c r="J136" s="71" t="s">
        <v>9</v>
      </c>
      <c r="K136" s="71">
        <v>21</v>
      </c>
      <c r="L136" s="71" t="s">
        <v>37</v>
      </c>
      <c r="M136" s="71">
        <v>12</v>
      </c>
      <c r="N136" s="71" t="s">
        <v>86</v>
      </c>
      <c r="O136" s="71" t="s">
        <v>71</v>
      </c>
      <c r="P136" s="71" t="s">
        <v>10</v>
      </c>
      <c r="Q136" s="72">
        <v>880</v>
      </c>
    </row>
    <row r="137" spans="4:17" hidden="1" x14ac:dyDescent="0.3">
      <c r="D137" s="49" t="str">
        <f>IF(ISBLANK(BurstClassFull7[[#This Row],[Spk/sec-Average]]),"",IF(BurstClassFull7[[#This Row],[Spk/sec-Average]]&lt;$C$3,"LF","HF"))</f>
        <v>LF</v>
      </c>
      <c r="E137" s="49" t="str">
        <f>IF(ISBLANK(BurstClassFull7[[#This Row],[%Spikes in Bursts-All]]),"",IF(BurstClassFull7[[#This Row],[%Spikes in Bursts-All]]&lt;$D$3,"LB","HB"))</f>
        <v>LB</v>
      </c>
      <c r="F137" s="50" t="str">
        <f t="shared" si="2"/>
        <v>LFLB</v>
      </c>
      <c r="G137" s="71">
        <v>0.88028826412442684</v>
      </c>
      <c r="H137" s="71">
        <v>13.403666551366308</v>
      </c>
      <c r="I137" s="75" t="s">
        <v>125</v>
      </c>
      <c r="J137" s="71" t="s">
        <v>9</v>
      </c>
      <c r="K137" s="71">
        <v>21</v>
      </c>
      <c r="L137" s="71" t="s">
        <v>37</v>
      </c>
      <c r="M137" s="71">
        <v>13</v>
      </c>
      <c r="N137" s="71" t="s">
        <v>104</v>
      </c>
      <c r="O137" s="71" t="s">
        <v>71</v>
      </c>
      <c r="P137" s="71" t="s">
        <v>10</v>
      </c>
      <c r="Q137" s="72">
        <v>880</v>
      </c>
    </row>
    <row r="138" spans="4:17" hidden="1" x14ac:dyDescent="0.3">
      <c r="D138" s="49" t="str">
        <f>IF(ISBLANK(BurstClassFull7[[#This Row],[Spk/sec-Average]]),"",IF(BurstClassFull7[[#This Row],[Spk/sec-Average]]&lt;$C$3,"LF","HF"))</f>
        <v>LF</v>
      </c>
      <c r="E138" s="49" t="str">
        <f>IF(ISBLANK(BurstClassFull7[[#This Row],[%Spikes in Bursts-All]]),"",IF(BurstClassFull7[[#This Row],[%Spikes in Bursts-All]]&lt;$D$3,"LB","HB"))</f>
        <v>HB</v>
      </c>
      <c r="F138" s="50" t="str">
        <f t="shared" si="2"/>
        <v>LFHB</v>
      </c>
      <c r="G138" s="71">
        <v>0.46622181730879492</v>
      </c>
      <c r="H138" s="71">
        <v>32.157537520313547</v>
      </c>
      <c r="I138" s="75" t="s">
        <v>125</v>
      </c>
      <c r="J138" s="71" t="s">
        <v>9</v>
      </c>
      <c r="K138" s="71">
        <v>21</v>
      </c>
      <c r="L138" s="71" t="s">
        <v>37</v>
      </c>
      <c r="M138" s="71">
        <v>14</v>
      </c>
      <c r="N138" s="71" t="s">
        <v>115</v>
      </c>
      <c r="O138" s="71" t="s">
        <v>71</v>
      </c>
      <c r="P138" s="71" t="s">
        <v>71</v>
      </c>
      <c r="Q138" s="72">
        <v>880</v>
      </c>
    </row>
    <row r="139" spans="4:17" hidden="1" x14ac:dyDescent="0.3">
      <c r="D139" s="49" t="str">
        <f>IF(ISBLANK(BurstClassFull7[[#This Row],[Spk/sec-Average]]),"",IF(BurstClassFull7[[#This Row],[Spk/sec-Average]]&lt;$C$3,"LF","HF"))</f>
        <v>LF</v>
      </c>
      <c r="E139" s="49" t="str">
        <f>IF(ISBLANK(BurstClassFull7[[#This Row],[%Spikes in Bursts-All]]),"",IF(BurstClassFull7[[#This Row],[%Spikes in Bursts-All]]&lt;$D$3,"LB","HB"))</f>
        <v>HB</v>
      </c>
      <c r="F139" s="50" t="str">
        <f t="shared" si="2"/>
        <v>LFHB</v>
      </c>
      <c r="G139" s="71">
        <v>0</v>
      </c>
      <c r="H139" s="71">
        <v>25.528169014084508</v>
      </c>
      <c r="I139" s="75" t="s">
        <v>127</v>
      </c>
      <c r="J139" s="71" t="s">
        <v>9</v>
      </c>
      <c r="K139" s="71">
        <v>17</v>
      </c>
      <c r="L139" s="71" t="s">
        <v>37</v>
      </c>
      <c r="M139" s="71">
        <v>1</v>
      </c>
      <c r="N139" s="71" t="s">
        <v>74</v>
      </c>
      <c r="O139" s="71" t="s">
        <v>71</v>
      </c>
      <c r="P139" s="71" t="s">
        <v>71</v>
      </c>
      <c r="Q139" s="72">
        <v>631</v>
      </c>
    </row>
    <row r="140" spans="4:17" hidden="1" x14ac:dyDescent="0.3">
      <c r="D140" s="49" t="str">
        <f>IF(ISBLANK(BurstClassFull7[[#This Row],[Spk/sec-Average]]),"",IF(BurstClassFull7[[#This Row],[Spk/sec-Average]]&lt;$C$3,"LF","HF"))</f>
        <v>LF</v>
      </c>
      <c r="E140" s="49" t="str">
        <f>IF(ISBLANK(BurstClassFull7[[#This Row],[%Spikes in Bursts-All]]),"",IF(BurstClassFull7[[#This Row],[%Spikes in Bursts-All]]&lt;$D$3,"LB","HB"))</f>
        <v>HB</v>
      </c>
      <c r="F140" s="50" t="str">
        <f t="shared" si="2"/>
        <v>LFHB</v>
      </c>
      <c r="G140" s="71">
        <v>0</v>
      </c>
      <c r="H140" s="71">
        <v>24.117854622441779</v>
      </c>
      <c r="I140" s="75" t="s">
        <v>127</v>
      </c>
      <c r="J140" s="71" t="s">
        <v>9</v>
      </c>
      <c r="K140" s="71">
        <v>17</v>
      </c>
      <c r="L140" s="71" t="s">
        <v>37</v>
      </c>
      <c r="M140" s="71">
        <v>2</v>
      </c>
      <c r="N140" s="71" t="s">
        <v>84</v>
      </c>
      <c r="O140" s="71" t="s">
        <v>71</v>
      </c>
      <c r="P140" s="71" t="s">
        <v>10</v>
      </c>
      <c r="Q140" s="72">
        <v>631</v>
      </c>
    </row>
    <row r="141" spans="4:17" hidden="1" x14ac:dyDescent="0.3">
      <c r="D141" s="49" t="str">
        <f>IF(ISBLANK(BurstClassFull7[[#This Row],[Spk/sec-Average]]),"",IF(BurstClassFull7[[#This Row],[Spk/sec-Average]]&lt;$C$3,"LF","HF"))</f>
        <v>LF</v>
      </c>
      <c r="E141" s="49" t="str">
        <f>IF(ISBLANK(BurstClassFull7[[#This Row],[%Spikes in Bursts-All]]),"",IF(BurstClassFull7[[#This Row],[%Spikes in Bursts-All]]&lt;$D$3,"LB","HB"))</f>
        <v>HB</v>
      </c>
      <c r="F141" s="50" t="str">
        <f t="shared" si="2"/>
        <v>LFHB</v>
      </c>
      <c r="G141" s="71">
        <v>0</v>
      </c>
      <c r="H141" s="71">
        <v>92.167754478544651</v>
      </c>
      <c r="I141" s="75" t="s">
        <v>127</v>
      </c>
      <c r="J141" s="71" t="s">
        <v>9</v>
      </c>
      <c r="K141" s="71">
        <v>17</v>
      </c>
      <c r="L141" s="71" t="s">
        <v>37</v>
      </c>
      <c r="M141" s="71">
        <v>3</v>
      </c>
      <c r="N141" s="71" t="s">
        <v>128</v>
      </c>
      <c r="O141" s="71" t="s">
        <v>71</v>
      </c>
      <c r="P141" s="71" t="s">
        <v>75</v>
      </c>
      <c r="Q141" s="72">
        <v>631</v>
      </c>
    </row>
    <row r="142" spans="4:17" hidden="1" x14ac:dyDescent="0.3">
      <c r="D142" s="49" t="str">
        <f>IF(ISBLANK(BurstClassFull7[[#This Row],[Spk/sec-Average]]),"",IF(BurstClassFull7[[#This Row],[Spk/sec-Average]]&lt;$C$3,"LF","HF"))</f>
        <v>LF</v>
      </c>
      <c r="E142" s="49" t="str">
        <f>IF(ISBLANK(BurstClassFull7[[#This Row],[%Spikes in Bursts-All]]),"",IF(BurstClassFull7[[#This Row],[%Spikes in Bursts-All]]&lt;$D$3,"LB","HB"))</f>
        <v>HB</v>
      </c>
      <c r="F142" s="50" t="str">
        <f t="shared" si="2"/>
        <v>LFHB</v>
      </c>
      <c r="G142" s="71">
        <v>0.72697242201493184</v>
      </c>
      <c r="H142" s="71">
        <v>50.832702498107494</v>
      </c>
      <c r="I142" s="75" t="s">
        <v>129</v>
      </c>
      <c r="J142" s="71" t="s">
        <v>9</v>
      </c>
      <c r="K142" s="71">
        <v>25</v>
      </c>
      <c r="L142" s="71" t="s">
        <v>37</v>
      </c>
      <c r="M142" s="71">
        <v>1</v>
      </c>
      <c r="N142" s="71" t="s">
        <v>83</v>
      </c>
      <c r="O142" s="71" t="s">
        <v>71</v>
      </c>
      <c r="P142" s="71" t="s">
        <v>10</v>
      </c>
      <c r="Q142" s="72">
        <v>687</v>
      </c>
    </row>
    <row r="143" spans="4:17" hidden="1" x14ac:dyDescent="0.3">
      <c r="D143" s="49" t="str">
        <f>IF(ISBLANK(BurstClassFull7[[#This Row],[Spk/sec-Average]]),"",IF(BurstClassFull7[[#This Row],[Spk/sec-Average]]&lt;$C$3,"LF","HF"))</f>
        <v>LF</v>
      </c>
      <c r="E143" s="49" t="str">
        <f>IF(ISBLANK(BurstClassFull7[[#This Row],[%Spikes in Bursts-All]]),"",IF(BurstClassFull7[[#This Row],[%Spikes in Bursts-All]]&lt;$D$3,"LB","HB"))</f>
        <v>HB</v>
      </c>
      <c r="F143" s="50" t="str">
        <f t="shared" si="2"/>
        <v>LFHB</v>
      </c>
      <c r="G143" s="71">
        <v>1.231548837901939</v>
      </c>
      <c r="H143" s="71">
        <v>20.594417558781835</v>
      </c>
      <c r="I143" s="75" t="s">
        <v>129</v>
      </c>
      <c r="J143" s="71" t="s">
        <v>9</v>
      </c>
      <c r="K143" s="71">
        <v>25</v>
      </c>
      <c r="L143" s="71" t="s">
        <v>37</v>
      </c>
      <c r="M143" s="71">
        <v>2</v>
      </c>
      <c r="N143" s="71" t="s">
        <v>111</v>
      </c>
      <c r="O143" s="71" t="s">
        <v>71</v>
      </c>
      <c r="P143" s="71" t="s">
        <v>10</v>
      </c>
      <c r="Q143" s="72">
        <v>687</v>
      </c>
    </row>
    <row r="144" spans="4:17" hidden="1" x14ac:dyDescent="0.3">
      <c r="D144" s="49" t="str">
        <f>IF(ISBLANK(BurstClassFull7[[#This Row],[Spk/sec-Average]]),"",IF(BurstClassFull7[[#This Row],[Spk/sec-Average]]&lt;$C$3,"LF","HF"))</f>
        <v>LF</v>
      </c>
      <c r="E144" s="49" t="str">
        <f>IF(ISBLANK(BurstClassFull7[[#This Row],[%Spikes in Bursts-All]]),"",IF(BurstClassFull7[[#This Row],[%Spikes in Bursts-All]]&lt;$D$3,"LB","HB"))</f>
        <v>HB</v>
      </c>
      <c r="F144" s="50" t="str">
        <f t="shared" si="2"/>
        <v>LFHB</v>
      </c>
      <c r="G144" s="71">
        <v>3.0528704472977508</v>
      </c>
      <c r="H144" s="71">
        <v>47.277244456462952</v>
      </c>
      <c r="I144" s="75" t="s">
        <v>105</v>
      </c>
      <c r="J144" s="71" t="s">
        <v>9</v>
      </c>
      <c r="K144" s="71">
        <v>10</v>
      </c>
      <c r="L144" s="71" t="s">
        <v>106</v>
      </c>
      <c r="M144" s="71">
        <v>17</v>
      </c>
      <c r="N144" s="71" t="s">
        <v>130</v>
      </c>
      <c r="O144" s="71" t="s">
        <v>11</v>
      </c>
      <c r="P144" s="71" t="s">
        <v>10</v>
      </c>
      <c r="Q144" s="72">
        <v>199</v>
      </c>
    </row>
    <row r="145" spans="4:17" hidden="1" x14ac:dyDescent="0.3">
      <c r="D145" s="49" t="str">
        <f>IF(ISBLANK(BurstClassFull7[[#This Row],[Spk/sec-Average]]),"",IF(BurstClassFull7[[#This Row],[Spk/sec-Average]]&lt;$C$3,"LF","HF"))</f>
        <v>HF</v>
      </c>
      <c r="E145" s="49" t="str">
        <f>IF(ISBLANK(BurstClassFull7[[#This Row],[%Spikes in Bursts-All]]),"",IF(BurstClassFull7[[#This Row],[%Spikes in Bursts-All]]&lt;$D$3,"LB","HB"))</f>
        <v>HB</v>
      </c>
      <c r="F145" s="50" t="str">
        <f t="shared" si="2"/>
        <v>HFHB</v>
      </c>
      <c r="G145" s="71">
        <v>6.5085416666666678</v>
      </c>
      <c r="H145" s="71">
        <v>56.944669147387152</v>
      </c>
      <c r="I145" s="75" t="s">
        <v>129</v>
      </c>
      <c r="J145" s="71" t="s">
        <v>9</v>
      </c>
      <c r="K145" s="71">
        <v>25</v>
      </c>
      <c r="L145" s="71" t="s">
        <v>37</v>
      </c>
      <c r="M145" s="71">
        <v>4</v>
      </c>
      <c r="N145" s="71" t="s">
        <v>131</v>
      </c>
      <c r="O145" s="71" t="s">
        <v>71</v>
      </c>
      <c r="P145" s="71" t="s">
        <v>10</v>
      </c>
      <c r="Q145" s="72">
        <v>687</v>
      </c>
    </row>
    <row r="146" spans="4:17" hidden="1" x14ac:dyDescent="0.3">
      <c r="D146" s="49" t="str">
        <f>IF(ISBLANK(BurstClassFull7[[#This Row],[Spk/sec-Average]]),"",IF(BurstClassFull7[[#This Row],[Spk/sec-Average]]&lt;$C$3,"LF","HF"))</f>
        <v>LF</v>
      </c>
      <c r="E146" s="49" t="str">
        <f>IF(ISBLANK(BurstClassFull7[[#This Row],[%Spikes in Bursts-All]]),"",IF(BurstClassFull7[[#This Row],[%Spikes in Bursts-All]]&lt;$D$3,"LB","HB"))</f>
        <v>HB</v>
      </c>
      <c r="F146" s="50" t="str">
        <f t="shared" si="2"/>
        <v>LFHB</v>
      </c>
      <c r="G146" s="71">
        <v>3.5445833333333332</v>
      </c>
      <c r="H146" s="71">
        <v>45.945746174883581</v>
      </c>
      <c r="I146" s="75" t="s">
        <v>132</v>
      </c>
      <c r="J146" s="71" t="s">
        <v>9</v>
      </c>
      <c r="K146" s="71">
        <v>9</v>
      </c>
      <c r="L146" s="71" t="s">
        <v>106</v>
      </c>
      <c r="M146" s="71">
        <v>1</v>
      </c>
      <c r="N146" s="71" t="s">
        <v>111</v>
      </c>
      <c r="O146" s="71" t="s">
        <v>11</v>
      </c>
      <c r="P146" s="71" t="s">
        <v>71</v>
      </c>
      <c r="Q146" s="72">
        <v>331</v>
      </c>
    </row>
    <row r="147" spans="4:17" hidden="1" x14ac:dyDescent="0.3">
      <c r="D147" s="49" t="str">
        <f>IF(ISBLANK(BurstClassFull7[[#This Row],[Spk/sec-Average]]),"",IF(BurstClassFull7[[#This Row],[Spk/sec-Average]]&lt;$C$3,"LF","HF"))</f>
        <v>LF</v>
      </c>
      <c r="E147" s="49" t="str">
        <f>IF(ISBLANK(BurstClassFull7[[#This Row],[%Spikes in Bursts-All]]),"",IF(BurstClassFull7[[#This Row],[%Spikes in Bursts-All]]&lt;$D$3,"LB","HB"))</f>
        <v>LB</v>
      </c>
      <c r="F147" s="50" t="str">
        <f t="shared" si="2"/>
        <v>LFLB</v>
      </c>
      <c r="G147" s="71">
        <v>1.3385416666666667E-2</v>
      </c>
      <c r="H147" s="71">
        <v>0</v>
      </c>
      <c r="I147" s="75" t="s">
        <v>129</v>
      </c>
      <c r="J147" s="71" t="s">
        <v>9</v>
      </c>
      <c r="K147" s="71">
        <v>25</v>
      </c>
      <c r="L147" s="71" t="s">
        <v>37</v>
      </c>
      <c r="M147" s="71">
        <v>6</v>
      </c>
      <c r="N147" s="71" t="s">
        <v>85</v>
      </c>
      <c r="O147" s="71" t="s">
        <v>71</v>
      </c>
      <c r="P147" s="71" t="s">
        <v>71</v>
      </c>
      <c r="Q147" s="72">
        <v>687</v>
      </c>
    </row>
    <row r="148" spans="4:17" hidden="1" x14ac:dyDescent="0.3">
      <c r="D148" s="49" t="str">
        <f>IF(ISBLANK(BurstClassFull7[[#This Row],[Spk/sec-Average]]),"",IF(BurstClassFull7[[#This Row],[Spk/sec-Average]]&lt;$C$3,"LF","HF"))</f>
        <v>LF</v>
      </c>
      <c r="E148" s="49" t="str">
        <f>IF(ISBLANK(BurstClassFull7[[#This Row],[%Spikes in Bursts-All]]),"",IF(BurstClassFull7[[#This Row],[%Spikes in Bursts-All]]&lt;$D$3,"LB","HB"))</f>
        <v>HB</v>
      </c>
      <c r="F148" s="50" t="str">
        <f t="shared" si="2"/>
        <v>LFHB</v>
      </c>
      <c r="G148" s="71">
        <v>2.4828472222222224</v>
      </c>
      <c r="H148" s="71">
        <v>49.920451475399993</v>
      </c>
      <c r="I148" s="75" t="s">
        <v>129</v>
      </c>
      <c r="J148" s="71" t="s">
        <v>9</v>
      </c>
      <c r="K148" s="71">
        <v>25</v>
      </c>
      <c r="L148" s="71" t="s">
        <v>37</v>
      </c>
      <c r="M148" s="71">
        <v>7</v>
      </c>
      <c r="N148" s="71" t="s">
        <v>112</v>
      </c>
      <c r="O148" s="71" t="s">
        <v>81</v>
      </c>
      <c r="P148" s="71" t="s">
        <v>10</v>
      </c>
      <c r="Q148" s="72">
        <v>687</v>
      </c>
    </row>
    <row r="149" spans="4:17" hidden="1" x14ac:dyDescent="0.3">
      <c r="D149" s="49" t="str">
        <f>IF(ISBLANK(BurstClassFull7[[#This Row],[Spk/sec-Average]]),"",IF(BurstClassFull7[[#This Row],[Spk/sec-Average]]&lt;$C$3,"LF","HF"))</f>
        <v>LF</v>
      </c>
      <c r="E149" s="49" t="str">
        <f>IF(ISBLANK(BurstClassFull7[[#This Row],[%Spikes in Bursts-All]]),"",IF(BurstClassFull7[[#This Row],[%Spikes in Bursts-All]]&lt;$D$3,"LB","HB"))</f>
        <v>HB</v>
      </c>
      <c r="F149" s="50" t="str">
        <f t="shared" si="2"/>
        <v>LFHB</v>
      </c>
      <c r="G149" s="71">
        <v>2.0779513888888888</v>
      </c>
      <c r="H149" s="71">
        <v>30.799120935121188</v>
      </c>
      <c r="I149" s="75" t="s">
        <v>129</v>
      </c>
      <c r="J149" s="71" t="s">
        <v>9</v>
      </c>
      <c r="K149" s="71">
        <v>25</v>
      </c>
      <c r="L149" s="71" t="s">
        <v>37</v>
      </c>
      <c r="M149" s="71">
        <v>8</v>
      </c>
      <c r="N149" s="71" t="s">
        <v>113</v>
      </c>
      <c r="O149" s="71" t="s">
        <v>71</v>
      </c>
      <c r="P149" s="71" t="s">
        <v>10</v>
      </c>
      <c r="Q149" s="72">
        <v>687</v>
      </c>
    </row>
    <row r="150" spans="4:17" hidden="1" x14ac:dyDescent="0.3">
      <c r="D150" s="49" t="str">
        <f>IF(ISBLANK(BurstClassFull7[[#This Row],[Spk/sec-Average]]),"",IF(BurstClassFull7[[#This Row],[Spk/sec-Average]]&lt;$C$3,"LF","HF"))</f>
        <v>LF</v>
      </c>
      <c r="E150" s="49" t="str">
        <f>IF(ISBLANK(BurstClassFull7[[#This Row],[%Spikes in Bursts-All]]),"",IF(BurstClassFull7[[#This Row],[%Spikes in Bursts-All]]&lt;$D$3,"LB","HB"))</f>
        <v>HB</v>
      </c>
      <c r="F150" s="50" t="str">
        <f t="shared" si="2"/>
        <v>LFHB</v>
      </c>
      <c r="G150" s="71">
        <v>1.3585121342306923</v>
      </c>
      <c r="H150" s="71">
        <v>23.247090916840715</v>
      </c>
      <c r="I150" s="75" t="s">
        <v>132</v>
      </c>
      <c r="J150" s="71" t="s">
        <v>9</v>
      </c>
      <c r="K150" s="71">
        <v>9</v>
      </c>
      <c r="L150" s="71" t="s">
        <v>106</v>
      </c>
      <c r="M150" s="71">
        <v>5</v>
      </c>
      <c r="N150" s="71" t="s">
        <v>113</v>
      </c>
      <c r="O150" s="71" t="s">
        <v>11</v>
      </c>
      <c r="P150" s="71" t="s">
        <v>10</v>
      </c>
      <c r="Q150" s="72">
        <v>331</v>
      </c>
    </row>
    <row r="151" spans="4:17" hidden="1" x14ac:dyDescent="0.3">
      <c r="D151" s="49" t="str">
        <f>IF(ISBLANK(BurstClassFull7[[#This Row],[Spk/sec-Average]]),"",IF(BurstClassFull7[[#This Row],[Spk/sec-Average]]&lt;$C$3,"LF","HF"))</f>
        <v>LF</v>
      </c>
      <c r="E151" s="49" t="str">
        <f>IF(ISBLANK(BurstClassFull7[[#This Row],[%Spikes in Bursts-All]]),"",IF(BurstClassFull7[[#This Row],[%Spikes in Bursts-All]]&lt;$D$3,"LB","HB"))</f>
        <v>LB</v>
      </c>
      <c r="F151" s="50" t="str">
        <f t="shared" si="2"/>
        <v>LFLB</v>
      </c>
      <c r="G151" s="71">
        <v>2.4090277777777776E-2</v>
      </c>
      <c r="H151" s="71">
        <v>2.2727272727272729</v>
      </c>
      <c r="I151" s="75" t="s">
        <v>105</v>
      </c>
      <c r="J151" s="71" t="s">
        <v>9</v>
      </c>
      <c r="K151" s="71">
        <v>10</v>
      </c>
      <c r="L151" s="71" t="s">
        <v>106</v>
      </c>
      <c r="M151" s="71">
        <v>2</v>
      </c>
      <c r="N151" s="71" t="s">
        <v>133</v>
      </c>
      <c r="O151" s="71" t="s">
        <v>71</v>
      </c>
      <c r="P151" s="71" t="s">
        <v>71</v>
      </c>
      <c r="Q151" s="72">
        <v>199</v>
      </c>
    </row>
    <row r="152" spans="4:17" hidden="1" x14ac:dyDescent="0.3">
      <c r="D152" s="49" t="str">
        <f>IF(ISBLANK(BurstClassFull7[[#This Row],[Spk/sec-Average]]),"",IF(BurstClassFull7[[#This Row],[Spk/sec-Average]]&lt;$C$3,"LF","HF"))</f>
        <v>LF</v>
      </c>
      <c r="E152" s="49" t="str">
        <f>IF(ISBLANK(BurstClassFull7[[#This Row],[%Spikes in Bursts-All]]),"",IF(BurstClassFull7[[#This Row],[%Spikes in Bursts-All]]&lt;$D$3,"LB","HB"))</f>
        <v>LB</v>
      </c>
      <c r="F152" s="50" t="str">
        <f t="shared" si="2"/>
        <v>LFLB</v>
      </c>
      <c r="G152" s="71">
        <v>1.350138441764807</v>
      </c>
      <c r="H152" s="71">
        <v>15.280732587179724</v>
      </c>
      <c r="I152" s="75" t="s">
        <v>132</v>
      </c>
      <c r="J152" s="71" t="s">
        <v>9</v>
      </c>
      <c r="K152" s="71">
        <v>9</v>
      </c>
      <c r="L152" s="71" t="s">
        <v>106</v>
      </c>
      <c r="M152" s="71">
        <v>6</v>
      </c>
      <c r="N152" s="71" t="s">
        <v>134</v>
      </c>
      <c r="O152" s="71" t="s">
        <v>11</v>
      </c>
      <c r="P152" s="71" t="s">
        <v>71</v>
      </c>
      <c r="Q152" s="72">
        <v>331</v>
      </c>
    </row>
    <row r="153" spans="4:17" hidden="1" x14ac:dyDescent="0.3">
      <c r="D153" s="49" t="str">
        <f>IF(ISBLANK(BurstClassFull7[[#This Row],[Spk/sec-Average]]),"",IF(BurstClassFull7[[#This Row],[Spk/sec-Average]]&lt;$C$3,"LF","HF"))</f>
        <v>HF</v>
      </c>
      <c r="E153" s="49" t="str">
        <f>IF(ISBLANK(BurstClassFull7[[#This Row],[%Spikes in Bursts-All]]),"",IF(BurstClassFull7[[#This Row],[%Spikes in Bursts-All]]&lt;$D$3,"LB","HB"))</f>
        <v>HB</v>
      </c>
      <c r="F153" s="50" t="str">
        <f t="shared" si="2"/>
        <v>HFHB</v>
      </c>
      <c r="G153" s="71">
        <v>8.8370833333333323</v>
      </c>
      <c r="H153" s="71">
        <v>78.943795914615606</v>
      </c>
      <c r="I153" s="75" t="s">
        <v>132</v>
      </c>
      <c r="J153" s="71" t="s">
        <v>9</v>
      </c>
      <c r="K153" s="71">
        <v>9</v>
      </c>
      <c r="L153" s="71" t="s">
        <v>106</v>
      </c>
      <c r="M153" s="71">
        <v>10</v>
      </c>
      <c r="N153" s="71" t="s">
        <v>135</v>
      </c>
      <c r="O153" s="71" t="s">
        <v>11</v>
      </c>
      <c r="P153" s="71" t="s">
        <v>71</v>
      </c>
      <c r="Q153" s="72">
        <v>331</v>
      </c>
    </row>
    <row r="154" spans="4:17" hidden="1" x14ac:dyDescent="0.3">
      <c r="D154" s="49" t="str">
        <f>IF(ISBLANK(BurstClassFull7[[#This Row],[Spk/sec-Average]]),"",IF(BurstClassFull7[[#This Row],[Spk/sec-Average]]&lt;$C$3,"LF","HF"))</f>
        <v>LF</v>
      </c>
      <c r="E154" s="49" t="str">
        <f>IF(ISBLANK(BurstClassFull7[[#This Row],[%Spikes in Bursts-All]]),"",IF(BurstClassFull7[[#This Row],[%Spikes in Bursts-All]]&lt;$D$3,"LB","HB"))</f>
        <v>HB</v>
      </c>
      <c r="F154" s="50" t="str">
        <f t="shared" si="2"/>
        <v>LFHB</v>
      </c>
      <c r="G154" s="71">
        <v>0.79464930555555557</v>
      </c>
      <c r="H154" s="71">
        <v>72.56159453723356</v>
      </c>
      <c r="I154" s="75" t="s">
        <v>105</v>
      </c>
      <c r="J154" s="71" t="s">
        <v>9</v>
      </c>
      <c r="K154" s="71">
        <v>10</v>
      </c>
      <c r="L154" s="71" t="s">
        <v>106</v>
      </c>
      <c r="M154" s="71">
        <v>5</v>
      </c>
      <c r="N154" s="71" t="s">
        <v>136</v>
      </c>
      <c r="O154" s="71" t="s">
        <v>71</v>
      </c>
      <c r="P154" s="71" t="s">
        <v>71</v>
      </c>
      <c r="Q154" s="72">
        <v>199</v>
      </c>
    </row>
    <row r="155" spans="4:17" hidden="1" x14ac:dyDescent="0.3">
      <c r="D155" s="49" t="str">
        <f>IF(ISBLANK(BurstClassFull7[[#This Row],[Spk/sec-Average]]),"",IF(BurstClassFull7[[#This Row],[Spk/sec-Average]]&lt;$C$3,"LF","HF"))</f>
        <v>HF</v>
      </c>
      <c r="E155" s="49" t="str">
        <f>IF(ISBLANK(BurstClassFull7[[#This Row],[%Spikes in Bursts-All]]),"",IF(BurstClassFull7[[#This Row],[%Spikes in Bursts-All]]&lt;$D$3,"LB","HB"))</f>
        <v>HB</v>
      </c>
      <c r="F155" s="50" t="str">
        <f t="shared" ref="F155:F218" si="3">CONCATENATE(D155,E155)</f>
        <v>HFHB</v>
      </c>
      <c r="G155" s="71">
        <v>11.491184985517021</v>
      </c>
      <c r="H155" s="71">
        <v>77.145311199359526</v>
      </c>
      <c r="I155" s="75" t="s">
        <v>105</v>
      </c>
      <c r="J155" s="71" t="s">
        <v>9</v>
      </c>
      <c r="K155" s="71">
        <v>10</v>
      </c>
      <c r="L155" s="71" t="s">
        <v>106</v>
      </c>
      <c r="M155" s="71">
        <v>6</v>
      </c>
      <c r="N155" s="71" t="s">
        <v>87</v>
      </c>
      <c r="O155" s="71" t="s">
        <v>81</v>
      </c>
      <c r="P155" s="71" t="s">
        <v>10</v>
      </c>
      <c r="Q155" s="72">
        <v>199</v>
      </c>
    </row>
    <row r="156" spans="4:17" hidden="1" x14ac:dyDescent="0.3">
      <c r="D156" s="49" t="str">
        <f>IF(ISBLANK(BurstClassFull7[[#This Row],[Spk/sec-Average]]),"",IF(BurstClassFull7[[#This Row],[Spk/sec-Average]]&lt;$C$3,"LF","HF"))</f>
        <v>LF</v>
      </c>
      <c r="E156" s="49" t="str">
        <f>IF(ISBLANK(BurstClassFull7[[#This Row],[%Spikes in Bursts-All]]),"",IF(BurstClassFull7[[#This Row],[%Spikes in Bursts-All]]&lt;$D$3,"LB","HB"))</f>
        <v>LB</v>
      </c>
      <c r="F156" s="50" t="str">
        <f t="shared" si="3"/>
        <v>LFLB</v>
      </c>
      <c r="G156" s="71">
        <v>4.069444444444445E-3</v>
      </c>
      <c r="H156" s="71">
        <v>0</v>
      </c>
      <c r="I156" s="75" t="s">
        <v>105</v>
      </c>
      <c r="J156" s="71" t="s">
        <v>9</v>
      </c>
      <c r="K156" s="71">
        <v>10</v>
      </c>
      <c r="L156" s="71" t="s">
        <v>106</v>
      </c>
      <c r="M156" s="71">
        <v>7</v>
      </c>
      <c r="N156" s="71" t="s">
        <v>88</v>
      </c>
      <c r="O156" s="71" t="s">
        <v>71</v>
      </c>
      <c r="P156" s="71" t="s">
        <v>10</v>
      </c>
      <c r="Q156" s="72">
        <v>199</v>
      </c>
    </row>
    <row r="157" spans="4:17" hidden="1" x14ac:dyDescent="0.3">
      <c r="D157" s="49" t="str">
        <f>IF(ISBLANK(BurstClassFull7[[#This Row],[Spk/sec-Average]]),"",IF(BurstClassFull7[[#This Row],[Spk/sec-Average]]&lt;$C$3,"LF","HF"))</f>
        <v>LF</v>
      </c>
      <c r="E157" s="49" t="str">
        <f>IF(ISBLANK(BurstClassFull7[[#This Row],[%Spikes in Bursts-All]]),"",IF(BurstClassFull7[[#This Row],[%Spikes in Bursts-All]]&lt;$D$3,"LB","HB"))</f>
        <v>LB</v>
      </c>
      <c r="F157" s="50" t="str">
        <f t="shared" si="3"/>
        <v>LFLB</v>
      </c>
      <c r="G157" s="71">
        <v>0.3324869791666667</v>
      </c>
      <c r="H157" s="71">
        <v>12.07511737089202</v>
      </c>
      <c r="I157" s="75" t="s">
        <v>109</v>
      </c>
      <c r="J157" s="71" t="s">
        <v>9</v>
      </c>
      <c r="K157" s="71">
        <v>21</v>
      </c>
      <c r="L157" s="71" t="s">
        <v>37</v>
      </c>
      <c r="M157" s="71">
        <v>3</v>
      </c>
      <c r="N157" s="71" t="s">
        <v>73</v>
      </c>
      <c r="O157" s="71" t="s">
        <v>11</v>
      </c>
      <c r="P157" s="71" t="s">
        <v>81</v>
      </c>
      <c r="Q157" s="72">
        <v>344</v>
      </c>
    </row>
    <row r="158" spans="4:17" hidden="1" x14ac:dyDescent="0.3">
      <c r="D158" s="49" t="str">
        <f>IF(ISBLANK(BurstClassFull7[[#This Row],[Spk/sec-Average]]),"",IF(BurstClassFull7[[#This Row],[Spk/sec-Average]]&lt;$C$3,"LF","HF"))</f>
        <v>LF</v>
      </c>
      <c r="E158" s="49" t="str">
        <f>IF(ISBLANK(BurstClassFull7[[#This Row],[%Spikes in Bursts-All]]),"",IF(BurstClassFull7[[#This Row],[%Spikes in Bursts-All]]&lt;$D$3,"LB","HB"))</f>
        <v>HB</v>
      </c>
      <c r="F158" s="50" t="str">
        <f t="shared" si="3"/>
        <v>LFHB</v>
      </c>
      <c r="G158" s="71">
        <v>1.0803439809425428</v>
      </c>
      <c r="H158" s="71">
        <v>35.908731503445154</v>
      </c>
      <c r="I158" s="75" t="s">
        <v>109</v>
      </c>
      <c r="J158" s="71" t="s">
        <v>9</v>
      </c>
      <c r="K158" s="71">
        <v>21</v>
      </c>
      <c r="L158" s="71" t="s">
        <v>37</v>
      </c>
      <c r="M158" s="71">
        <v>6</v>
      </c>
      <c r="N158" s="71" t="s">
        <v>74</v>
      </c>
      <c r="O158" s="71" t="s">
        <v>11</v>
      </c>
      <c r="P158" s="71" t="s">
        <v>75</v>
      </c>
      <c r="Q158" s="72">
        <v>344</v>
      </c>
    </row>
    <row r="159" spans="4:17" hidden="1" x14ac:dyDescent="0.3">
      <c r="D159" s="49" t="str">
        <f>IF(ISBLANK(BurstClassFull7[[#This Row],[Spk/sec-Average]]),"",IF(BurstClassFull7[[#This Row],[Spk/sec-Average]]&lt;$C$3,"LF","HF"))</f>
        <v>LF</v>
      </c>
      <c r="E159" s="49" t="str">
        <f>IF(ISBLANK(BurstClassFull7[[#This Row],[%Spikes in Bursts-All]]),"",IF(BurstClassFull7[[#This Row],[%Spikes in Bursts-All]]&lt;$D$3,"LB","HB"))</f>
        <v>HB</v>
      </c>
      <c r="F159" s="50" t="str">
        <f t="shared" si="3"/>
        <v>LFHB</v>
      </c>
      <c r="G159" s="71">
        <v>3.4446877132097535</v>
      </c>
      <c r="H159" s="71">
        <v>52.058141169853769</v>
      </c>
      <c r="I159" s="75" t="s">
        <v>105</v>
      </c>
      <c r="J159" s="71" t="s">
        <v>9</v>
      </c>
      <c r="K159" s="71">
        <v>10</v>
      </c>
      <c r="L159" s="71" t="s">
        <v>106</v>
      </c>
      <c r="M159" s="71">
        <v>10</v>
      </c>
      <c r="N159" s="71" t="s">
        <v>94</v>
      </c>
      <c r="O159" s="71" t="s">
        <v>71</v>
      </c>
      <c r="P159" s="71" t="s">
        <v>10</v>
      </c>
      <c r="Q159" s="72">
        <v>199</v>
      </c>
    </row>
    <row r="160" spans="4:17" hidden="1" x14ac:dyDescent="0.3">
      <c r="D160" s="49" t="str">
        <f>IF(ISBLANK(BurstClassFull7[[#This Row],[Spk/sec-Average]]),"",IF(BurstClassFull7[[#This Row],[Spk/sec-Average]]&lt;$C$3,"LF","HF"))</f>
        <v>LF</v>
      </c>
      <c r="E160" s="49" t="str">
        <f>IF(ISBLANK(BurstClassFull7[[#This Row],[%Spikes in Bursts-All]]),"",IF(BurstClassFull7[[#This Row],[%Spikes in Bursts-All]]&lt;$D$3,"LB","HB"))</f>
        <v>LB</v>
      </c>
      <c r="F160" s="50" t="str">
        <f t="shared" si="3"/>
        <v>LFLB</v>
      </c>
      <c r="G160" s="71">
        <v>7.4638409961685828E-3</v>
      </c>
      <c r="H160" s="71">
        <v>0</v>
      </c>
      <c r="I160" s="75" t="s">
        <v>105</v>
      </c>
      <c r="J160" s="71" t="s">
        <v>9</v>
      </c>
      <c r="K160" s="71">
        <v>10</v>
      </c>
      <c r="L160" s="71" t="s">
        <v>106</v>
      </c>
      <c r="M160" s="71">
        <v>11</v>
      </c>
      <c r="N160" s="71" t="s">
        <v>137</v>
      </c>
      <c r="O160" s="71" t="s">
        <v>71</v>
      </c>
      <c r="P160" s="71" t="s">
        <v>10</v>
      </c>
      <c r="Q160" s="72">
        <v>199</v>
      </c>
    </row>
    <row r="161" spans="4:17" hidden="1" x14ac:dyDescent="0.3">
      <c r="D161" s="49" t="str">
        <f>IF(ISBLANK(BurstClassFull7[[#This Row],[Spk/sec-Average]]),"",IF(BurstClassFull7[[#This Row],[Spk/sec-Average]]&lt;$C$3,"LF","HF"))</f>
        <v>HF</v>
      </c>
      <c r="E161" s="49" t="str">
        <f>IF(ISBLANK(BurstClassFull7[[#This Row],[%Spikes in Bursts-All]]),"",IF(BurstClassFull7[[#This Row],[%Spikes in Bursts-All]]&lt;$D$3,"LB","HB"))</f>
        <v>HB</v>
      </c>
      <c r="F161" s="50" t="str">
        <f t="shared" si="3"/>
        <v>HFHB</v>
      </c>
      <c r="G161" s="71">
        <v>4.3942361111111117</v>
      </c>
      <c r="H161" s="71">
        <v>43.554371610693558</v>
      </c>
      <c r="I161" s="75" t="s">
        <v>109</v>
      </c>
      <c r="J161" s="71" t="s">
        <v>9</v>
      </c>
      <c r="K161" s="71">
        <v>21</v>
      </c>
      <c r="L161" s="71" t="s">
        <v>37</v>
      </c>
      <c r="M161" s="71">
        <v>9</v>
      </c>
      <c r="N161" s="71" t="s">
        <v>86</v>
      </c>
      <c r="O161" s="71" t="s">
        <v>11</v>
      </c>
      <c r="P161" s="71" t="s">
        <v>10</v>
      </c>
      <c r="Q161" s="72">
        <v>344</v>
      </c>
    </row>
    <row r="162" spans="4:17" hidden="1" x14ac:dyDescent="0.3">
      <c r="D162" s="49" t="str">
        <f>IF(ISBLANK(BurstClassFull7[[#This Row],[Spk/sec-Average]]),"",IF(BurstClassFull7[[#This Row],[Spk/sec-Average]]&lt;$C$3,"LF","HF"))</f>
        <v>LF</v>
      </c>
      <c r="E162" s="49" t="str">
        <f>IF(ISBLANK(BurstClassFull7[[#This Row],[%Spikes in Bursts-All]]),"",IF(BurstClassFull7[[#This Row],[%Spikes in Bursts-All]]&lt;$D$3,"LB","HB"))</f>
        <v>LB</v>
      </c>
      <c r="F162" s="50" t="str">
        <f t="shared" si="3"/>
        <v>LFLB</v>
      </c>
      <c r="G162" s="71">
        <v>0.55399305555555556</v>
      </c>
      <c r="H162" s="71">
        <v>8.4590860786397446</v>
      </c>
      <c r="I162" s="75" t="s">
        <v>109</v>
      </c>
      <c r="J162" s="71" t="s">
        <v>9</v>
      </c>
      <c r="K162" s="71">
        <v>21</v>
      </c>
      <c r="L162" s="71" t="s">
        <v>37</v>
      </c>
      <c r="M162" s="71">
        <v>11</v>
      </c>
      <c r="N162" s="71" t="s">
        <v>89</v>
      </c>
      <c r="O162" s="71" t="s">
        <v>11</v>
      </c>
      <c r="P162" s="71" t="s">
        <v>71</v>
      </c>
      <c r="Q162" s="72">
        <v>344</v>
      </c>
    </row>
    <row r="163" spans="4:17" x14ac:dyDescent="0.3">
      <c r="D163" s="49" t="str">
        <f>IF(ISBLANK(BurstClassFull7[[#This Row],[Spk/sec-Average]]),"",IF(BurstClassFull7[[#This Row],[Spk/sec-Average]]&lt;$C$3,"LF","HF"))</f>
        <v>LF</v>
      </c>
      <c r="E163" s="49" t="str">
        <f>IF(ISBLANK(BurstClassFull7[[#This Row],[%Spikes in Bursts-All]]),"",IF(BurstClassFull7[[#This Row],[%Spikes in Bursts-All]]&lt;$D$3,"LB","HB"))</f>
        <v>HB</v>
      </c>
      <c r="F163" s="50" t="str">
        <f t="shared" si="3"/>
        <v>LFHB</v>
      </c>
      <c r="G163" s="71">
        <v>1.1155744949494948</v>
      </c>
      <c r="H163" s="71">
        <v>28.13627833116789</v>
      </c>
      <c r="I163" s="75" t="s">
        <v>138</v>
      </c>
      <c r="J163" s="71" t="s">
        <v>9</v>
      </c>
      <c r="K163" s="71">
        <v>1</v>
      </c>
      <c r="L163" s="71" t="s">
        <v>36</v>
      </c>
      <c r="M163" s="71">
        <v>1</v>
      </c>
      <c r="N163" s="71" t="s">
        <v>111</v>
      </c>
      <c r="O163" s="71" t="s">
        <v>11</v>
      </c>
      <c r="P163" s="71" t="s">
        <v>71</v>
      </c>
      <c r="Q163" s="72">
        <v>371</v>
      </c>
    </row>
    <row r="164" spans="4:17" hidden="1" x14ac:dyDescent="0.3">
      <c r="D164" s="49" t="str">
        <f>IF(ISBLANK(BurstClassFull7[[#This Row],[Spk/sec-Average]]),"",IF(BurstClassFull7[[#This Row],[Spk/sec-Average]]&lt;$C$3,"LF","HF"))</f>
        <v>LF</v>
      </c>
      <c r="E164" s="49" t="str">
        <f>IF(ISBLANK(BurstClassFull7[[#This Row],[%Spikes in Bursts-All]]),"",IF(BurstClassFull7[[#This Row],[%Spikes in Bursts-All]]&lt;$D$3,"LB","HB"))</f>
        <v>HB</v>
      </c>
      <c r="F164" s="50" t="str">
        <f t="shared" si="3"/>
        <v>LFHB</v>
      </c>
      <c r="G164" s="71">
        <v>3.1939078282828284</v>
      </c>
      <c r="H164" s="71">
        <v>31.296378681377345</v>
      </c>
      <c r="I164" s="75" t="s">
        <v>138</v>
      </c>
      <c r="J164" s="71" t="s">
        <v>9</v>
      </c>
      <c r="K164" s="71">
        <v>1</v>
      </c>
      <c r="L164" s="71" t="s">
        <v>36</v>
      </c>
      <c r="M164" s="71">
        <v>6</v>
      </c>
      <c r="N164" s="71" t="s">
        <v>112</v>
      </c>
      <c r="O164" s="71" t="s">
        <v>11</v>
      </c>
      <c r="P164" s="71" t="s">
        <v>81</v>
      </c>
      <c r="Q164" s="72">
        <v>371</v>
      </c>
    </row>
    <row r="165" spans="4:17" hidden="1" x14ac:dyDescent="0.3">
      <c r="D165" s="49" t="str">
        <f>IF(ISBLANK(BurstClassFull7[[#This Row],[Spk/sec-Average]]),"",IF(BurstClassFull7[[#This Row],[Spk/sec-Average]]&lt;$C$3,"LF","HF"))</f>
        <v>LF</v>
      </c>
      <c r="E165" s="49" t="str">
        <f>IF(ISBLANK(BurstClassFull7[[#This Row],[%Spikes in Bursts-All]]),"",IF(BurstClassFull7[[#This Row],[%Spikes in Bursts-All]]&lt;$D$3,"LB","HB"))</f>
        <v>HB</v>
      </c>
      <c r="F165" s="50" t="str">
        <f t="shared" si="3"/>
        <v>LFHB</v>
      </c>
      <c r="G165" s="71">
        <v>0.93948210770191098</v>
      </c>
      <c r="H165" s="71">
        <v>23.310188465353548</v>
      </c>
      <c r="I165" s="75" t="s">
        <v>105</v>
      </c>
      <c r="J165" s="71" t="s">
        <v>9</v>
      </c>
      <c r="K165" s="71">
        <v>10</v>
      </c>
      <c r="L165" s="71" t="s">
        <v>106</v>
      </c>
      <c r="M165" s="71">
        <v>16</v>
      </c>
      <c r="N165" s="71" t="s">
        <v>101</v>
      </c>
      <c r="O165" s="71" t="s">
        <v>71</v>
      </c>
      <c r="P165" s="71" t="s">
        <v>10</v>
      </c>
      <c r="Q165" s="72">
        <v>199</v>
      </c>
    </row>
    <row r="166" spans="4:17" x14ac:dyDescent="0.3">
      <c r="D166" s="49" t="str">
        <f>IF(ISBLANK(BurstClassFull7[[#This Row],[Spk/sec-Average]]),"",IF(BurstClassFull7[[#This Row],[Spk/sec-Average]]&lt;$C$3,"LF","HF"))</f>
        <v>LF</v>
      </c>
      <c r="E166" s="49" t="str">
        <f>IF(ISBLANK(BurstClassFull7[[#This Row],[%Spikes in Bursts-All]]),"",IF(BurstClassFull7[[#This Row],[%Spikes in Bursts-All]]&lt;$D$3,"LB","HB"))</f>
        <v>LB</v>
      </c>
      <c r="F166" s="50" t="str">
        <f t="shared" si="3"/>
        <v>LFLB</v>
      </c>
      <c r="G166" s="71">
        <v>0.81905010896910324</v>
      </c>
      <c r="H166" s="71">
        <v>16.401191401191401</v>
      </c>
      <c r="I166" s="75" t="s">
        <v>138</v>
      </c>
      <c r="J166" s="71" t="s">
        <v>9</v>
      </c>
      <c r="K166" s="71">
        <v>1</v>
      </c>
      <c r="L166" s="71" t="s">
        <v>36</v>
      </c>
      <c r="M166" s="71">
        <v>8</v>
      </c>
      <c r="N166" s="71" t="s">
        <v>95</v>
      </c>
      <c r="O166" s="71" t="s">
        <v>11</v>
      </c>
      <c r="P166" s="71" t="s">
        <v>71</v>
      </c>
      <c r="Q166" s="72">
        <v>371</v>
      </c>
    </row>
    <row r="167" spans="4:17" hidden="1" x14ac:dyDescent="0.3">
      <c r="D167" s="49" t="str">
        <f>IF(ISBLANK(BurstClassFull7[[#This Row],[Spk/sec-Average]]),"",IF(BurstClassFull7[[#This Row],[Spk/sec-Average]]&lt;$C$3,"LF","HF"))</f>
        <v>LF</v>
      </c>
      <c r="E167" s="49" t="str">
        <f>IF(ISBLANK(BurstClassFull7[[#This Row],[%Spikes in Bursts-All]]),"",IF(BurstClassFull7[[#This Row],[%Spikes in Bursts-All]]&lt;$D$3,"LB","HB"))</f>
        <v>HB</v>
      </c>
      <c r="F167" s="50" t="str">
        <f t="shared" si="3"/>
        <v>LFHB</v>
      </c>
      <c r="G167" s="71">
        <v>1.6764563316087708</v>
      </c>
      <c r="H167" s="71">
        <v>20.259707111635773</v>
      </c>
      <c r="I167" s="75" t="s">
        <v>138</v>
      </c>
      <c r="J167" s="71" t="s">
        <v>9</v>
      </c>
      <c r="K167" s="71">
        <v>1</v>
      </c>
      <c r="L167" s="71" t="s">
        <v>36</v>
      </c>
      <c r="M167" s="71">
        <v>11</v>
      </c>
      <c r="N167" s="71" t="s">
        <v>122</v>
      </c>
      <c r="O167" s="71" t="s">
        <v>11</v>
      </c>
      <c r="P167" s="71" t="s">
        <v>81</v>
      </c>
      <c r="Q167" s="72">
        <v>371</v>
      </c>
    </row>
    <row r="168" spans="4:17" hidden="1" x14ac:dyDescent="0.3">
      <c r="D168" s="49" t="str">
        <f>IF(ISBLANK(BurstClassFull7[[#This Row],[Spk/sec-Average]]),"",IF(BurstClassFull7[[#This Row],[Spk/sec-Average]]&lt;$C$3,"LF","HF"))</f>
        <v>LF</v>
      </c>
      <c r="E168" s="49" t="str">
        <f>IF(ISBLANK(BurstClassFull7[[#This Row],[%Spikes in Bursts-All]]),"",IF(BurstClassFull7[[#This Row],[%Spikes in Bursts-All]]&lt;$D$3,"LB","HB"))</f>
        <v>HB</v>
      </c>
      <c r="F168" s="50" t="str">
        <f t="shared" si="3"/>
        <v>LFHB</v>
      </c>
      <c r="G168" s="71">
        <v>1.9937764964458133</v>
      </c>
      <c r="H168" s="71">
        <v>69.617431524979807</v>
      </c>
      <c r="I168" s="75" t="s">
        <v>139</v>
      </c>
      <c r="J168" s="71" t="s">
        <v>9</v>
      </c>
      <c r="K168" s="71">
        <v>22</v>
      </c>
      <c r="L168" s="71" t="s">
        <v>37</v>
      </c>
      <c r="M168" s="71">
        <v>2</v>
      </c>
      <c r="N168" s="71" t="s">
        <v>133</v>
      </c>
      <c r="O168" s="71" t="s">
        <v>71</v>
      </c>
      <c r="P168" s="71" t="s">
        <v>71</v>
      </c>
      <c r="Q168" s="72">
        <v>889</v>
      </c>
    </row>
    <row r="169" spans="4:17" x14ac:dyDescent="0.3">
      <c r="D169" s="49" t="str">
        <f>IF(ISBLANK(BurstClassFull7[[#This Row],[Spk/sec-Average]]),"",IF(BurstClassFull7[[#This Row],[Spk/sec-Average]]&lt;$C$3,"LF","HF"))</f>
        <v>HF</v>
      </c>
      <c r="E169" s="49" t="str">
        <f>IF(ISBLANK(BurstClassFull7[[#This Row],[%Spikes in Bursts-All]]),"",IF(BurstClassFull7[[#This Row],[%Spikes in Bursts-All]]&lt;$D$3,"LB","HB"))</f>
        <v>HB</v>
      </c>
      <c r="F169" s="50" t="str">
        <f t="shared" si="3"/>
        <v>HFHB</v>
      </c>
      <c r="G169" s="71">
        <v>4.9904797979797983</v>
      </c>
      <c r="H169" s="71">
        <v>44.003899902502432</v>
      </c>
      <c r="I169" s="75" t="s">
        <v>138</v>
      </c>
      <c r="J169" s="71" t="s">
        <v>9</v>
      </c>
      <c r="K169" s="71">
        <v>1</v>
      </c>
      <c r="L169" s="71" t="s">
        <v>36</v>
      </c>
      <c r="M169" s="71">
        <v>14</v>
      </c>
      <c r="N169" s="71" t="s">
        <v>130</v>
      </c>
      <c r="O169" s="71" t="s">
        <v>11</v>
      </c>
      <c r="P169" s="71" t="s">
        <v>71</v>
      </c>
      <c r="Q169" s="72">
        <v>371</v>
      </c>
    </row>
    <row r="170" spans="4:17" hidden="1" x14ac:dyDescent="0.3">
      <c r="D170" s="49" t="str">
        <f>IF(ISBLANK(BurstClassFull7[[#This Row],[Spk/sec-Average]]),"",IF(BurstClassFull7[[#This Row],[Spk/sec-Average]]&lt;$C$3,"LF","HF"))</f>
        <v>LF</v>
      </c>
      <c r="E170" s="49" t="str">
        <f>IF(ISBLANK(BurstClassFull7[[#This Row],[%Spikes in Bursts-All]]),"",IF(BurstClassFull7[[#This Row],[%Spikes in Bursts-All]]&lt;$D$3,"LB","HB"))</f>
        <v>HB</v>
      </c>
      <c r="F170" s="50" t="str">
        <f t="shared" si="3"/>
        <v>LFHB</v>
      </c>
      <c r="G170" s="71">
        <v>0</v>
      </c>
      <c r="H170" s="71">
        <v>40.271970773290036</v>
      </c>
      <c r="I170" s="75" t="s">
        <v>123</v>
      </c>
      <c r="J170" s="71" t="s">
        <v>9</v>
      </c>
      <c r="K170" s="71">
        <v>25</v>
      </c>
      <c r="L170" s="71" t="s">
        <v>37</v>
      </c>
      <c r="M170" s="71">
        <v>1</v>
      </c>
      <c r="N170" s="71" t="s">
        <v>70</v>
      </c>
      <c r="O170" s="71" t="s">
        <v>11</v>
      </c>
      <c r="P170" s="71" t="s">
        <v>75</v>
      </c>
      <c r="Q170" s="72">
        <v>506</v>
      </c>
    </row>
    <row r="171" spans="4:17" hidden="1" x14ac:dyDescent="0.3">
      <c r="D171" s="49" t="str">
        <f>IF(ISBLANK(BurstClassFull7[[#This Row],[Spk/sec-Average]]),"",IF(BurstClassFull7[[#This Row],[Spk/sec-Average]]&lt;$C$3,"LF","HF"))</f>
        <v>LF</v>
      </c>
      <c r="E171" s="49" t="str">
        <f>IF(ISBLANK(BurstClassFull7[[#This Row],[%Spikes in Bursts-All]]),"",IF(BurstClassFull7[[#This Row],[%Spikes in Bursts-All]]&lt;$D$3,"LB","HB"))</f>
        <v>LB</v>
      </c>
      <c r="F171" s="50" t="str">
        <f t="shared" si="3"/>
        <v>LFLB</v>
      </c>
      <c r="G171" s="71">
        <v>1.4485156250000002</v>
      </c>
      <c r="H171" s="71">
        <v>8.114392950391645</v>
      </c>
      <c r="I171" s="75" t="s">
        <v>69</v>
      </c>
      <c r="J171" s="71" t="s">
        <v>9</v>
      </c>
      <c r="K171" s="71">
        <v>21</v>
      </c>
      <c r="L171" s="71" t="s">
        <v>37</v>
      </c>
      <c r="M171" s="71">
        <v>2</v>
      </c>
      <c r="N171" s="71" t="s">
        <v>124</v>
      </c>
      <c r="O171" s="71" t="s">
        <v>11</v>
      </c>
      <c r="P171" s="71" t="s">
        <v>71</v>
      </c>
      <c r="Q171" s="72">
        <v>531</v>
      </c>
    </row>
    <row r="172" spans="4:17" hidden="1" x14ac:dyDescent="0.3">
      <c r="D172" s="49" t="str">
        <f>IF(ISBLANK(BurstClassFull7[[#This Row],[Spk/sec-Average]]),"",IF(BurstClassFull7[[#This Row],[Spk/sec-Average]]&lt;$C$3,"LF","HF"))</f>
        <v>HF</v>
      </c>
      <c r="E172" s="49" t="str">
        <f>IF(ISBLANK(BurstClassFull7[[#This Row],[%Spikes in Bursts-All]]),"",IF(BurstClassFull7[[#This Row],[%Spikes in Bursts-All]]&lt;$D$3,"LB","HB"))</f>
        <v>HB</v>
      </c>
      <c r="F172" s="50" t="str">
        <f t="shared" si="3"/>
        <v>HFHB</v>
      </c>
      <c r="G172" s="71">
        <v>23.425734776527726</v>
      </c>
      <c r="H172" s="71">
        <v>93.936564632312624</v>
      </c>
      <c r="I172" s="75" t="s">
        <v>139</v>
      </c>
      <c r="J172" s="71" t="s">
        <v>9</v>
      </c>
      <c r="K172" s="71">
        <v>22</v>
      </c>
      <c r="L172" s="71" t="s">
        <v>37</v>
      </c>
      <c r="M172" s="71">
        <v>6</v>
      </c>
      <c r="N172" s="71" t="s">
        <v>131</v>
      </c>
      <c r="O172" s="71" t="s">
        <v>10</v>
      </c>
      <c r="P172" s="71" t="s">
        <v>71</v>
      </c>
      <c r="Q172" s="72">
        <v>889</v>
      </c>
    </row>
    <row r="173" spans="4:17" hidden="1" x14ac:dyDescent="0.3">
      <c r="D173" s="49" t="str">
        <f>IF(ISBLANK(BurstClassFull7[[#This Row],[Spk/sec-Average]]),"",IF(BurstClassFull7[[#This Row],[Spk/sec-Average]]&lt;$C$3,"LF","HF"))</f>
        <v>HF</v>
      </c>
      <c r="E173" s="49" t="str">
        <f>IF(ISBLANK(BurstClassFull7[[#This Row],[%Spikes in Bursts-All]]),"",IF(BurstClassFull7[[#This Row],[%Spikes in Bursts-All]]&lt;$D$3,"LB","HB"))</f>
        <v>HB</v>
      </c>
      <c r="F173" s="50" t="str">
        <f t="shared" si="3"/>
        <v>HFHB</v>
      </c>
      <c r="G173" s="71">
        <v>6.4881818181818183</v>
      </c>
      <c r="H173" s="71">
        <v>68.501200033104354</v>
      </c>
      <c r="I173" s="75" t="s">
        <v>139</v>
      </c>
      <c r="J173" s="71" t="s">
        <v>9</v>
      </c>
      <c r="K173" s="71">
        <v>22</v>
      </c>
      <c r="L173" s="71" t="s">
        <v>37</v>
      </c>
      <c r="M173" s="71">
        <v>7</v>
      </c>
      <c r="N173" s="71" t="s">
        <v>140</v>
      </c>
      <c r="O173" s="71" t="s">
        <v>10</v>
      </c>
      <c r="P173" s="71" t="s">
        <v>71</v>
      </c>
      <c r="Q173" s="72">
        <v>889</v>
      </c>
    </row>
    <row r="174" spans="4:17" hidden="1" x14ac:dyDescent="0.3">
      <c r="D174" s="49" t="str">
        <f>IF(ISBLANK(BurstClassFull7[[#This Row],[Spk/sec-Average]]),"",IF(BurstClassFull7[[#This Row],[Spk/sec-Average]]&lt;$C$3,"LF","HF"))</f>
        <v>LF</v>
      </c>
      <c r="E174" s="49" t="str">
        <f>IF(ISBLANK(BurstClassFull7[[#This Row],[%Spikes in Bursts-All]]),"",IF(BurstClassFull7[[#This Row],[%Spikes in Bursts-All]]&lt;$D$3,"LB","HB"))</f>
        <v>LB</v>
      </c>
      <c r="F174" s="50" t="str">
        <f t="shared" si="3"/>
        <v>LFLB</v>
      </c>
      <c r="G174" s="71">
        <v>0.10881448412698413</v>
      </c>
      <c r="H174" s="71">
        <v>11.276268580215275</v>
      </c>
      <c r="I174" s="75" t="s">
        <v>69</v>
      </c>
      <c r="J174" s="71" t="s">
        <v>9</v>
      </c>
      <c r="K174" s="71">
        <v>21</v>
      </c>
      <c r="L174" s="71" t="s">
        <v>37</v>
      </c>
      <c r="M174" s="71">
        <v>3</v>
      </c>
      <c r="N174" s="71" t="s">
        <v>141</v>
      </c>
      <c r="O174" s="71" t="s">
        <v>11</v>
      </c>
      <c r="P174" s="71" t="s">
        <v>75</v>
      </c>
      <c r="Q174" s="72">
        <v>531</v>
      </c>
    </row>
    <row r="175" spans="4:17" hidden="1" x14ac:dyDescent="0.3">
      <c r="D175" s="49" t="str">
        <f>IF(ISBLANK(BurstClassFull7[[#This Row],[Spk/sec-Average]]),"",IF(BurstClassFull7[[#This Row],[Spk/sec-Average]]&lt;$C$3,"LF","HF"))</f>
        <v>LF</v>
      </c>
      <c r="E175" s="49" t="str">
        <f>IF(ISBLANK(BurstClassFull7[[#This Row],[%Spikes in Bursts-All]]),"",IF(BurstClassFull7[[#This Row],[%Spikes in Bursts-All]]&lt;$D$3,"LB","HB"))</f>
        <v>HB</v>
      </c>
      <c r="F175" s="50" t="str">
        <f t="shared" si="3"/>
        <v>LFHB</v>
      </c>
      <c r="G175" s="71">
        <v>2.2131049435227199</v>
      </c>
      <c r="H175" s="71">
        <v>37.66013739324174</v>
      </c>
      <c r="I175" s="75" t="s">
        <v>69</v>
      </c>
      <c r="J175" s="71" t="s">
        <v>9</v>
      </c>
      <c r="K175" s="71">
        <v>21</v>
      </c>
      <c r="L175" s="71" t="s">
        <v>37</v>
      </c>
      <c r="M175" s="71">
        <v>11</v>
      </c>
      <c r="N175" s="71" t="s">
        <v>92</v>
      </c>
      <c r="O175" s="71" t="s">
        <v>11</v>
      </c>
      <c r="P175" s="71" t="s">
        <v>75</v>
      </c>
      <c r="Q175" s="72">
        <v>531</v>
      </c>
    </row>
    <row r="176" spans="4:17" hidden="1" x14ac:dyDescent="0.3">
      <c r="D176" s="49" t="str">
        <f>IF(ISBLANK(BurstClassFull7[[#This Row],[Spk/sec-Average]]),"",IF(BurstClassFull7[[#This Row],[Spk/sec-Average]]&lt;$C$3,"LF","HF"))</f>
        <v>LF</v>
      </c>
      <c r="E176" s="49" t="str">
        <f>IF(ISBLANK(BurstClassFull7[[#This Row],[%Spikes in Bursts-All]]),"",IF(BurstClassFull7[[#This Row],[%Spikes in Bursts-All]]&lt;$D$3,"LB","HB"))</f>
        <v>LB</v>
      </c>
      <c r="F176" s="50" t="str">
        <f t="shared" si="3"/>
        <v>LFLB</v>
      </c>
      <c r="G176" s="71">
        <v>0.25369995915032678</v>
      </c>
      <c r="H176" s="71">
        <v>5.9055936785194429</v>
      </c>
      <c r="I176" s="75" t="s">
        <v>69</v>
      </c>
      <c r="J176" s="71" t="s">
        <v>9</v>
      </c>
      <c r="K176" s="71">
        <v>21</v>
      </c>
      <c r="L176" s="71" t="s">
        <v>37</v>
      </c>
      <c r="M176" s="71">
        <v>13</v>
      </c>
      <c r="N176" s="71" t="s">
        <v>128</v>
      </c>
      <c r="O176" s="71" t="s">
        <v>11</v>
      </c>
      <c r="P176" s="71" t="s">
        <v>10</v>
      </c>
      <c r="Q176" s="72">
        <v>531</v>
      </c>
    </row>
    <row r="177" spans="4:17" hidden="1" x14ac:dyDescent="0.3">
      <c r="D177" s="49" t="str">
        <f>IF(ISBLANK(BurstClassFull7[[#This Row],[Spk/sec-Average]]),"",IF(BurstClassFull7[[#This Row],[Spk/sec-Average]]&lt;$C$3,"LF","HF"))</f>
        <v>HF</v>
      </c>
      <c r="E177" s="49" t="str">
        <f>IF(ISBLANK(BurstClassFull7[[#This Row],[%Spikes in Bursts-All]]),"",IF(BurstClassFull7[[#This Row],[%Spikes in Bursts-All]]&lt;$D$3,"LB","HB"))</f>
        <v>HB</v>
      </c>
      <c r="F177" s="50" t="str">
        <f t="shared" si="3"/>
        <v>HFHB</v>
      </c>
      <c r="G177" s="71">
        <v>6.4423636119056393</v>
      </c>
      <c r="H177" s="71">
        <v>63.563046403734134</v>
      </c>
      <c r="I177" s="75" t="s">
        <v>139</v>
      </c>
      <c r="J177" s="71" t="s">
        <v>9</v>
      </c>
      <c r="K177" s="71">
        <v>22</v>
      </c>
      <c r="L177" s="71" t="s">
        <v>37</v>
      </c>
      <c r="M177" s="71">
        <v>11</v>
      </c>
      <c r="N177" s="71" t="s">
        <v>113</v>
      </c>
      <c r="O177" s="71" t="s">
        <v>71</v>
      </c>
      <c r="P177" s="71" t="s">
        <v>10</v>
      </c>
      <c r="Q177" s="72">
        <v>889</v>
      </c>
    </row>
    <row r="178" spans="4:17" hidden="1" x14ac:dyDescent="0.3">
      <c r="D178" s="49" t="str">
        <f>IF(ISBLANK(BurstClassFull7[[#This Row],[Spk/sec-Average]]),"",IF(BurstClassFull7[[#This Row],[Spk/sec-Average]]&lt;$C$3,"LF","HF"))</f>
        <v>LF</v>
      </c>
      <c r="E178" s="49" t="str">
        <f>IF(ISBLANK(BurstClassFull7[[#This Row],[%Spikes in Bursts-All]]),"",IF(BurstClassFull7[[#This Row],[%Spikes in Bursts-All]]&lt;$D$3,"LB","HB"))</f>
        <v>HB</v>
      </c>
      <c r="F178" s="50" t="str">
        <f t="shared" si="3"/>
        <v>LFHB</v>
      </c>
      <c r="G178" s="71">
        <v>0.69159177473650213</v>
      </c>
      <c r="H178" s="71">
        <v>29.145907473309606</v>
      </c>
      <c r="I178" s="75" t="s">
        <v>139</v>
      </c>
      <c r="J178" s="71" t="s">
        <v>9</v>
      </c>
      <c r="K178" s="71">
        <v>22</v>
      </c>
      <c r="L178" s="71" t="s">
        <v>37</v>
      </c>
      <c r="M178" s="71">
        <v>12</v>
      </c>
      <c r="N178" s="71" t="s">
        <v>134</v>
      </c>
      <c r="O178" s="71" t="s">
        <v>10</v>
      </c>
      <c r="P178" s="71" t="s">
        <v>71</v>
      </c>
      <c r="Q178" s="72">
        <v>889</v>
      </c>
    </row>
    <row r="179" spans="4:17" hidden="1" x14ac:dyDescent="0.3">
      <c r="D179" s="49" t="str">
        <f>IF(ISBLANK(BurstClassFull7[[#This Row],[Spk/sec-Average]]),"",IF(BurstClassFull7[[#This Row],[Spk/sec-Average]]&lt;$C$3,"LF","HF"))</f>
        <v>LF</v>
      </c>
      <c r="E179" s="49" t="str">
        <f>IF(ISBLANK(BurstClassFull7[[#This Row],[%Spikes in Bursts-All]]),"",IF(BurstClassFull7[[#This Row],[%Spikes in Bursts-All]]&lt;$D$3,"LB","HB"))</f>
        <v>LB</v>
      </c>
      <c r="F179" s="50" t="str">
        <f t="shared" si="3"/>
        <v>LFLB</v>
      </c>
      <c r="G179" s="71">
        <v>0.16257211538461538</v>
      </c>
      <c r="H179" s="71">
        <v>6.7207792207792201</v>
      </c>
      <c r="I179" s="75" t="s">
        <v>69</v>
      </c>
      <c r="J179" s="71" t="s">
        <v>9</v>
      </c>
      <c r="K179" s="71">
        <v>21</v>
      </c>
      <c r="L179" s="71" t="s">
        <v>37</v>
      </c>
      <c r="M179" s="71">
        <v>15</v>
      </c>
      <c r="N179" s="71" t="s">
        <v>93</v>
      </c>
      <c r="O179" s="71" t="s">
        <v>11</v>
      </c>
      <c r="P179" s="71" t="s">
        <v>71</v>
      </c>
      <c r="Q179" s="72">
        <v>531</v>
      </c>
    </row>
    <row r="180" spans="4:17" hidden="1" x14ac:dyDescent="0.3">
      <c r="D180" s="49" t="str">
        <f>IF(ISBLANK(BurstClassFull7[[#This Row],[Spk/sec-Average]]),"",IF(BurstClassFull7[[#This Row],[Spk/sec-Average]]&lt;$C$3,"LF","HF"))</f>
        <v>LF</v>
      </c>
      <c r="E180" s="49" t="str">
        <f>IF(ISBLANK(BurstClassFull7[[#This Row],[%Spikes in Bursts-All]]),"",IF(BurstClassFull7[[#This Row],[%Spikes in Bursts-All]]&lt;$D$3,"LB","HB"))</f>
        <v>HB</v>
      </c>
      <c r="F180" s="50" t="str">
        <f t="shared" si="3"/>
        <v>LFHB</v>
      </c>
      <c r="G180" s="71">
        <v>1.8020138888888888</v>
      </c>
      <c r="H180" s="71">
        <v>35.747676554065336</v>
      </c>
      <c r="I180" s="75" t="s">
        <v>69</v>
      </c>
      <c r="J180" s="71" t="s">
        <v>9</v>
      </c>
      <c r="K180" s="71">
        <v>21</v>
      </c>
      <c r="L180" s="71" t="s">
        <v>37</v>
      </c>
      <c r="M180" s="71">
        <v>16</v>
      </c>
      <c r="N180" s="71" t="s">
        <v>104</v>
      </c>
      <c r="O180" s="71" t="s">
        <v>11</v>
      </c>
      <c r="P180" s="71" t="s">
        <v>75</v>
      </c>
      <c r="Q180" s="72">
        <v>531</v>
      </c>
    </row>
    <row r="181" spans="4:17" hidden="1" x14ac:dyDescent="0.3">
      <c r="D181" s="49" t="str">
        <f>IF(ISBLANK(BurstClassFull7[[#This Row],[Spk/sec-Average]]),"",IF(BurstClassFull7[[#This Row],[Spk/sec-Average]]&lt;$C$3,"LF","HF"))</f>
        <v>LF</v>
      </c>
      <c r="E181" s="49" t="str">
        <f>IF(ISBLANK(BurstClassFull7[[#This Row],[%Spikes in Bursts-All]]),"",IF(BurstClassFull7[[#This Row],[%Spikes in Bursts-All]]&lt;$D$3,"LB","HB"))</f>
        <v>LB</v>
      </c>
      <c r="F181" s="50" t="str">
        <f t="shared" si="3"/>
        <v>LFLB</v>
      </c>
      <c r="G181" s="71">
        <v>0.7174524205469327</v>
      </c>
      <c r="H181" s="71">
        <v>19.39875977352386</v>
      </c>
      <c r="I181" s="75" t="s">
        <v>139</v>
      </c>
      <c r="J181" s="71" t="s">
        <v>9</v>
      </c>
      <c r="K181" s="71">
        <v>22</v>
      </c>
      <c r="L181" s="71" t="s">
        <v>37</v>
      </c>
      <c r="M181" s="71">
        <v>15</v>
      </c>
      <c r="N181" s="71" t="s">
        <v>122</v>
      </c>
      <c r="O181" s="71" t="s">
        <v>81</v>
      </c>
      <c r="P181" s="71" t="s">
        <v>71</v>
      </c>
      <c r="Q181" s="72">
        <v>889</v>
      </c>
    </row>
    <row r="182" spans="4:17" hidden="1" x14ac:dyDescent="0.3">
      <c r="D182" s="49" t="str">
        <f>IF(ISBLANK(BurstClassFull7[[#This Row],[Spk/sec-Average]]),"",IF(BurstClassFull7[[#This Row],[Spk/sec-Average]]&lt;$C$3,"LF","HF"))</f>
        <v>LF</v>
      </c>
      <c r="E182" s="49" t="str">
        <f>IF(ISBLANK(BurstClassFull7[[#This Row],[%Spikes in Bursts-All]]),"",IF(BurstClassFull7[[#This Row],[%Spikes in Bursts-All]]&lt;$D$3,"LB","HB"))</f>
        <v>HB</v>
      </c>
      <c r="F182" s="50" t="str">
        <f t="shared" si="3"/>
        <v>LFHB</v>
      </c>
      <c r="G182" s="71">
        <v>2.3844973100966436</v>
      </c>
      <c r="H182" s="71">
        <v>26.372295194888483</v>
      </c>
      <c r="I182" s="75" t="s">
        <v>69</v>
      </c>
      <c r="J182" s="71" t="s">
        <v>9</v>
      </c>
      <c r="K182" s="71">
        <v>21</v>
      </c>
      <c r="L182" s="71" t="s">
        <v>37</v>
      </c>
      <c r="M182" s="71">
        <v>18</v>
      </c>
      <c r="N182" s="71" t="s">
        <v>115</v>
      </c>
      <c r="O182" s="71" t="s">
        <v>11</v>
      </c>
      <c r="P182" s="71" t="s">
        <v>10</v>
      </c>
      <c r="Q182" s="72">
        <v>531</v>
      </c>
    </row>
    <row r="183" spans="4:17" hidden="1" x14ac:dyDescent="0.3">
      <c r="D183" s="49" t="str">
        <f>IF(ISBLANK(BurstClassFull7[[#This Row],[Spk/sec-Average]]),"",IF(BurstClassFull7[[#This Row],[Spk/sec-Average]]&lt;$C$3,"LF","HF"))</f>
        <v>LF</v>
      </c>
      <c r="E183" s="49" t="str">
        <f>IF(ISBLANK(BurstClassFull7[[#This Row],[%Spikes in Bursts-All]]),"",IF(BurstClassFull7[[#This Row],[%Spikes in Bursts-All]]&lt;$D$3,"LB","HB"))</f>
        <v>LB</v>
      </c>
      <c r="F183" s="50" t="str">
        <f t="shared" si="3"/>
        <v>LFLB</v>
      </c>
      <c r="G183" s="71">
        <v>0.3405555555555555</v>
      </c>
      <c r="H183" s="71">
        <v>10.879158180583842</v>
      </c>
      <c r="I183" s="75" t="s">
        <v>82</v>
      </c>
      <c r="J183" s="71" t="s">
        <v>9</v>
      </c>
      <c r="K183" s="71">
        <v>1</v>
      </c>
      <c r="L183" s="71" t="s">
        <v>36</v>
      </c>
      <c r="M183" s="71">
        <v>2</v>
      </c>
      <c r="N183" s="71" t="s">
        <v>131</v>
      </c>
      <c r="O183" s="71" t="s">
        <v>71</v>
      </c>
      <c r="P183" s="71" t="s">
        <v>71</v>
      </c>
      <c r="Q183" s="72">
        <v>24</v>
      </c>
    </row>
    <row r="184" spans="4:17" hidden="1" x14ac:dyDescent="0.3">
      <c r="D184" s="49" t="str">
        <f>IF(ISBLANK(BurstClassFull7[[#This Row],[Spk/sec-Average]]),"",IF(BurstClassFull7[[#This Row],[Spk/sec-Average]]&lt;$C$3,"LF","HF"))</f>
        <v>LF</v>
      </c>
      <c r="E184" s="49" t="str">
        <f>IF(ISBLANK(BurstClassFull7[[#This Row],[%Spikes in Bursts-All]]),"",IF(BurstClassFull7[[#This Row],[%Spikes in Bursts-All]]&lt;$D$3,"LB","HB"))</f>
        <v>LB</v>
      </c>
      <c r="F184" s="50" t="str">
        <f t="shared" si="3"/>
        <v>LFLB</v>
      </c>
      <c r="G184" s="71">
        <v>1.2806551289237667</v>
      </c>
      <c r="H184" s="71">
        <v>16.516827488820898</v>
      </c>
      <c r="I184" s="75" t="s">
        <v>82</v>
      </c>
      <c r="J184" s="71" t="s">
        <v>9</v>
      </c>
      <c r="K184" s="71">
        <v>1</v>
      </c>
      <c r="L184" s="71" t="s">
        <v>36</v>
      </c>
      <c r="M184" s="71">
        <v>3</v>
      </c>
      <c r="N184" s="71" t="s">
        <v>136</v>
      </c>
      <c r="O184" s="71" t="s">
        <v>71</v>
      </c>
      <c r="P184" s="71" t="s">
        <v>71</v>
      </c>
      <c r="Q184" s="72">
        <v>24</v>
      </c>
    </row>
    <row r="185" spans="4:17" hidden="1" x14ac:dyDescent="0.3">
      <c r="D185" s="49" t="str">
        <f>IF(ISBLANK(BurstClassFull7[[#This Row],[Spk/sec-Average]]),"",IF(BurstClassFull7[[#This Row],[Spk/sec-Average]]&lt;$C$3,"LF","HF"))</f>
        <v>HF</v>
      </c>
      <c r="E185" s="49" t="str">
        <f>IF(ISBLANK(BurstClassFull7[[#This Row],[%Spikes in Bursts-All]]),"",IF(BurstClassFull7[[#This Row],[%Spikes in Bursts-All]]&lt;$D$3,"LB","HB"))</f>
        <v>HB</v>
      </c>
      <c r="F185" s="50" t="str">
        <f t="shared" si="3"/>
        <v>HFHB</v>
      </c>
      <c r="G185" s="71">
        <v>6.8020564181251011</v>
      </c>
      <c r="H185" s="71">
        <v>60.512778114608025</v>
      </c>
      <c r="I185" s="75" t="s">
        <v>129</v>
      </c>
      <c r="J185" s="71" t="s">
        <v>9</v>
      </c>
      <c r="K185" s="71">
        <v>25</v>
      </c>
      <c r="L185" s="71" t="s">
        <v>37</v>
      </c>
      <c r="M185" s="71">
        <v>3</v>
      </c>
      <c r="N185" s="71" t="s">
        <v>142</v>
      </c>
      <c r="O185" s="71" t="s">
        <v>11</v>
      </c>
      <c r="P185" s="71" t="s">
        <v>10</v>
      </c>
      <c r="Q185" s="72">
        <v>687</v>
      </c>
    </row>
    <row r="186" spans="4:17" hidden="1" x14ac:dyDescent="0.3">
      <c r="D186" s="49" t="str">
        <f>IF(ISBLANK(BurstClassFull7[[#This Row],[Spk/sec-Average]]),"",IF(BurstClassFull7[[#This Row],[Spk/sec-Average]]&lt;$C$3,"LF","HF"))</f>
        <v>LF</v>
      </c>
      <c r="E186" s="49" t="str">
        <f>IF(ISBLANK(BurstClassFull7[[#This Row],[%Spikes in Bursts-All]]),"",IF(BurstClassFull7[[#This Row],[%Spikes in Bursts-All]]&lt;$D$3,"LB","HB"))</f>
        <v>HB</v>
      </c>
      <c r="F186" s="50" t="str">
        <f t="shared" si="3"/>
        <v>LFHB</v>
      </c>
      <c r="G186" s="71">
        <v>2.4363089105307383</v>
      </c>
      <c r="H186" s="71">
        <v>30.67121175229283</v>
      </c>
      <c r="I186" s="75" t="s">
        <v>129</v>
      </c>
      <c r="J186" s="71" t="s">
        <v>9</v>
      </c>
      <c r="K186" s="71">
        <v>25</v>
      </c>
      <c r="L186" s="71" t="s">
        <v>37</v>
      </c>
      <c r="M186" s="71">
        <v>5</v>
      </c>
      <c r="N186" s="71" t="s">
        <v>136</v>
      </c>
      <c r="O186" s="71" t="s">
        <v>11</v>
      </c>
      <c r="P186" s="71" t="s">
        <v>10</v>
      </c>
      <c r="Q186" s="72">
        <v>687</v>
      </c>
    </row>
    <row r="187" spans="4:17" hidden="1" x14ac:dyDescent="0.3">
      <c r="D187" s="49" t="str">
        <f>IF(ISBLANK(BurstClassFull7[[#This Row],[Spk/sec-Average]]),"",IF(BurstClassFull7[[#This Row],[Spk/sec-Average]]&lt;$C$3,"LF","HF"))</f>
        <v>LF</v>
      </c>
      <c r="E187" s="49" t="str">
        <f>IF(ISBLANK(BurstClassFull7[[#This Row],[%Spikes in Bursts-All]]),"",IF(BurstClassFull7[[#This Row],[%Spikes in Bursts-All]]&lt;$D$3,"LB","HB"))</f>
        <v>LB</v>
      </c>
      <c r="F187" s="50" t="str">
        <f t="shared" si="3"/>
        <v>LFLB</v>
      </c>
      <c r="G187" s="71">
        <v>0</v>
      </c>
      <c r="H187" s="71">
        <v>17.489797618056134</v>
      </c>
      <c r="I187" s="75" t="s">
        <v>91</v>
      </c>
      <c r="J187" s="71" t="s">
        <v>9</v>
      </c>
      <c r="K187" s="71">
        <v>18</v>
      </c>
      <c r="L187" s="71" t="s">
        <v>37</v>
      </c>
      <c r="M187" s="71">
        <v>6</v>
      </c>
      <c r="N187" s="71" t="s">
        <v>89</v>
      </c>
      <c r="O187" s="71" t="s">
        <v>11</v>
      </c>
      <c r="P187" s="71" t="s">
        <v>75</v>
      </c>
      <c r="Q187" s="72">
        <v>767</v>
      </c>
    </row>
    <row r="188" spans="4:17" hidden="1" x14ac:dyDescent="0.3">
      <c r="D188" s="49" t="str">
        <f>IF(ISBLANK(BurstClassFull7[[#This Row],[Spk/sec-Average]]),"",IF(BurstClassFull7[[#This Row],[Spk/sec-Average]]&lt;$C$3,"LF","HF"))</f>
        <v>LF</v>
      </c>
      <c r="E188" s="49" t="str">
        <f>IF(ISBLANK(BurstClassFull7[[#This Row],[%Spikes in Bursts-All]]),"",IF(BurstClassFull7[[#This Row],[%Spikes in Bursts-All]]&lt;$D$3,"LB","HB"))</f>
        <v>HB</v>
      </c>
      <c r="F188" s="50" t="str">
        <f t="shared" si="3"/>
        <v>LFHB</v>
      </c>
      <c r="G188" s="71">
        <v>0</v>
      </c>
      <c r="H188" s="71">
        <v>24.164696435740733</v>
      </c>
      <c r="I188" s="75" t="s">
        <v>91</v>
      </c>
      <c r="J188" s="71" t="s">
        <v>9</v>
      </c>
      <c r="K188" s="71">
        <v>18</v>
      </c>
      <c r="L188" s="71" t="s">
        <v>37</v>
      </c>
      <c r="M188" s="71">
        <v>7</v>
      </c>
      <c r="N188" s="71" t="s">
        <v>115</v>
      </c>
      <c r="O188" s="71" t="s">
        <v>11</v>
      </c>
      <c r="P188" s="71" t="s">
        <v>119</v>
      </c>
      <c r="Q188" s="72">
        <v>767</v>
      </c>
    </row>
    <row r="189" spans="4:17" hidden="1" x14ac:dyDescent="0.3">
      <c r="D189" s="49" t="str">
        <f>IF(ISBLANK(BurstClassFull7[[#This Row],[Spk/sec-Average]]),"",IF(BurstClassFull7[[#This Row],[Spk/sec-Average]]&lt;$C$3,"LF","HF"))</f>
        <v>LF</v>
      </c>
      <c r="E189" s="49" t="str">
        <f>IF(ISBLANK(BurstClassFull7[[#This Row],[%Spikes in Bursts-All]]),"",IF(BurstClassFull7[[#This Row],[%Spikes in Bursts-All]]&lt;$D$3,"LB","HB"))</f>
        <v>HB</v>
      </c>
      <c r="F189" s="50" t="str">
        <f t="shared" si="3"/>
        <v>LFHB</v>
      </c>
      <c r="G189" s="71">
        <v>0.10173679560668594</v>
      </c>
      <c r="H189" s="71">
        <v>20.634511220015476</v>
      </c>
      <c r="I189" s="75" t="s">
        <v>82</v>
      </c>
      <c r="J189" s="71" t="s">
        <v>9</v>
      </c>
      <c r="K189" s="71">
        <v>1</v>
      </c>
      <c r="L189" s="71" t="s">
        <v>36</v>
      </c>
      <c r="M189" s="71">
        <v>8</v>
      </c>
      <c r="N189" s="71" t="s">
        <v>113</v>
      </c>
      <c r="O189" s="71" t="s">
        <v>71</v>
      </c>
      <c r="P189" s="71" t="s">
        <v>71</v>
      </c>
      <c r="Q189" s="72">
        <v>24</v>
      </c>
    </row>
    <row r="190" spans="4:17" hidden="1" x14ac:dyDescent="0.3">
      <c r="D190" s="49" t="str">
        <f>IF(ISBLANK(BurstClassFull7[[#This Row],[Spk/sec-Average]]),"",IF(BurstClassFull7[[#This Row],[Spk/sec-Average]]&lt;$C$3,"LF","HF"))</f>
        <v>HF</v>
      </c>
      <c r="E190" s="49" t="str">
        <f>IF(ISBLANK(BurstClassFull7[[#This Row],[%Spikes in Bursts-All]]),"",IF(BurstClassFull7[[#This Row],[%Spikes in Bursts-All]]&lt;$D$3,"LB","HB"))</f>
        <v>HB</v>
      </c>
      <c r="F190" s="50" t="str">
        <f t="shared" si="3"/>
        <v>HFHB</v>
      </c>
      <c r="G190" s="71">
        <v>27.939721388622139</v>
      </c>
      <c r="H190" s="71">
        <v>98.618847546484275</v>
      </c>
      <c r="I190" s="75" t="s">
        <v>97</v>
      </c>
      <c r="J190" s="71" t="s">
        <v>9</v>
      </c>
      <c r="K190" s="71">
        <v>22</v>
      </c>
      <c r="L190" s="71" t="s">
        <v>37</v>
      </c>
      <c r="M190" s="71">
        <v>1</v>
      </c>
      <c r="N190" s="71" t="s">
        <v>110</v>
      </c>
      <c r="O190" s="71" t="s">
        <v>11</v>
      </c>
      <c r="P190" s="71" t="s">
        <v>10</v>
      </c>
      <c r="Q190" s="72">
        <v>769</v>
      </c>
    </row>
    <row r="191" spans="4:17" hidden="1" x14ac:dyDescent="0.3">
      <c r="D191" s="49" t="str">
        <f>IF(ISBLANK(BurstClassFull7[[#This Row],[Spk/sec-Average]]),"",IF(BurstClassFull7[[#This Row],[Spk/sec-Average]]&lt;$C$3,"LF","HF"))</f>
        <v>LF</v>
      </c>
      <c r="E191" s="49" t="str">
        <f>IF(ISBLANK(BurstClassFull7[[#This Row],[%Spikes in Bursts-All]]),"",IF(BurstClassFull7[[#This Row],[%Spikes in Bursts-All]]&lt;$D$3,"LB","HB"))</f>
        <v>LB</v>
      </c>
      <c r="F191" s="50" t="str">
        <f t="shared" si="3"/>
        <v>LFLB</v>
      </c>
      <c r="G191" s="71">
        <v>0.4504861111111112</v>
      </c>
      <c r="H191" s="71">
        <v>8.8121332890512569</v>
      </c>
      <c r="I191" s="75" t="s">
        <v>82</v>
      </c>
      <c r="J191" s="71" t="s">
        <v>9</v>
      </c>
      <c r="K191" s="71">
        <v>1</v>
      </c>
      <c r="L191" s="71" t="s">
        <v>36</v>
      </c>
      <c r="M191" s="71">
        <v>10</v>
      </c>
      <c r="N191" s="71" t="s">
        <v>114</v>
      </c>
      <c r="O191" s="71" t="s">
        <v>71</v>
      </c>
      <c r="P191" s="71" t="s">
        <v>71</v>
      </c>
      <c r="Q191" s="72">
        <v>24</v>
      </c>
    </row>
    <row r="192" spans="4:17" hidden="1" x14ac:dyDescent="0.3">
      <c r="D192" s="49" t="str">
        <f>IF(ISBLANK(BurstClassFull7[[#This Row],[Spk/sec-Average]]),"",IF(BurstClassFull7[[#This Row],[Spk/sec-Average]]&lt;$C$3,"LF","HF"))</f>
        <v>LF</v>
      </c>
      <c r="E192" s="49" t="str">
        <f>IF(ISBLANK(BurstClassFull7[[#This Row],[%Spikes in Bursts-All]]),"",IF(BurstClassFull7[[#This Row],[%Spikes in Bursts-All]]&lt;$D$3,"LB","HB"))</f>
        <v>LB</v>
      </c>
      <c r="F192" s="50" t="str">
        <f t="shared" si="3"/>
        <v>LFLB</v>
      </c>
      <c r="G192" s="71">
        <v>0.77928760258838381</v>
      </c>
      <c r="H192" s="71">
        <v>12.353190887222301</v>
      </c>
      <c r="I192" s="75" t="s">
        <v>82</v>
      </c>
      <c r="J192" s="71" t="s">
        <v>9</v>
      </c>
      <c r="K192" s="71">
        <v>1</v>
      </c>
      <c r="L192" s="71" t="s">
        <v>36</v>
      </c>
      <c r="M192" s="71">
        <v>11</v>
      </c>
      <c r="N192" s="71" t="s">
        <v>143</v>
      </c>
      <c r="O192" s="71" t="s">
        <v>71</v>
      </c>
      <c r="P192" s="71" t="s">
        <v>71</v>
      </c>
      <c r="Q192" s="72">
        <v>24</v>
      </c>
    </row>
    <row r="193" spans="4:17" hidden="1" x14ac:dyDescent="0.3">
      <c r="D193" s="49" t="str">
        <f>IF(ISBLANK(BurstClassFull7[[#This Row],[Spk/sec-Average]]),"",IF(BurstClassFull7[[#This Row],[Spk/sec-Average]]&lt;$C$3,"LF","HF"))</f>
        <v>LF</v>
      </c>
      <c r="E193" s="49" t="str">
        <f>IF(ISBLANK(BurstClassFull7[[#This Row],[%Spikes in Bursts-All]]),"",IF(BurstClassFull7[[#This Row],[%Spikes in Bursts-All]]&lt;$D$3,"LB","HB"))</f>
        <v>LB</v>
      </c>
      <c r="F193" s="50" t="str">
        <f t="shared" si="3"/>
        <v>LFLB</v>
      </c>
      <c r="G193" s="71">
        <v>0.60791666666666666</v>
      </c>
      <c r="H193" s="71">
        <v>5.4099746407438714</v>
      </c>
      <c r="I193" s="75" t="s">
        <v>97</v>
      </c>
      <c r="J193" s="71" t="s">
        <v>9</v>
      </c>
      <c r="K193" s="71">
        <v>22</v>
      </c>
      <c r="L193" s="71" t="s">
        <v>37</v>
      </c>
      <c r="M193" s="71">
        <v>7</v>
      </c>
      <c r="N193" s="71" t="s">
        <v>74</v>
      </c>
      <c r="O193" s="71" t="s">
        <v>11</v>
      </c>
      <c r="P193" s="71" t="s">
        <v>75</v>
      </c>
      <c r="Q193" s="72">
        <v>769</v>
      </c>
    </row>
    <row r="194" spans="4:17" hidden="1" x14ac:dyDescent="0.3">
      <c r="D194" s="49" t="str">
        <f>IF(ISBLANK(BurstClassFull7[[#This Row],[Spk/sec-Average]]),"",IF(BurstClassFull7[[#This Row],[Spk/sec-Average]]&lt;$C$3,"LF","HF"))</f>
        <v>LF</v>
      </c>
      <c r="E194" s="49" t="str">
        <f>IF(ISBLANK(BurstClassFull7[[#This Row],[%Spikes in Bursts-All]]),"",IF(BurstClassFull7[[#This Row],[%Spikes in Bursts-All]]&lt;$D$3,"LB","HB"))</f>
        <v>LB</v>
      </c>
      <c r="F194" s="50" t="str">
        <f t="shared" si="3"/>
        <v>LFLB</v>
      </c>
      <c r="G194" s="71">
        <v>0.51555555555555566</v>
      </c>
      <c r="H194" s="71">
        <v>7.2619993191875638</v>
      </c>
      <c r="I194" s="75" t="s">
        <v>97</v>
      </c>
      <c r="J194" s="71" t="s">
        <v>9</v>
      </c>
      <c r="K194" s="71">
        <v>22</v>
      </c>
      <c r="L194" s="71" t="s">
        <v>37</v>
      </c>
      <c r="M194" s="71">
        <v>11</v>
      </c>
      <c r="N194" s="71" t="s">
        <v>86</v>
      </c>
      <c r="O194" s="71" t="s">
        <v>11</v>
      </c>
      <c r="P194" s="71" t="s">
        <v>71</v>
      </c>
      <c r="Q194" s="72">
        <v>769</v>
      </c>
    </row>
    <row r="195" spans="4:17" hidden="1" x14ac:dyDescent="0.3">
      <c r="D195" s="49" t="str">
        <f>IF(ISBLANK(BurstClassFull7[[#This Row],[Spk/sec-Average]]),"",IF(BurstClassFull7[[#This Row],[Spk/sec-Average]]&lt;$C$3,"LF","HF"))</f>
        <v>LF</v>
      </c>
      <c r="E195" s="49" t="str">
        <f>IF(ISBLANK(BurstClassFull7[[#This Row],[%Spikes in Bursts-All]]),"",IF(BurstClassFull7[[#This Row],[%Spikes in Bursts-All]]&lt;$D$3,"LB","HB"))</f>
        <v>LB</v>
      </c>
      <c r="F195" s="50" t="str">
        <f t="shared" si="3"/>
        <v>LFLB</v>
      </c>
      <c r="G195" s="71">
        <v>0.73341940756003265</v>
      </c>
      <c r="H195" s="71">
        <v>9.1320592039086073</v>
      </c>
      <c r="I195" s="75" t="s">
        <v>82</v>
      </c>
      <c r="J195" s="71" t="s">
        <v>9</v>
      </c>
      <c r="K195" s="71">
        <v>1</v>
      </c>
      <c r="L195" s="71" t="s">
        <v>36</v>
      </c>
      <c r="M195" s="71">
        <v>14</v>
      </c>
      <c r="N195" s="71" t="s">
        <v>144</v>
      </c>
      <c r="O195" s="71" t="s">
        <v>71</v>
      </c>
      <c r="P195" s="71" t="s">
        <v>71</v>
      </c>
      <c r="Q195" s="72">
        <v>24</v>
      </c>
    </row>
    <row r="196" spans="4:17" hidden="1" x14ac:dyDescent="0.3">
      <c r="D196" s="49" t="str">
        <f>IF(ISBLANK(BurstClassFull7[[#This Row],[Spk/sec-Average]]),"",IF(BurstClassFull7[[#This Row],[Spk/sec-Average]]&lt;$C$3,"LF","HF"))</f>
        <v>LF</v>
      </c>
      <c r="E196" s="49" t="str">
        <f>IF(ISBLANK(BurstClassFull7[[#This Row],[%Spikes in Bursts-All]]),"",IF(BurstClassFull7[[#This Row],[%Spikes in Bursts-All]]&lt;$D$3,"LB","HB"))</f>
        <v>HB</v>
      </c>
      <c r="F196" s="50" t="str">
        <f t="shared" si="3"/>
        <v>LFHB</v>
      </c>
      <c r="G196" s="71">
        <v>0.8775694444444444</v>
      </c>
      <c r="H196" s="71">
        <v>27.115077637498185</v>
      </c>
      <c r="I196" s="75" t="s">
        <v>97</v>
      </c>
      <c r="J196" s="71" t="s">
        <v>9</v>
      </c>
      <c r="K196" s="71">
        <v>22</v>
      </c>
      <c r="L196" s="71" t="s">
        <v>37</v>
      </c>
      <c r="M196" s="71">
        <v>13</v>
      </c>
      <c r="N196" s="71" t="s">
        <v>89</v>
      </c>
      <c r="O196" s="71" t="s">
        <v>11</v>
      </c>
      <c r="P196" s="71" t="s">
        <v>75</v>
      </c>
      <c r="Q196" s="72">
        <v>769</v>
      </c>
    </row>
    <row r="197" spans="4:17" hidden="1" x14ac:dyDescent="0.3">
      <c r="D197" s="49" t="str">
        <f>IF(ISBLANK(BurstClassFull7[[#This Row],[Spk/sec-Average]]),"",IF(BurstClassFull7[[#This Row],[Spk/sec-Average]]&lt;$C$3,"LF","HF"))</f>
        <v>LF</v>
      </c>
      <c r="E197" s="49" t="str">
        <f>IF(ISBLANK(BurstClassFull7[[#This Row],[%Spikes in Bursts-All]]),"",IF(BurstClassFull7[[#This Row],[%Spikes in Bursts-All]]&lt;$D$3,"LB","HB"))</f>
        <v>HB</v>
      </c>
      <c r="F197" s="50" t="str">
        <f t="shared" si="3"/>
        <v>LFHB</v>
      </c>
      <c r="G197" s="71">
        <v>1.5563936491935484</v>
      </c>
      <c r="H197" s="71">
        <v>25.876397384518036</v>
      </c>
      <c r="I197" s="75" t="s">
        <v>82</v>
      </c>
      <c r="J197" s="71" t="s">
        <v>9</v>
      </c>
      <c r="K197" s="71">
        <v>1</v>
      </c>
      <c r="L197" s="71" t="s">
        <v>36</v>
      </c>
      <c r="M197" s="71">
        <v>16</v>
      </c>
      <c r="N197" s="71" t="s">
        <v>145</v>
      </c>
      <c r="O197" s="71" t="s">
        <v>71</v>
      </c>
      <c r="P197" s="71" t="s">
        <v>71</v>
      </c>
      <c r="Q197" s="72">
        <v>24</v>
      </c>
    </row>
    <row r="198" spans="4:17" hidden="1" x14ac:dyDescent="0.3">
      <c r="D198" s="49" t="str">
        <f>IF(ISBLANK(BurstClassFull7[[#This Row],[Spk/sec-Average]]),"",IF(BurstClassFull7[[#This Row],[Spk/sec-Average]]&lt;$C$3,"LF","HF"))</f>
        <v>LF</v>
      </c>
      <c r="E198" s="49" t="str">
        <f>IF(ISBLANK(BurstClassFull7[[#This Row],[%Spikes in Bursts-All]]),"",IF(BurstClassFull7[[#This Row],[%Spikes in Bursts-All]]&lt;$D$3,"LB","HB"))</f>
        <v>HB</v>
      </c>
      <c r="F198" s="50" t="str">
        <f t="shared" si="3"/>
        <v>LFHB</v>
      </c>
      <c r="G198" s="71">
        <v>1.2145975084601377</v>
      </c>
      <c r="H198" s="71">
        <v>36.278697277095567</v>
      </c>
      <c r="I198" s="75" t="s">
        <v>82</v>
      </c>
      <c r="J198" s="71" t="s">
        <v>9</v>
      </c>
      <c r="K198" s="71">
        <v>1</v>
      </c>
      <c r="L198" s="71" t="s">
        <v>36</v>
      </c>
      <c r="M198" s="71">
        <v>17</v>
      </c>
      <c r="N198" s="71" t="s">
        <v>130</v>
      </c>
      <c r="O198" s="71" t="s">
        <v>71</v>
      </c>
      <c r="P198" s="71" t="s">
        <v>71</v>
      </c>
      <c r="Q198" s="72">
        <v>24</v>
      </c>
    </row>
    <row r="199" spans="4:17" hidden="1" x14ac:dyDescent="0.3">
      <c r="D199" s="49" t="str">
        <f>IF(ISBLANK(BurstClassFull7[[#This Row],[Spk/sec-Average]]),"",IF(BurstClassFull7[[#This Row],[Spk/sec-Average]]&lt;$C$3,"LF","HF"))</f>
        <v>LF</v>
      </c>
      <c r="E199" s="49" t="str">
        <f>IF(ISBLANK(BurstClassFull7[[#This Row],[%Spikes in Bursts-All]]),"",IF(BurstClassFull7[[#This Row],[%Spikes in Bursts-All]]&lt;$D$3,"LB","HB"))</f>
        <v>HB</v>
      </c>
      <c r="F199" s="50" t="str">
        <f t="shared" si="3"/>
        <v>LFHB</v>
      </c>
      <c r="G199" s="71">
        <v>3.9595352564102557E-2</v>
      </c>
      <c r="H199" s="71">
        <v>43.757881462799496</v>
      </c>
      <c r="I199" s="75" t="s">
        <v>82</v>
      </c>
      <c r="J199" s="71" t="s">
        <v>9</v>
      </c>
      <c r="K199" s="71">
        <v>1</v>
      </c>
      <c r="L199" s="71" t="s">
        <v>36</v>
      </c>
      <c r="M199" s="71">
        <v>18</v>
      </c>
      <c r="N199" s="71" t="s">
        <v>135</v>
      </c>
      <c r="O199" s="71" t="s">
        <v>71</v>
      </c>
      <c r="P199" s="71" t="s">
        <v>71</v>
      </c>
      <c r="Q199" s="72">
        <v>24</v>
      </c>
    </row>
    <row r="200" spans="4:17" hidden="1" x14ac:dyDescent="0.3">
      <c r="D200" s="49" t="str">
        <f>IF(ISBLANK(BurstClassFull7[[#This Row],[Spk/sec-Average]]),"",IF(BurstClassFull7[[#This Row],[Spk/sec-Average]]&lt;$C$3,"LF","HF"))</f>
        <v>LF</v>
      </c>
      <c r="E200" s="49" t="str">
        <f>IF(ISBLANK(BurstClassFull7[[#This Row],[%Spikes in Bursts-All]]),"",IF(BurstClassFull7[[#This Row],[%Spikes in Bursts-All]]&lt;$D$3,"LB","HB"))</f>
        <v>LB</v>
      </c>
      <c r="F200" s="50" t="str">
        <f t="shared" si="3"/>
        <v>LFLB</v>
      </c>
      <c r="G200" s="71">
        <v>1.3383771226945567</v>
      </c>
      <c r="H200" s="71">
        <v>17.827671427973023</v>
      </c>
      <c r="I200" s="75" t="s">
        <v>97</v>
      </c>
      <c r="J200" s="71" t="s">
        <v>9</v>
      </c>
      <c r="K200" s="71">
        <v>22</v>
      </c>
      <c r="L200" s="71" t="s">
        <v>37</v>
      </c>
      <c r="M200" s="71">
        <v>15</v>
      </c>
      <c r="N200" s="71" t="s">
        <v>115</v>
      </c>
      <c r="O200" s="71" t="s">
        <v>11</v>
      </c>
      <c r="P200" s="71" t="s">
        <v>71</v>
      </c>
      <c r="Q200" s="72">
        <v>769</v>
      </c>
    </row>
    <row r="201" spans="4:17" x14ac:dyDescent="0.3">
      <c r="D201" s="49" t="str">
        <f>IF(ISBLANK(BurstClassFull7[[#This Row],[Spk/sec-Average]]),"",IF(BurstClassFull7[[#This Row],[Spk/sec-Average]]&lt;$C$3,"LF","HF"))</f>
        <v>LF</v>
      </c>
      <c r="E201" s="49" t="str">
        <f>IF(ISBLANK(BurstClassFull7[[#This Row],[%Spikes in Bursts-All]]),"",IF(BurstClassFull7[[#This Row],[%Spikes in Bursts-All]]&lt;$D$3,"LB","HB"))</f>
        <v>HB</v>
      </c>
      <c r="F201" s="50" t="str">
        <f t="shared" si="3"/>
        <v>LFHB</v>
      </c>
      <c r="G201" s="71">
        <v>0.83570833333333328</v>
      </c>
      <c r="H201" s="71">
        <v>31.600938278844744</v>
      </c>
      <c r="I201" s="75" t="s">
        <v>146</v>
      </c>
      <c r="J201" s="71" t="s">
        <v>9</v>
      </c>
      <c r="K201" s="71">
        <v>5</v>
      </c>
      <c r="L201" s="71" t="s">
        <v>36</v>
      </c>
      <c r="M201" s="71">
        <v>3</v>
      </c>
      <c r="N201" s="71" t="s">
        <v>136</v>
      </c>
      <c r="O201" s="71" t="s">
        <v>11</v>
      </c>
      <c r="P201" s="71" t="s">
        <v>71</v>
      </c>
      <c r="Q201" s="72">
        <v>786</v>
      </c>
    </row>
    <row r="202" spans="4:17" hidden="1" x14ac:dyDescent="0.3">
      <c r="D202" s="49" t="str">
        <f>IF(ISBLANK(BurstClassFull7[[#This Row],[Spk/sec-Average]]),"",IF(BurstClassFull7[[#This Row],[Spk/sec-Average]]&lt;$C$3,"LF","HF"))</f>
        <v>LF</v>
      </c>
      <c r="E202" s="49" t="str">
        <f>IF(ISBLANK(BurstClassFull7[[#This Row],[%Spikes in Bursts-All]]),"",IF(BurstClassFull7[[#This Row],[%Spikes in Bursts-All]]&lt;$D$3,"LB","HB"))</f>
        <v>LB</v>
      </c>
      <c r="F202" s="50" t="str">
        <f t="shared" si="3"/>
        <v>LFLB</v>
      </c>
      <c r="G202" s="71">
        <v>0.32852077448210926</v>
      </c>
      <c r="H202" s="71">
        <v>15.920469174653126</v>
      </c>
      <c r="I202" s="75" t="s">
        <v>147</v>
      </c>
      <c r="J202" s="71" t="s">
        <v>9</v>
      </c>
      <c r="K202" s="71">
        <v>1</v>
      </c>
      <c r="L202" s="71" t="s">
        <v>36</v>
      </c>
      <c r="M202" s="71">
        <v>2</v>
      </c>
      <c r="N202" s="71" t="s">
        <v>87</v>
      </c>
      <c r="O202" s="71" t="s">
        <v>81</v>
      </c>
      <c r="P202" s="71" t="s">
        <v>71</v>
      </c>
      <c r="Q202" s="72">
        <v>911</v>
      </c>
    </row>
    <row r="203" spans="4:17" hidden="1" x14ac:dyDescent="0.3">
      <c r="D203" s="49" t="str">
        <f>IF(ISBLANK(BurstClassFull7[[#This Row],[Spk/sec-Average]]),"",IF(BurstClassFull7[[#This Row],[Spk/sec-Average]]&lt;$C$3,"LF","HF"))</f>
        <v>LF</v>
      </c>
      <c r="E203" s="49" t="str">
        <f>IF(ISBLANK(BurstClassFull7[[#This Row],[%Spikes in Bursts-All]]),"",IF(BurstClassFull7[[#This Row],[%Spikes in Bursts-All]]&lt;$D$3,"LB","HB"))</f>
        <v>LB</v>
      </c>
      <c r="F203" s="50" t="str">
        <f t="shared" si="3"/>
        <v>LFLB</v>
      </c>
      <c r="G203" s="71">
        <v>0.36645140845404445</v>
      </c>
      <c r="H203" s="71">
        <v>17.133605518794877</v>
      </c>
      <c r="I203" s="75" t="s">
        <v>147</v>
      </c>
      <c r="J203" s="71" t="s">
        <v>9</v>
      </c>
      <c r="K203" s="71">
        <v>1</v>
      </c>
      <c r="L203" s="71" t="s">
        <v>36</v>
      </c>
      <c r="M203" s="71">
        <v>3</v>
      </c>
      <c r="N203" s="71" t="s">
        <v>112</v>
      </c>
      <c r="O203" s="71" t="s">
        <v>71</v>
      </c>
      <c r="P203" s="71" t="s">
        <v>71</v>
      </c>
      <c r="Q203" s="72">
        <v>911</v>
      </c>
    </row>
    <row r="204" spans="4:17" hidden="1" x14ac:dyDescent="0.3">
      <c r="D204" s="49" t="str">
        <f>IF(ISBLANK(BurstClassFull7[[#This Row],[Spk/sec-Average]]),"",IF(BurstClassFull7[[#This Row],[Spk/sec-Average]]&lt;$C$3,"LF","HF"))</f>
        <v>LF</v>
      </c>
      <c r="E204" s="49" t="str">
        <f>IF(ISBLANK(BurstClassFull7[[#This Row],[%Spikes in Bursts-All]]),"",IF(BurstClassFull7[[#This Row],[%Spikes in Bursts-All]]&lt;$D$3,"LB","HB"))</f>
        <v>LB</v>
      </c>
      <c r="F204" s="50" t="str">
        <f t="shared" si="3"/>
        <v>LFLB</v>
      </c>
      <c r="G204" s="71">
        <v>7.5038409537856454E-2</v>
      </c>
      <c r="H204" s="71">
        <v>18.072289156626507</v>
      </c>
      <c r="I204" s="75" t="s">
        <v>147</v>
      </c>
      <c r="J204" s="71" t="s">
        <v>9</v>
      </c>
      <c r="K204" s="71">
        <v>1</v>
      </c>
      <c r="L204" s="71" t="s">
        <v>36</v>
      </c>
      <c r="M204" s="71">
        <v>4</v>
      </c>
      <c r="N204" s="71" t="s">
        <v>113</v>
      </c>
      <c r="O204" s="71" t="s">
        <v>71</v>
      </c>
      <c r="P204" s="71" t="s">
        <v>71</v>
      </c>
      <c r="Q204" s="72">
        <v>911</v>
      </c>
    </row>
    <row r="205" spans="4:17" hidden="1" x14ac:dyDescent="0.3">
      <c r="D205" s="49" t="str">
        <f>IF(ISBLANK(BurstClassFull7[[#This Row],[Spk/sec-Average]]),"",IF(BurstClassFull7[[#This Row],[Spk/sec-Average]]&lt;$C$3,"LF","HF"))</f>
        <v>LF</v>
      </c>
      <c r="E205" s="49" t="str">
        <f>IF(ISBLANK(BurstClassFull7[[#This Row],[%Spikes in Bursts-All]]),"",IF(BurstClassFull7[[#This Row],[%Spikes in Bursts-All]]&lt;$D$3,"LB","HB"))</f>
        <v>HB</v>
      </c>
      <c r="F205" s="50" t="str">
        <f t="shared" si="3"/>
        <v>LFHB</v>
      </c>
      <c r="G205" s="71">
        <v>0.13773703231292517</v>
      </c>
      <c r="H205" s="71">
        <v>31.844174410293068</v>
      </c>
      <c r="I205" s="75" t="s">
        <v>147</v>
      </c>
      <c r="J205" s="71" t="s">
        <v>9</v>
      </c>
      <c r="K205" s="71">
        <v>1</v>
      </c>
      <c r="L205" s="71" t="s">
        <v>36</v>
      </c>
      <c r="M205" s="71">
        <v>5</v>
      </c>
      <c r="N205" s="71" t="s">
        <v>134</v>
      </c>
      <c r="O205" s="71" t="s">
        <v>71</v>
      </c>
      <c r="P205" s="71" t="s">
        <v>10</v>
      </c>
      <c r="Q205" s="72">
        <v>911</v>
      </c>
    </row>
    <row r="206" spans="4:17" hidden="1" x14ac:dyDescent="0.3">
      <c r="D206" s="49" t="str">
        <f>IF(ISBLANK(BurstClassFull7[[#This Row],[Spk/sec-Average]]),"",IF(BurstClassFull7[[#This Row],[Spk/sec-Average]]&lt;$C$3,"LF","HF"))</f>
        <v>LF</v>
      </c>
      <c r="E206" s="49" t="str">
        <f>IF(ISBLANK(BurstClassFull7[[#This Row],[%Spikes in Bursts-All]]),"",IF(BurstClassFull7[[#This Row],[%Spikes in Bursts-All]]&lt;$D$3,"LB","HB"))</f>
        <v>HB</v>
      </c>
      <c r="F206" s="50" t="str">
        <f t="shared" si="3"/>
        <v>LFHB</v>
      </c>
      <c r="G206" s="71">
        <v>0.11031250000000001</v>
      </c>
      <c r="H206" s="71">
        <v>38.484589041095887</v>
      </c>
      <c r="I206" s="75" t="s">
        <v>147</v>
      </c>
      <c r="J206" s="71" t="s">
        <v>9</v>
      </c>
      <c r="K206" s="71">
        <v>1</v>
      </c>
      <c r="L206" s="71" t="s">
        <v>36</v>
      </c>
      <c r="M206" s="71">
        <v>6</v>
      </c>
      <c r="N206" s="71" t="s">
        <v>148</v>
      </c>
      <c r="O206" s="71" t="s">
        <v>71</v>
      </c>
      <c r="P206" s="71" t="s">
        <v>71</v>
      </c>
      <c r="Q206" s="72">
        <v>911</v>
      </c>
    </row>
    <row r="207" spans="4:17" hidden="1" x14ac:dyDescent="0.3">
      <c r="D207" s="49" t="str">
        <f>IF(ISBLANK(BurstClassFull7[[#This Row],[Spk/sec-Average]]),"",IF(BurstClassFull7[[#This Row],[Spk/sec-Average]]&lt;$C$3,"LF","HF"))</f>
        <v>LF</v>
      </c>
      <c r="E207" s="49" t="str">
        <f>IF(ISBLANK(BurstClassFull7[[#This Row],[%Spikes in Bursts-All]]),"",IF(BurstClassFull7[[#This Row],[%Spikes in Bursts-All]]&lt;$D$3,"LB","HB"))</f>
        <v>HB</v>
      </c>
      <c r="F207" s="50" t="str">
        <f t="shared" si="3"/>
        <v>LFHB</v>
      </c>
      <c r="G207" s="71">
        <v>1.0317361111111112</v>
      </c>
      <c r="H207" s="71">
        <v>49.655862109535853</v>
      </c>
      <c r="I207" s="75" t="s">
        <v>147</v>
      </c>
      <c r="J207" s="71" t="s">
        <v>9</v>
      </c>
      <c r="K207" s="71">
        <v>1</v>
      </c>
      <c r="L207" s="71" t="s">
        <v>36</v>
      </c>
      <c r="M207" s="71">
        <v>7</v>
      </c>
      <c r="N207" s="71" t="s">
        <v>114</v>
      </c>
      <c r="O207" s="71" t="s">
        <v>71</v>
      </c>
      <c r="P207" s="71" t="s">
        <v>119</v>
      </c>
      <c r="Q207" s="72">
        <v>911</v>
      </c>
    </row>
    <row r="208" spans="4:17" hidden="1" x14ac:dyDescent="0.3">
      <c r="D208" s="49" t="str">
        <f>IF(ISBLANK(BurstClassFull7[[#This Row],[Spk/sec-Average]]),"",IF(BurstClassFull7[[#This Row],[Spk/sec-Average]]&lt;$C$3,"LF","HF"))</f>
        <v>LF</v>
      </c>
      <c r="E208" s="49" t="str">
        <f>IF(ISBLANK(BurstClassFull7[[#This Row],[%Spikes in Bursts-All]]),"",IF(BurstClassFull7[[#This Row],[%Spikes in Bursts-All]]&lt;$D$3,"LB","HB"))</f>
        <v>HB</v>
      </c>
      <c r="F208" s="50" t="str">
        <f t="shared" si="3"/>
        <v>LFHB</v>
      </c>
      <c r="G208" s="71">
        <v>0.20493055555555556</v>
      </c>
      <c r="H208" s="71">
        <v>50.797512841308453</v>
      </c>
      <c r="I208" s="75" t="s">
        <v>147</v>
      </c>
      <c r="J208" s="71" t="s">
        <v>9</v>
      </c>
      <c r="K208" s="71">
        <v>1</v>
      </c>
      <c r="L208" s="71" t="s">
        <v>36</v>
      </c>
      <c r="M208" s="71">
        <v>8</v>
      </c>
      <c r="N208" s="71" t="s">
        <v>135</v>
      </c>
      <c r="O208" s="71" t="s">
        <v>71</v>
      </c>
      <c r="P208" s="71" t="s">
        <v>10</v>
      </c>
      <c r="Q208" s="72">
        <v>911</v>
      </c>
    </row>
    <row r="209" spans="4:17" hidden="1" x14ac:dyDescent="0.3">
      <c r="D209" s="49" t="str">
        <f>IF(ISBLANK(BurstClassFull7[[#This Row],[Spk/sec-Average]]),"",IF(BurstClassFull7[[#This Row],[Spk/sec-Average]]&lt;$C$3,"LF","HF"))</f>
        <v>LF</v>
      </c>
      <c r="E209" s="49" t="str">
        <f>IF(ISBLANK(BurstClassFull7[[#This Row],[%Spikes in Bursts-All]]),"",IF(BurstClassFull7[[#This Row],[%Spikes in Bursts-All]]&lt;$D$3,"LB","HB"))</f>
        <v>LB</v>
      </c>
      <c r="F209" s="50" t="str">
        <f t="shared" si="3"/>
        <v>LFLB</v>
      </c>
      <c r="G209" s="71">
        <v>1.441313646832648</v>
      </c>
      <c r="H209" s="71">
        <v>8.3084708637033128E-2</v>
      </c>
      <c r="I209" s="75" t="s">
        <v>149</v>
      </c>
      <c r="J209" s="71" t="s">
        <v>9</v>
      </c>
      <c r="K209" s="71">
        <v>6</v>
      </c>
      <c r="L209" s="71" t="s">
        <v>36</v>
      </c>
      <c r="M209" s="71">
        <v>1</v>
      </c>
      <c r="N209" s="71" t="s">
        <v>111</v>
      </c>
      <c r="O209" s="71" t="s">
        <v>71</v>
      </c>
      <c r="P209" s="71" t="s">
        <v>10</v>
      </c>
      <c r="Q209" s="72">
        <v>968</v>
      </c>
    </row>
    <row r="210" spans="4:17" hidden="1" x14ac:dyDescent="0.3">
      <c r="D210" s="49" t="str">
        <f>IF(ISBLANK(BurstClassFull7[[#This Row],[Spk/sec-Average]]),"",IF(BurstClassFull7[[#This Row],[Spk/sec-Average]]&lt;$C$3,"LF","HF"))</f>
        <v>LF</v>
      </c>
      <c r="E210" s="49" t="str">
        <f>IF(ISBLANK(BurstClassFull7[[#This Row],[%Spikes in Bursts-All]]),"",IF(BurstClassFull7[[#This Row],[%Spikes in Bursts-All]]&lt;$D$3,"LB","HB"))</f>
        <v>LB</v>
      </c>
      <c r="F210" s="50" t="str">
        <f t="shared" si="3"/>
        <v>LFLB</v>
      </c>
      <c r="G210" s="71">
        <v>1.4104881269376941</v>
      </c>
      <c r="H210" s="71">
        <v>7.7396385588793006E-3</v>
      </c>
      <c r="I210" s="75" t="s">
        <v>149</v>
      </c>
      <c r="J210" s="71" t="s">
        <v>9</v>
      </c>
      <c r="K210" s="71">
        <v>6</v>
      </c>
      <c r="L210" s="71" t="s">
        <v>36</v>
      </c>
      <c r="M210" s="71">
        <v>2</v>
      </c>
      <c r="N210" s="71" t="s">
        <v>136</v>
      </c>
      <c r="O210" s="71" t="s">
        <v>71</v>
      </c>
      <c r="P210" s="71" t="s">
        <v>71</v>
      </c>
      <c r="Q210" s="72">
        <v>968</v>
      </c>
    </row>
    <row r="211" spans="4:17" hidden="1" x14ac:dyDescent="0.3">
      <c r="D211" s="49" t="str">
        <f>IF(ISBLANK(BurstClassFull7[[#This Row],[Spk/sec-Average]]),"",IF(BurstClassFull7[[#This Row],[Spk/sec-Average]]&lt;$C$3,"LF","HF"))</f>
        <v>LF</v>
      </c>
      <c r="E211" s="49" t="str">
        <f>IF(ISBLANK(BurstClassFull7[[#This Row],[%Spikes in Bursts-All]]),"",IF(BurstClassFull7[[#This Row],[%Spikes in Bursts-All]]&lt;$D$3,"LB","HB"))</f>
        <v>LB</v>
      </c>
      <c r="F211" s="50" t="str">
        <f t="shared" si="3"/>
        <v>LFLB</v>
      </c>
      <c r="G211" s="71">
        <v>1.7779193388667998</v>
      </c>
      <c r="H211" s="71">
        <v>18.368949272888646</v>
      </c>
      <c r="I211" s="75" t="s">
        <v>149</v>
      </c>
      <c r="J211" s="71" t="s">
        <v>9</v>
      </c>
      <c r="K211" s="71">
        <v>6</v>
      </c>
      <c r="L211" s="71" t="s">
        <v>36</v>
      </c>
      <c r="M211" s="71">
        <v>3</v>
      </c>
      <c r="N211" s="71" t="s">
        <v>112</v>
      </c>
      <c r="O211" s="71" t="s">
        <v>71</v>
      </c>
      <c r="P211" s="71" t="s">
        <v>71</v>
      </c>
      <c r="Q211" s="72">
        <v>968</v>
      </c>
    </row>
    <row r="212" spans="4:17" hidden="1" x14ac:dyDescent="0.3">
      <c r="D212" s="49" t="str">
        <f>IF(ISBLANK(BurstClassFull7[[#This Row],[Spk/sec-Average]]),"",IF(BurstClassFull7[[#This Row],[Spk/sec-Average]]&lt;$C$3,"LF","HF"))</f>
        <v>LF</v>
      </c>
      <c r="E212" s="49" t="str">
        <f>IF(ISBLANK(BurstClassFull7[[#This Row],[%Spikes in Bursts-All]]),"",IF(BurstClassFull7[[#This Row],[%Spikes in Bursts-All]]&lt;$D$3,"LB","HB"))</f>
        <v>LB</v>
      </c>
      <c r="F212" s="50" t="str">
        <f t="shared" si="3"/>
        <v>LFLB</v>
      </c>
      <c r="G212" s="71">
        <v>1.6293147824397824</v>
      </c>
      <c r="H212" s="71">
        <v>17.331508723913789</v>
      </c>
      <c r="I212" s="75" t="s">
        <v>149</v>
      </c>
      <c r="J212" s="71" t="s">
        <v>9</v>
      </c>
      <c r="K212" s="71">
        <v>6</v>
      </c>
      <c r="L212" s="71" t="s">
        <v>36</v>
      </c>
      <c r="M212" s="71">
        <v>4</v>
      </c>
      <c r="N212" s="71" t="s">
        <v>95</v>
      </c>
      <c r="O212" s="71" t="s">
        <v>71</v>
      </c>
      <c r="P212" s="71" t="s">
        <v>81</v>
      </c>
      <c r="Q212" s="72">
        <v>968</v>
      </c>
    </row>
    <row r="213" spans="4:17" x14ac:dyDescent="0.3">
      <c r="D213" s="49" t="str">
        <f>IF(ISBLANK(BurstClassFull7[[#This Row],[Spk/sec-Average]]),"",IF(BurstClassFull7[[#This Row],[Spk/sec-Average]]&lt;$C$3,"LF","HF"))</f>
        <v>LF</v>
      </c>
      <c r="E213" s="49" t="str">
        <f>IF(ISBLANK(BurstClassFull7[[#This Row],[%Spikes in Bursts-All]]),"",IF(BurstClassFull7[[#This Row],[%Spikes in Bursts-All]]&lt;$D$3,"LB","HB"))</f>
        <v>LB</v>
      </c>
      <c r="F213" s="50" t="str">
        <f t="shared" si="3"/>
        <v>LFLB</v>
      </c>
      <c r="G213" s="71">
        <v>0.62270288422546638</v>
      </c>
      <c r="H213" s="71">
        <v>15.335868187579212</v>
      </c>
      <c r="I213" s="75" t="s">
        <v>146</v>
      </c>
      <c r="J213" s="71" t="s">
        <v>9</v>
      </c>
      <c r="K213" s="71">
        <v>5</v>
      </c>
      <c r="L213" s="71" t="s">
        <v>36</v>
      </c>
      <c r="M213" s="71">
        <v>4</v>
      </c>
      <c r="N213" s="71" t="s">
        <v>87</v>
      </c>
      <c r="O213" s="71" t="s">
        <v>11</v>
      </c>
      <c r="P213" s="71" t="s">
        <v>71</v>
      </c>
      <c r="Q213" s="72">
        <v>786</v>
      </c>
    </row>
    <row r="214" spans="4:17" hidden="1" x14ac:dyDescent="0.3">
      <c r="D214" s="49" t="str">
        <f>IF(ISBLANK(BurstClassFull7[[#This Row],[Spk/sec-Average]]),"",IF(BurstClassFull7[[#This Row],[Spk/sec-Average]]&lt;$C$3,"LF","HF"))</f>
        <v>LF</v>
      </c>
      <c r="E214" s="49" t="str">
        <f>IF(ISBLANK(BurstClassFull7[[#This Row],[%Spikes in Bursts-All]]),"",IF(BurstClassFull7[[#This Row],[%Spikes in Bursts-All]]&lt;$D$3,"LB","HB"))</f>
        <v>LB</v>
      </c>
      <c r="F214" s="50" t="str">
        <f t="shared" si="3"/>
        <v>LFLB</v>
      </c>
      <c r="G214" s="71">
        <v>1.3837594696969697E-2</v>
      </c>
      <c r="H214" s="71">
        <v>1.0309278350515463</v>
      </c>
      <c r="I214" s="75" t="s">
        <v>149</v>
      </c>
      <c r="J214" s="71" t="s">
        <v>9</v>
      </c>
      <c r="K214" s="71">
        <v>6</v>
      </c>
      <c r="L214" s="71" t="s">
        <v>36</v>
      </c>
      <c r="M214" s="71">
        <v>6</v>
      </c>
      <c r="N214" s="71" t="s">
        <v>144</v>
      </c>
      <c r="O214" s="71" t="s">
        <v>71</v>
      </c>
      <c r="P214" s="71" t="s">
        <v>71</v>
      </c>
      <c r="Q214" s="72">
        <v>968</v>
      </c>
    </row>
    <row r="215" spans="4:17" hidden="1" x14ac:dyDescent="0.3">
      <c r="D215" s="49" t="str">
        <f>IF(ISBLANK(BurstClassFull7[[#This Row],[Spk/sec-Average]]),"",IF(BurstClassFull7[[#This Row],[Spk/sec-Average]]&lt;$C$3,"LF","HF"))</f>
        <v>LF</v>
      </c>
      <c r="E215" s="49" t="str">
        <f>IF(ISBLANK(BurstClassFull7[[#This Row],[%Spikes in Bursts-All]]),"",IF(BurstClassFull7[[#This Row],[%Spikes in Bursts-All]]&lt;$D$3,"LB","HB"))</f>
        <v>LB</v>
      </c>
      <c r="F215" s="50" t="str">
        <f t="shared" si="3"/>
        <v>LFLB</v>
      </c>
      <c r="G215" s="71">
        <v>0.17955176767676767</v>
      </c>
      <c r="H215" s="71">
        <v>4.709715639810427</v>
      </c>
      <c r="I215" s="75" t="s">
        <v>149</v>
      </c>
      <c r="J215" s="71" t="s">
        <v>9</v>
      </c>
      <c r="K215" s="71">
        <v>6</v>
      </c>
      <c r="L215" s="71" t="s">
        <v>36</v>
      </c>
      <c r="M215" s="71">
        <v>7</v>
      </c>
      <c r="N215" s="71" t="s">
        <v>122</v>
      </c>
      <c r="O215" s="71" t="s">
        <v>71</v>
      </c>
      <c r="P215" s="71" t="s">
        <v>71</v>
      </c>
      <c r="Q215" s="72">
        <v>968</v>
      </c>
    </row>
    <row r="216" spans="4:17" hidden="1" x14ac:dyDescent="0.3">
      <c r="D216" s="49" t="str">
        <f>IF(ISBLANK(BurstClassFull7[[#This Row],[Spk/sec-Average]]),"",IF(BurstClassFull7[[#This Row],[Spk/sec-Average]]&lt;$C$3,"LF","HF"))</f>
        <v>LF</v>
      </c>
      <c r="E216" s="49" t="str">
        <f>IF(ISBLANK(BurstClassFull7[[#This Row],[%Spikes in Bursts-All]]),"",IF(BurstClassFull7[[#This Row],[%Spikes in Bursts-All]]&lt;$D$3,"LB","HB"))</f>
        <v>LB</v>
      </c>
      <c r="F216" s="50" t="str">
        <f t="shared" si="3"/>
        <v>LFLB</v>
      </c>
      <c r="G216" s="71">
        <v>0.76758116883116889</v>
      </c>
      <c r="H216" s="71">
        <v>15.432749771496871</v>
      </c>
      <c r="I216" s="75" t="s">
        <v>149</v>
      </c>
      <c r="J216" s="71" t="s">
        <v>9</v>
      </c>
      <c r="K216" s="71">
        <v>6</v>
      </c>
      <c r="L216" s="71" t="s">
        <v>36</v>
      </c>
      <c r="M216" s="71">
        <v>8</v>
      </c>
      <c r="N216" s="71" t="s">
        <v>101</v>
      </c>
      <c r="O216" s="71" t="s">
        <v>71</v>
      </c>
      <c r="P216" s="71" t="s">
        <v>71</v>
      </c>
      <c r="Q216" s="72">
        <v>968</v>
      </c>
    </row>
    <row r="217" spans="4:17" hidden="1" x14ac:dyDescent="0.3">
      <c r="D217" s="49" t="str">
        <f>IF(ISBLANK(BurstClassFull7[[#This Row],[Spk/sec-Average]]),"",IF(BurstClassFull7[[#This Row],[Spk/sec-Average]]&lt;$C$3,"LF","HF"))</f>
        <v>LF</v>
      </c>
      <c r="E217" s="49" t="str">
        <f>IF(ISBLANK(BurstClassFull7[[#This Row],[%Spikes in Bursts-All]]),"",IF(BurstClassFull7[[#This Row],[%Spikes in Bursts-All]]&lt;$D$3,"LB","HB"))</f>
        <v>HB</v>
      </c>
      <c r="F217" s="50" t="str">
        <f t="shared" si="3"/>
        <v>LFHB</v>
      </c>
      <c r="G217" s="71">
        <v>2.3140782828282826E-2</v>
      </c>
      <c r="H217" s="71">
        <v>54.253611556982342</v>
      </c>
      <c r="I217" s="75" t="s">
        <v>149</v>
      </c>
      <c r="J217" s="71" t="s">
        <v>9</v>
      </c>
      <c r="K217" s="71">
        <v>6</v>
      </c>
      <c r="L217" s="71" t="s">
        <v>36</v>
      </c>
      <c r="M217" s="71">
        <v>9</v>
      </c>
      <c r="N217" s="71" t="s">
        <v>130</v>
      </c>
      <c r="O217" s="71" t="s">
        <v>81</v>
      </c>
      <c r="P217" s="71" t="s">
        <v>71</v>
      </c>
      <c r="Q217" s="72">
        <v>968</v>
      </c>
    </row>
    <row r="218" spans="4:17" hidden="1" x14ac:dyDescent="0.3">
      <c r="D218" s="49" t="str">
        <f>IF(ISBLANK(BurstClassFull7[[#This Row],[Spk/sec-Average]]),"",IF(BurstClassFull7[[#This Row],[Spk/sec-Average]]&lt;$C$3,"LF","HF"))</f>
        <v>LF</v>
      </c>
      <c r="E218" s="49" t="str">
        <f>IF(ISBLANK(BurstClassFull7[[#This Row],[%Spikes in Bursts-All]]),"",IF(BurstClassFull7[[#This Row],[%Spikes in Bursts-All]]&lt;$D$3,"LB","HB"))</f>
        <v>LB</v>
      </c>
      <c r="F218" s="50" t="str">
        <f t="shared" si="3"/>
        <v>LFLB</v>
      </c>
      <c r="G218" s="71">
        <v>0.14130365847008292</v>
      </c>
      <c r="H218" s="71">
        <v>11.036392405063292</v>
      </c>
      <c r="I218" s="75" t="s">
        <v>149</v>
      </c>
      <c r="J218" s="71" t="s">
        <v>9</v>
      </c>
      <c r="K218" s="71">
        <v>6</v>
      </c>
      <c r="L218" s="71" t="s">
        <v>36</v>
      </c>
      <c r="M218" s="71">
        <v>10</v>
      </c>
      <c r="N218" s="71" t="s">
        <v>150</v>
      </c>
      <c r="O218" s="71" t="s">
        <v>71</v>
      </c>
      <c r="P218" s="71" t="s">
        <v>71</v>
      </c>
      <c r="Q218" s="72">
        <v>968</v>
      </c>
    </row>
    <row r="219" spans="4:17" hidden="1" x14ac:dyDescent="0.3">
      <c r="D219" s="49" t="str">
        <f>IF(ISBLANK(BurstClassFull7[[#This Row],[Spk/sec-Average]]),"",IF(BurstClassFull7[[#This Row],[Spk/sec-Average]]&lt;$C$3,"LF","HF"))</f>
        <v>LF</v>
      </c>
      <c r="E219" s="49" t="str">
        <f>IF(ISBLANK(BurstClassFull7[[#This Row],[%Spikes in Bursts-All]]),"",IF(BurstClassFull7[[#This Row],[%Spikes in Bursts-All]]&lt;$D$3,"LB","HB"))</f>
        <v>HB</v>
      </c>
      <c r="F219" s="50" t="str">
        <f t="shared" ref="F219:F282" si="4">CONCATENATE(D219,E219)</f>
        <v>LFHB</v>
      </c>
      <c r="G219" s="71">
        <v>1.7597159090909091</v>
      </c>
      <c r="H219" s="71">
        <v>68.303078137332278</v>
      </c>
      <c r="I219" s="75" t="s">
        <v>149</v>
      </c>
      <c r="J219" s="71" t="s">
        <v>9</v>
      </c>
      <c r="K219" s="71">
        <v>6</v>
      </c>
      <c r="L219" s="71" t="s">
        <v>36</v>
      </c>
      <c r="M219" s="71">
        <v>11</v>
      </c>
      <c r="N219" s="71" t="s">
        <v>135</v>
      </c>
      <c r="O219" s="71" t="s">
        <v>71</v>
      </c>
      <c r="P219" s="71" t="s">
        <v>71</v>
      </c>
      <c r="Q219" s="72">
        <v>968</v>
      </c>
    </row>
    <row r="220" spans="4:17" hidden="1" x14ac:dyDescent="0.3">
      <c r="D220" s="49" t="str">
        <f>IF(ISBLANK(BurstClassFull7[[#This Row],[Spk/sec-Average]]),"",IF(BurstClassFull7[[#This Row],[Spk/sec-Average]]&lt;$C$3,"LF","HF"))</f>
        <v>LF</v>
      </c>
      <c r="E220" s="49" t="str">
        <f>IF(ISBLANK(BurstClassFull7[[#This Row],[%Spikes in Bursts-All]]),"",IF(BurstClassFull7[[#This Row],[%Spikes in Bursts-All]]&lt;$D$3,"LB","HB"))</f>
        <v>HB</v>
      </c>
      <c r="F220" s="50" t="str">
        <f t="shared" si="4"/>
        <v>LFHB</v>
      </c>
      <c r="G220" s="71">
        <v>0.15615277777777778</v>
      </c>
      <c r="H220" s="71">
        <v>66.480298189563371</v>
      </c>
      <c r="I220" s="75" t="s">
        <v>149</v>
      </c>
      <c r="J220" s="71" t="s">
        <v>9</v>
      </c>
      <c r="K220" s="71">
        <v>6</v>
      </c>
      <c r="L220" s="71" t="s">
        <v>36</v>
      </c>
      <c r="M220" s="71">
        <v>12</v>
      </c>
      <c r="N220" s="71" t="s">
        <v>103</v>
      </c>
      <c r="O220" s="71" t="s">
        <v>71</v>
      </c>
      <c r="P220" s="71" t="s">
        <v>71</v>
      </c>
      <c r="Q220" s="72">
        <v>968</v>
      </c>
    </row>
    <row r="221" spans="4:17" x14ac:dyDescent="0.3">
      <c r="D221" s="49" t="str">
        <f>IF(ISBLANK(BurstClassFull7[[#This Row],[Spk/sec-Average]]),"",IF(BurstClassFull7[[#This Row],[Spk/sec-Average]]&lt;$C$3,"LF","HF"))</f>
        <v>LF</v>
      </c>
      <c r="E221" s="49" t="str">
        <f>IF(ISBLANK(BurstClassFull7[[#This Row],[%Spikes in Bursts-All]]),"",IF(BurstClassFull7[[#This Row],[%Spikes in Bursts-All]]&lt;$D$3,"LB","HB"))</f>
        <v>LB</v>
      </c>
      <c r="F221" s="50" t="str">
        <f t="shared" si="4"/>
        <v>LFLB</v>
      </c>
      <c r="G221" s="71">
        <v>0.63723084952812381</v>
      </c>
      <c r="H221" s="71">
        <v>15.676476031834166</v>
      </c>
      <c r="I221" s="75" t="s">
        <v>146</v>
      </c>
      <c r="J221" s="71" t="s">
        <v>9</v>
      </c>
      <c r="K221" s="71">
        <v>5</v>
      </c>
      <c r="L221" s="71" t="s">
        <v>36</v>
      </c>
      <c r="M221" s="71">
        <v>8</v>
      </c>
      <c r="N221" s="71" t="s">
        <v>94</v>
      </c>
      <c r="O221" s="71" t="s">
        <v>11</v>
      </c>
      <c r="P221" s="71" t="s">
        <v>71</v>
      </c>
      <c r="Q221" s="72">
        <v>786</v>
      </c>
    </row>
    <row r="222" spans="4:17" hidden="1" x14ac:dyDescent="0.3">
      <c r="D222" s="49" t="str">
        <f>IF(ISBLANK(BurstClassFull7[[#This Row],[Spk/sec-Average]]),"",IF(BurstClassFull7[[#This Row],[Spk/sec-Average]]&lt;$C$3,"LF","HF"))</f>
        <v>LF</v>
      </c>
      <c r="E222" s="49" t="str">
        <f>IF(ISBLANK(BurstClassFull7[[#This Row],[%Spikes in Bursts-All]]),"",IF(BurstClassFull7[[#This Row],[%Spikes in Bursts-All]]&lt;$D$3,"LB","HB"))</f>
        <v>LB</v>
      </c>
      <c r="F222" s="50" t="str">
        <f t="shared" si="4"/>
        <v>LFLB</v>
      </c>
      <c r="G222" s="71">
        <v>2.284358003108003E-2</v>
      </c>
      <c r="H222" s="71">
        <v>5.5075593952483803</v>
      </c>
      <c r="I222" s="75" t="s">
        <v>138</v>
      </c>
      <c r="J222" s="71" t="s">
        <v>9</v>
      </c>
      <c r="K222" s="71">
        <v>1</v>
      </c>
      <c r="L222" s="71" t="s">
        <v>36</v>
      </c>
      <c r="M222" s="71">
        <v>2</v>
      </c>
      <c r="N222" s="71" t="s">
        <v>151</v>
      </c>
      <c r="O222" s="71" t="s">
        <v>71</v>
      </c>
      <c r="P222" s="71" t="s">
        <v>71</v>
      </c>
      <c r="Q222" s="72">
        <v>371</v>
      </c>
    </row>
    <row r="223" spans="4:17" hidden="1" x14ac:dyDescent="0.3">
      <c r="D223" s="49" t="str">
        <f>IF(ISBLANK(BurstClassFull7[[#This Row],[Spk/sec-Average]]),"",IF(BurstClassFull7[[#This Row],[Spk/sec-Average]]&lt;$C$3,"LF","HF"))</f>
        <v>LF</v>
      </c>
      <c r="E223" s="49" t="str">
        <f>IF(ISBLANK(BurstClassFull7[[#This Row],[%Spikes in Bursts-All]]),"",IF(BurstClassFull7[[#This Row],[%Spikes in Bursts-All]]&lt;$D$3,"LB","HB"))</f>
        <v>LB</v>
      </c>
      <c r="F223" s="50" t="str">
        <f t="shared" si="4"/>
        <v>LFLB</v>
      </c>
      <c r="G223" s="71">
        <v>0.94186237373737369</v>
      </c>
      <c r="H223" s="71">
        <v>16.908625106746371</v>
      </c>
      <c r="I223" s="75" t="s">
        <v>138</v>
      </c>
      <c r="J223" s="71" t="s">
        <v>9</v>
      </c>
      <c r="K223" s="71">
        <v>1</v>
      </c>
      <c r="L223" s="71" t="s">
        <v>36</v>
      </c>
      <c r="M223" s="71">
        <v>3</v>
      </c>
      <c r="N223" s="71" t="s">
        <v>142</v>
      </c>
      <c r="O223" s="71" t="s">
        <v>71</v>
      </c>
      <c r="P223" s="71" t="s">
        <v>81</v>
      </c>
      <c r="Q223" s="72">
        <v>371</v>
      </c>
    </row>
    <row r="224" spans="4:17" hidden="1" x14ac:dyDescent="0.3">
      <c r="D224" s="49" t="str">
        <f>IF(ISBLANK(BurstClassFull7[[#This Row],[Spk/sec-Average]]),"",IF(BurstClassFull7[[#This Row],[Spk/sec-Average]]&lt;$C$3,"LF","HF"))</f>
        <v>LF</v>
      </c>
      <c r="E224" s="49" t="str">
        <f>IF(ISBLANK(BurstClassFull7[[#This Row],[%Spikes in Bursts-All]]),"",IF(BurstClassFull7[[#This Row],[%Spikes in Bursts-All]]&lt;$D$3,"LB","HB"))</f>
        <v>LB</v>
      </c>
      <c r="F224" s="50" t="str">
        <f t="shared" si="4"/>
        <v>LFLB</v>
      </c>
      <c r="G224" s="71">
        <v>0.71749368686868686</v>
      </c>
      <c r="H224" s="71">
        <v>12.310866574965612</v>
      </c>
      <c r="I224" s="75" t="s">
        <v>138</v>
      </c>
      <c r="J224" s="71" t="s">
        <v>9</v>
      </c>
      <c r="K224" s="71">
        <v>1</v>
      </c>
      <c r="L224" s="71" t="s">
        <v>36</v>
      </c>
      <c r="M224" s="71">
        <v>4</v>
      </c>
      <c r="N224" s="71" t="s">
        <v>131</v>
      </c>
      <c r="O224" s="71" t="s">
        <v>71</v>
      </c>
      <c r="P224" s="71" t="s">
        <v>10</v>
      </c>
      <c r="Q224" s="72">
        <v>371</v>
      </c>
    </row>
    <row r="225" spans="4:17" hidden="1" x14ac:dyDescent="0.3">
      <c r="D225" s="49" t="str">
        <f>IF(ISBLANK(BurstClassFull7[[#This Row],[Spk/sec-Average]]),"",IF(BurstClassFull7[[#This Row],[Spk/sec-Average]]&lt;$C$3,"LF","HF"))</f>
        <v>LF</v>
      </c>
      <c r="E225" s="49" t="str">
        <f>IF(ISBLANK(BurstClassFull7[[#This Row],[%Spikes in Bursts-All]]),"",IF(BurstClassFull7[[#This Row],[%Spikes in Bursts-All]]&lt;$D$3,"LB","HB"))</f>
        <v>LB</v>
      </c>
      <c r="F225" s="50" t="str">
        <f t="shared" si="4"/>
        <v>LFLB</v>
      </c>
      <c r="G225" s="71">
        <v>0.73290025039368334</v>
      </c>
      <c r="H225" s="71">
        <v>19.53619114546732</v>
      </c>
      <c r="I225" s="75" t="s">
        <v>138</v>
      </c>
      <c r="J225" s="71" t="s">
        <v>9</v>
      </c>
      <c r="K225" s="71">
        <v>1</v>
      </c>
      <c r="L225" s="71" t="s">
        <v>36</v>
      </c>
      <c r="M225" s="71">
        <v>5</v>
      </c>
      <c r="N225" s="71" t="s">
        <v>136</v>
      </c>
      <c r="O225" s="71" t="s">
        <v>71</v>
      </c>
      <c r="P225" s="71" t="s">
        <v>71</v>
      </c>
      <c r="Q225" s="72">
        <v>371</v>
      </c>
    </row>
    <row r="226" spans="4:17" x14ac:dyDescent="0.3">
      <c r="D226" s="49" t="str">
        <f>IF(ISBLANK(BurstClassFull7[[#This Row],[Spk/sec-Average]]),"",IF(BurstClassFull7[[#This Row],[Spk/sec-Average]]&lt;$C$3,"LF","HF"))</f>
        <v>LF</v>
      </c>
      <c r="E226" s="49" t="str">
        <f>IF(ISBLANK(BurstClassFull7[[#This Row],[%Spikes in Bursts-All]]),"",IF(BurstClassFull7[[#This Row],[%Spikes in Bursts-All]]&lt;$D$3,"LB","HB"))</f>
        <v>HB</v>
      </c>
      <c r="F226" s="50" t="str">
        <f t="shared" si="4"/>
        <v>LFHB</v>
      </c>
      <c r="G226" s="71">
        <v>1.3246433858897095</v>
      </c>
      <c r="H226" s="71">
        <v>24.087621754943356</v>
      </c>
      <c r="I226" s="75" t="s">
        <v>146</v>
      </c>
      <c r="J226" s="71" t="s">
        <v>9</v>
      </c>
      <c r="K226" s="71">
        <v>5</v>
      </c>
      <c r="L226" s="71" t="s">
        <v>36</v>
      </c>
      <c r="M226" s="71">
        <v>11</v>
      </c>
      <c r="N226" s="71" t="s">
        <v>95</v>
      </c>
      <c r="O226" s="71" t="s">
        <v>11</v>
      </c>
      <c r="P226" s="71" t="s">
        <v>71</v>
      </c>
      <c r="Q226" s="72">
        <v>786</v>
      </c>
    </row>
    <row r="227" spans="4:17" hidden="1" x14ac:dyDescent="0.3">
      <c r="D227" s="49" t="str">
        <f>IF(ISBLANK(BurstClassFull7[[#This Row],[Spk/sec-Average]]),"",IF(BurstClassFull7[[#This Row],[Spk/sec-Average]]&lt;$C$3,"LF","HF"))</f>
        <v>LF</v>
      </c>
      <c r="E227" s="49" t="str">
        <f>IF(ISBLANK(BurstClassFull7[[#This Row],[%Spikes in Bursts-All]]),"",IF(BurstClassFull7[[#This Row],[%Spikes in Bursts-All]]&lt;$D$3,"LB","HB"))</f>
        <v>HB</v>
      </c>
      <c r="F227" s="50" t="str">
        <f t="shared" si="4"/>
        <v>LFHB</v>
      </c>
      <c r="G227" s="71">
        <v>0.50676910661315655</v>
      </c>
      <c r="H227" s="71">
        <v>32.445386671582632</v>
      </c>
      <c r="I227" s="75" t="s">
        <v>138</v>
      </c>
      <c r="J227" s="71" t="s">
        <v>9</v>
      </c>
      <c r="K227" s="71">
        <v>1</v>
      </c>
      <c r="L227" s="71" t="s">
        <v>36</v>
      </c>
      <c r="M227" s="71">
        <v>7</v>
      </c>
      <c r="N227" s="71" t="s">
        <v>152</v>
      </c>
      <c r="O227" s="71" t="s">
        <v>71</v>
      </c>
      <c r="P227" s="71" t="s">
        <v>75</v>
      </c>
      <c r="Q227" s="72">
        <v>371</v>
      </c>
    </row>
    <row r="228" spans="4:17" x14ac:dyDescent="0.3">
      <c r="D228" s="49" t="str">
        <f>IF(ISBLANK(BurstClassFull7[[#This Row],[Spk/sec-Average]]),"",IF(BurstClassFull7[[#This Row],[Spk/sec-Average]]&lt;$C$3,"LF","HF"))</f>
        <v>HF</v>
      </c>
      <c r="E228" s="49" t="str">
        <f>IF(ISBLANK(BurstClassFull7[[#This Row],[%Spikes in Bursts-All]]),"",IF(BurstClassFull7[[#This Row],[%Spikes in Bursts-All]]&lt;$D$3,"LB","HB"))</f>
        <v>HB</v>
      </c>
      <c r="F228" s="50" t="str">
        <f t="shared" si="4"/>
        <v>HFHB</v>
      </c>
      <c r="G228" s="71">
        <v>6.2936846405228755</v>
      </c>
      <c r="H228" s="71">
        <v>89.465249662618078</v>
      </c>
      <c r="I228" s="75" t="s">
        <v>146</v>
      </c>
      <c r="J228" s="71" t="s">
        <v>9</v>
      </c>
      <c r="K228" s="71">
        <v>5</v>
      </c>
      <c r="L228" s="71" t="s">
        <v>36</v>
      </c>
      <c r="M228" s="71">
        <v>12</v>
      </c>
      <c r="N228" s="71" t="s">
        <v>96</v>
      </c>
      <c r="O228" s="71" t="s">
        <v>11</v>
      </c>
      <c r="P228" s="71" t="s">
        <v>71</v>
      </c>
      <c r="Q228" s="72">
        <v>786</v>
      </c>
    </row>
    <row r="229" spans="4:17" hidden="1" x14ac:dyDescent="0.3">
      <c r="D229" s="49" t="str">
        <f>IF(ISBLANK(BurstClassFull7[[#This Row],[Spk/sec-Average]]),"",IF(BurstClassFull7[[#This Row],[Spk/sec-Average]]&lt;$C$3,"LF","HF"))</f>
        <v>LF</v>
      </c>
      <c r="E229" s="49" t="str">
        <f>IF(ISBLANK(BurstClassFull7[[#This Row],[%Spikes in Bursts-All]]),"",IF(BurstClassFull7[[#This Row],[%Spikes in Bursts-All]]&lt;$D$3,"LB","HB"))</f>
        <v>HB</v>
      </c>
      <c r="F229" s="50" t="str">
        <f t="shared" si="4"/>
        <v>LFHB</v>
      </c>
      <c r="G229" s="71">
        <v>0.24374921227184368</v>
      </c>
      <c r="H229" s="71">
        <v>52.785200411099687</v>
      </c>
      <c r="I229" s="75" t="s">
        <v>138</v>
      </c>
      <c r="J229" s="71" t="s">
        <v>9</v>
      </c>
      <c r="K229" s="71">
        <v>1</v>
      </c>
      <c r="L229" s="71" t="s">
        <v>36</v>
      </c>
      <c r="M229" s="71">
        <v>9</v>
      </c>
      <c r="N229" s="71" t="s">
        <v>153</v>
      </c>
      <c r="O229" s="71" t="s">
        <v>71</v>
      </c>
      <c r="P229" s="71" t="s">
        <v>81</v>
      </c>
      <c r="Q229" s="72">
        <v>371</v>
      </c>
    </row>
    <row r="230" spans="4:17" hidden="1" x14ac:dyDescent="0.3">
      <c r="D230" s="49" t="str">
        <f>IF(ISBLANK(BurstClassFull7[[#This Row],[Spk/sec-Average]]),"",IF(BurstClassFull7[[#This Row],[Spk/sec-Average]]&lt;$C$3,"LF","HF"))</f>
        <v>HF</v>
      </c>
      <c r="E230" s="49" t="str">
        <f>IF(ISBLANK(BurstClassFull7[[#This Row],[%Spikes in Bursts-All]]),"",IF(BurstClassFull7[[#This Row],[%Spikes in Bursts-All]]&lt;$D$3,"LB","HB"))</f>
        <v>HB</v>
      </c>
      <c r="F230" s="50" t="str">
        <f t="shared" si="4"/>
        <v>HFHB</v>
      </c>
      <c r="G230" s="71">
        <v>6.9607494588744583</v>
      </c>
      <c r="H230" s="71">
        <v>52.794697678201118</v>
      </c>
      <c r="I230" s="75" t="s">
        <v>138</v>
      </c>
      <c r="J230" s="71" t="s">
        <v>9</v>
      </c>
      <c r="K230" s="71">
        <v>1</v>
      </c>
      <c r="L230" s="71" t="s">
        <v>36</v>
      </c>
      <c r="M230" s="71">
        <v>10</v>
      </c>
      <c r="N230" s="71" t="s">
        <v>96</v>
      </c>
      <c r="O230" s="71" t="s">
        <v>71</v>
      </c>
      <c r="P230" s="71" t="s">
        <v>71</v>
      </c>
      <c r="Q230" s="72">
        <v>371</v>
      </c>
    </row>
    <row r="231" spans="4:17" hidden="1" x14ac:dyDescent="0.3">
      <c r="D231" s="49" t="str">
        <f>IF(ISBLANK(BurstClassFull7[[#This Row],[Spk/sec-Average]]),"",IF(BurstClassFull7[[#This Row],[Spk/sec-Average]]&lt;$C$3,"LF","HF"))</f>
        <v>HF</v>
      </c>
      <c r="E231" s="49" t="str">
        <f>IF(ISBLANK(BurstClassFull7[[#This Row],[%Spikes in Bursts-All]]),"",IF(BurstClassFull7[[#This Row],[%Spikes in Bursts-All]]&lt;$D$3,"LB","HB"))</f>
        <v>HB</v>
      </c>
      <c r="F231" s="50" t="str">
        <f t="shared" si="4"/>
        <v>HFHB</v>
      </c>
      <c r="G231" s="71">
        <v>10.097263257575758</v>
      </c>
      <c r="H231" s="71">
        <v>76.667785360032809</v>
      </c>
      <c r="I231" s="75" t="s">
        <v>139</v>
      </c>
      <c r="J231" s="71" t="s">
        <v>9</v>
      </c>
      <c r="K231" s="71">
        <v>22</v>
      </c>
      <c r="L231" s="71" t="s">
        <v>37</v>
      </c>
      <c r="M231" s="71">
        <v>1</v>
      </c>
      <c r="N231" s="71" t="s">
        <v>83</v>
      </c>
      <c r="O231" s="71" t="s">
        <v>11</v>
      </c>
      <c r="P231" s="71" t="s">
        <v>10</v>
      </c>
      <c r="Q231" s="72">
        <v>889</v>
      </c>
    </row>
    <row r="232" spans="4:17" hidden="1" x14ac:dyDescent="0.3">
      <c r="D232" s="49" t="str">
        <f>IF(ISBLANK(BurstClassFull7[[#This Row],[Spk/sec-Average]]),"",IF(BurstClassFull7[[#This Row],[Spk/sec-Average]]&lt;$C$3,"LF","HF"))</f>
        <v>LF</v>
      </c>
      <c r="E232" s="49" t="str">
        <f>IF(ISBLANK(BurstClassFull7[[#This Row],[%Spikes in Bursts-All]]),"",IF(BurstClassFull7[[#This Row],[%Spikes in Bursts-All]]&lt;$D$3,"LB","HB"))</f>
        <v>LB</v>
      </c>
      <c r="F232" s="50" t="str">
        <f t="shared" si="4"/>
        <v>LFLB</v>
      </c>
      <c r="G232" s="71">
        <v>0.62550956765935217</v>
      </c>
      <c r="H232" s="71">
        <v>9.0917209966955426</v>
      </c>
      <c r="I232" s="75" t="s">
        <v>138</v>
      </c>
      <c r="J232" s="71" t="s">
        <v>9</v>
      </c>
      <c r="K232" s="71">
        <v>1</v>
      </c>
      <c r="L232" s="71" t="s">
        <v>36</v>
      </c>
      <c r="M232" s="71">
        <v>12</v>
      </c>
      <c r="N232" s="71" t="s">
        <v>154</v>
      </c>
      <c r="O232" s="71" t="s">
        <v>71</v>
      </c>
      <c r="P232" s="71" t="s">
        <v>71</v>
      </c>
      <c r="Q232" s="72">
        <v>371</v>
      </c>
    </row>
    <row r="233" spans="4:17" hidden="1" x14ac:dyDescent="0.3">
      <c r="D233" s="49" t="str">
        <f>IF(ISBLANK(BurstClassFull7[[#This Row],[Spk/sec-Average]]),"",IF(BurstClassFull7[[#This Row],[Spk/sec-Average]]&lt;$C$3,"LF","HF"))</f>
        <v>LF</v>
      </c>
      <c r="E233" s="49" t="str">
        <f>IF(ISBLANK(BurstClassFull7[[#This Row],[%Spikes in Bursts-All]]),"",IF(BurstClassFull7[[#This Row],[%Spikes in Bursts-All]]&lt;$D$3,"LB","HB"))</f>
        <v>HB</v>
      </c>
      <c r="F233" s="50" t="str">
        <f t="shared" si="4"/>
        <v>LFHB</v>
      </c>
      <c r="G233" s="71">
        <v>2.1918069784382284</v>
      </c>
      <c r="H233" s="71">
        <v>27.803085596355675</v>
      </c>
      <c r="I233" s="75" t="s">
        <v>138</v>
      </c>
      <c r="J233" s="71" t="s">
        <v>9</v>
      </c>
      <c r="K233" s="71">
        <v>1</v>
      </c>
      <c r="L233" s="71" t="s">
        <v>36</v>
      </c>
      <c r="M233" s="71">
        <v>13</v>
      </c>
      <c r="N233" s="71" t="s">
        <v>101</v>
      </c>
      <c r="O233" s="71" t="s">
        <v>71</v>
      </c>
      <c r="P233" s="71" t="s">
        <v>71</v>
      </c>
      <c r="Q233" s="72">
        <v>371</v>
      </c>
    </row>
    <row r="234" spans="4:17" hidden="1" x14ac:dyDescent="0.3">
      <c r="D234" s="49" t="str">
        <f>IF(ISBLANK(BurstClassFull7[[#This Row],[Spk/sec-Average]]),"",IF(BurstClassFull7[[#This Row],[Spk/sec-Average]]&lt;$C$3,"LF","HF"))</f>
        <v>LF</v>
      </c>
      <c r="E234" s="49" t="str">
        <f>IF(ISBLANK(BurstClassFull7[[#This Row],[%Spikes in Bursts-All]]),"",IF(BurstClassFull7[[#This Row],[%Spikes in Bursts-All]]&lt;$D$3,"LB","HB"))</f>
        <v>HB</v>
      </c>
      <c r="F234" s="50" t="str">
        <f t="shared" si="4"/>
        <v>LFHB</v>
      </c>
      <c r="G234" s="71">
        <v>2.3291619966791197</v>
      </c>
      <c r="H234" s="71">
        <v>25.281618706956383</v>
      </c>
      <c r="I234" s="75" t="s">
        <v>139</v>
      </c>
      <c r="J234" s="71" t="s">
        <v>9</v>
      </c>
      <c r="K234" s="71">
        <v>22</v>
      </c>
      <c r="L234" s="71" t="s">
        <v>37</v>
      </c>
      <c r="M234" s="71">
        <v>3</v>
      </c>
      <c r="N234" s="71" t="s">
        <v>111</v>
      </c>
      <c r="O234" s="71" t="s">
        <v>11</v>
      </c>
      <c r="P234" s="71" t="s">
        <v>71</v>
      </c>
      <c r="Q234" s="72">
        <v>889</v>
      </c>
    </row>
    <row r="235" spans="4:17" hidden="1" x14ac:dyDescent="0.3">
      <c r="D235" s="49" t="str">
        <f>IF(ISBLANK(BurstClassFull7[[#This Row],[Spk/sec-Average]]),"",IF(BurstClassFull7[[#This Row],[Spk/sec-Average]]&lt;$C$3,"LF","HF"))</f>
        <v>LF</v>
      </c>
      <c r="E235" s="49" t="str">
        <f>IF(ISBLANK(BurstClassFull7[[#This Row],[%Spikes in Bursts-All]]),"",IF(BurstClassFull7[[#This Row],[%Spikes in Bursts-All]]&lt;$D$3,"LB","HB"))</f>
        <v>HB</v>
      </c>
      <c r="F235" s="50" t="str">
        <f t="shared" si="4"/>
        <v>LFHB</v>
      </c>
      <c r="G235" s="71">
        <v>0.33701382326090984</v>
      </c>
      <c r="H235" s="71">
        <v>34.825643368356936</v>
      </c>
      <c r="I235" s="75" t="s">
        <v>155</v>
      </c>
      <c r="J235" s="71" t="s">
        <v>9</v>
      </c>
      <c r="K235" s="71">
        <v>1</v>
      </c>
      <c r="L235" s="71" t="s">
        <v>36</v>
      </c>
      <c r="M235" s="71">
        <v>1</v>
      </c>
      <c r="N235" s="71" t="s">
        <v>83</v>
      </c>
      <c r="O235" s="71" t="s">
        <v>71</v>
      </c>
      <c r="P235" s="71" t="s">
        <v>71</v>
      </c>
      <c r="Q235" s="72">
        <v>656</v>
      </c>
    </row>
    <row r="236" spans="4:17" hidden="1" x14ac:dyDescent="0.3">
      <c r="D236" s="49" t="str">
        <f>IF(ISBLANK(BurstClassFull7[[#This Row],[Spk/sec-Average]]),"",IF(BurstClassFull7[[#This Row],[Spk/sec-Average]]&lt;$C$3,"LF","HF"))</f>
        <v>LF</v>
      </c>
      <c r="E236" s="49" t="str">
        <f>IF(ISBLANK(BurstClassFull7[[#This Row],[%Spikes in Bursts-All]]),"",IF(BurstClassFull7[[#This Row],[%Spikes in Bursts-All]]&lt;$D$3,"LB","HB"))</f>
        <v>HB</v>
      </c>
      <c r="F236" s="50" t="str">
        <f t="shared" si="4"/>
        <v>LFHB</v>
      </c>
      <c r="G236" s="71">
        <v>0.31105373559158089</v>
      </c>
      <c r="H236" s="71">
        <v>51.889573840793361</v>
      </c>
      <c r="I236" s="75" t="s">
        <v>155</v>
      </c>
      <c r="J236" s="71" t="s">
        <v>9</v>
      </c>
      <c r="K236" s="71">
        <v>1</v>
      </c>
      <c r="L236" s="71" t="s">
        <v>36</v>
      </c>
      <c r="M236" s="71">
        <v>2</v>
      </c>
      <c r="N236" s="71" t="s">
        <v>111</v>
      </c>
      <c r="O236" s="71" t="s">
        <v>71</v>
      </c>
      <c r="P236" s="71" t="s">
        <v>71</v>
      </c>
      <c r="Q236" s="72">
        <v>656</v>
      </c>
    </row>
    <row r="237" spans="4:17" hidden="1" x14ac:dyDescent="0.3">
      <c r="D237" s="49" t="str">
        <f>IF(ISBLANK(BurstClassFull7[[#This Row],[Spk/sec-Average]]),"",IF(BurstClassFull7[[#This Row],[Spk/sec-Average]]&lt;$C$3,"LF","HF"))</f>
        <v>LF</v>
      </c>
      <c r="E237" s="49" t="str">
        <f>IF(ISBLANK(BurstClassFull7[[#This Row],[%Spikes in Bursts-All]]),"",IF(BurstClassFull7[[#This Row],[%Spikes in Bursts-All]]&lt;$D$3,"LB","HB"))</f>
        <v>LB</v>
      </c>
      <c r="F237" s="50" t="str">
        <f t="shared" si="4"/>
        <v>LFLB</v>
      </c>
      <c r="G237" s="71">
        <v>1.939950980392157E-2</v>
      </c>
      <c r="H237" s="71">
        <v>9.9547511312217196</v>
      </c>
      <c r="I237" s="75" t="s">
        <v>155</v>
      </c>
      <c r="J237" s="71" t="s">
        <v>9</v>
      </c>
      <c r="K237" s="71">
        <v>1</v>
      </c>
      <c r="L237" s="71" t="s">
        <v>36</v>
      </c>
      <c r="M237" s="71">
        <v>3</v>
      </c>
      <c r="N237" s="71" t="s">
        <v>151</v>
      </c>
      <c r="O237" s="71" t="s">
        <v>71</v>
      </c>
      <c r="P237" s="71" t="s">
        <v>71</v>
      </c>
      <c r="Q237" s="72">
        <v>656</v>
      </c>
    </row>
    <row r="238" spans="4:17" hidden="1" x14ac:dyDescent="0.3">
      <c r="D238" s="49" t="str">
        <f>IF(ISBLANK(BurstClassFull7[[#This Row],[Spk/sec-Average]]),"",IF(BurstClassFull7[[#This Row],[Spk/sec-Average]]&lt;$C$3,"LF","HF"))</f>
        <v>LF</v>
      </c>
      <c r="E238" s="49" t="str">
        <f>IF(ISBLANK(BurstClassFull7[[#This Row],[%Spikes in Bursts-All]]),"",IF(BurstClassFull7[[#This Row],[%Spikes in Bursts-All]]&lt;$D$3,"LB","HB"))</f>
        <v>HB</v>
      </c>
      <c r="F238" s="50" t="str">
        <f t="shared" si="4"/>
        <v>LFHB</v>
      </c>
      <c r="G238" s="71">
        <v>0.1759027777777778</v>
      </c>
      <c r="H238" s="71">
        <v>28.854282536151278</v>
      </c>
      <c r="I238" s="75" t="s">
        <v>155</v>
      </c>
      <c r="J238" s="71" t="s">
        <v>9</v>
      </c>
      <c r="K238" s="71">
        <v>1</v>
      </c>
      <c r="L238" s="71" t="s">
        <v>36</v>
      </c>
      <c r="M238" s="71">
        <v>4</v>
      </c>
      <c r="N238" s="71" t="s">
        <v>142</v>
      </c>
      <c r="O238" s="71" t="s">
        <v>71</v>
      </c>
      <c r="P238" s="71" t="s">
        <v>71</v>
      </c>
      <c r="Q238" s="72">
        <v>656</v>
      </c>
    </row>
    <row r="239" spans="4:17" hidden="1" x14ac:dyDescent="0.3">
      <c r="D239" s="49" t="str">
        <f>IF(ISBLANK(BurstClassFull7[[#This Row],[Spk/sec-Average]]),"",IF(BurstClassFull7[[#This Row],[Spk/sec-Average]]&lt;$C$3,"LF","HF"))</f>
        <v>LF</v>
      </c>
      <c r="E239" s="49" t="str">
        <f>IF(ISBLANK(BurstClassFull7[[#This Row],[%Spikes in Bursts-All]]),"",IF(BurstClassFull7[[#This Row],[%Spikes in Bursts-All]]&lt;$D$3,"LB","HB"))</f>
        <v>LB</v>
      </c>
      <c r="F239" s="50" t="str">
        <f t="shared" si="4"/>
        <v>LFLB</v>
      </c>
      <c r="G239" s="71">
        <v>3.1244498660543435E-2</v>
      </c>
      <c r="H239" s="71">
        <v>18.299445471349355</v>
      </c>
      <c r="I239" s="75" t="s">
        <v>155</v>
      </c>
      <c r="J239" s="71" t="s">
        <v>9</v>
      </c>
      <c r="K239" s="71">
        <v>1</v>
      </c>
      <c r="L239" s="71" t="s">
        <v>36</v>
      </c>
      <c r="M239" s="71">
        <v>5</v>
      </c>
      <c r="N239" s="71" t="s">
        <v>156</v>
      </c>
      <c r="O239" s="71" t="s">
        <v>71</v>
      </c>
      <c r="P239" s="71" t="s">
        <v>71</v>
      </c>
      <c r="Q239" s="72">
        <v>656</v>
      </c>
    </row>
    <row r="240" spans="4:17" hidden="1" x14ac:dyDescent="0.3">
      <c r="D240" s="49" t="str">
        <f>IF(ISBLANK(BurstClassFull7[[#This Row],[Spk/sec-Average]]),"",IF(BurstClassFull7[[#This Row],[Spk/sec-Average]]&lt;$C$3,"LF","HF"))</f>
        <v>LF</v>
      </c>
      <c r="E240" s="49" t="str">
        <f>IF(ISBLANK(BurstClassFull7[[#This Row],[%Spikes in Bursts-All]]),"",IF(BurstClassFull7[[#This Row],[%Spikes in Bursts-All]]&lt;$D$3,"LB","HB"))</f>
        <v>HB</v>
      </c>
      <c r="F240" s="50" t="str">
        <f t="shared" si="4"/>
        <v>LFHB</v>
      </c>
      <c r="G240" s="71">
        <v>0.10034722222222221</v>
      </c>
      <c r="H240" s="71">
        <v>33.358153387937456</v>
      </c>
      <c r="I240" s="75" t="s">
        <v>155</v>
      </c>
      <c r="J240" s="71" t="s">
        <v>9</v>
      </c>
      <c r="K240" s="71">
        <v>1</v>
      </c>
      <c r="L240" s="71" t="s">
        <v>36</v>
      </c>
      <c r="M240" s="71">
        <v>6</v>
      </c>
      <c r="N240" s="71" t="s">
        <v>131</v>
      </c>
      <c r="O240" s="71" t="s">
        <v>71</v>
      </c>
      <c r="P240" s="71" t="s">
        <v>71</v>
      </c>
      <c r="Q240" s="72">
        <v>656</v>
      </c>
    </row>
    <row r="241" spans="4:17" hidden="1" x14ac:dyDescent="0.3">
      <c r="D241" s="49" t="str">
        <f>IF(ISBLANK(BurstClassFull7[[#This Row],[Spk/sec-Average]]),"",IF(BurstClassFull7[[#This Row],[Spk/sec-Average]]&lt;$C$3,"LF","HF"))</f>
        <v>LF</v>
      </c>
      <c r="E241" s="49" t="str">
        <f>IF(ISBLANK(BurstClassFull7[[#This Row],[%Spikes in Bursts-All]]),"",IF(BurstClassFull7[[#This Row],[%Spikes in Bursts-All]]&lt;$D$3,"LB","HB"))</f>
        <v>HB</v>
      </c>
      <c r="F241" s="50" t="str">
        <f t="shared" si="4"/>
        <v>LFHB</v>
      </c>
      <c r="G241" s="71">
        <v>0.26876844474969475</v>
      </c>
      <c r="H241" s="71">
        <v>36.392742796157954</v>
      </c>
      <c r="I241" s="75" t="s">
        <v>155</v>
      </c>
      <c r="J241" s="71" t="s">
        <v>9</v>
      </c>
      <c r="K241" s="71">
        <v>1</v>
      </c>
      <c r="L241" s="71" t="s">
        <v>36</v>
      </c>
      <c r="M241" s="71">
        <v>7</v>
      </c>
      <c r="N241" s="71" t="s">
        <v>112</v>
      </c>
      <c r="O241" s="71" t="s">
        <v>71</v>
      </c>
      <c r="P241" s="71" t="s">
        <v>71</v>
      </c>
      <c r="Q241" s="72">
        <v>656</v>
      </c>
    </row>
    <row r="242" spans="4:17" hidden="1" x14ac:dyDescent="0.3">
      <c r="D242" s="49" t="str">
        <f>IF(ISBLANK(BurstClassFull7[[#This Row],[Spk/sec-Average]]),"",IF(BurstClassFull7[[#This Row],[Spk/sec-Average]]&lt;$C$3,"LF","HF"))</f>
        <v>LF</v>
      </c>
      <c r="E242" s="49" t="str">
        <f>IF(ISBLANK(BurstClassFull7[[#This Row],[%Spikes in Bursts-All]]),"",IF(BurstClassFull7[[#This Row],[%Spikes in Bursts-All]]&lt;$D$3,"LB","HB"))</f>
        <v>HB</v>
      </c>
      <c r="F242" s="50" t="str">
        <f t="shared" si="4"/>
        <v>LFHB</v>
      </c>
      <c r="G242" s="71">
        <v>0.18218343171197274</v>
      </c>
      <c r="H242" s="71">
        <v>42.668269230769226</v>
      </c>
      <c r="I242" s="75" t="s">
        <v>155</v>
      </c>
      <c r="J242" s="71" t="s">
        <v>9</v>
      </c>
      <c r="K242" s="71">
        <v>1</v>
      </c>
      <c r="L242" s="71" t="s">
        <v>36</v>
      </c>
      <c r="M242" s="71">
        <v>8</v>
      </c>
      <c r="N242" s="71" t="s">
        <v>152</v>
      </c>
      <c r="O242" s="71" t="s">
        <v>71</v>
      </c>
      <c r="P242" s="71" t="s">
        <v>71</v>
      </c>
      <c r="Q242" s="72">
        <v>656</v>
      </c>
    </row>
    <row r="243" spans="4:17" hidden="1" x14ac:dyDescent="0.3">
      <c r="D243" s="49" t="str">
        <f>IF(ISBLANK(BurstClassFull7[[#This Row],[Spk/sec-Average]]),"",IF(BurstClassFull7[[#This Row],[Spk/sec-Average]]&lt;$C$3,"LF","HF"))</f>
        <v>LF</v>
      </c>
      <c r="E243" s="49" t="str">
        <f>IF(ISBLANK(BurstClassFull7[[#This Row],[%Spikes in Bursts-All]]),"",IF(BurstClassFull7[[#This Row],[%Spikes in Bursts-All]]&lt;$D$3,"LB","HB"))</f>
        <v>HB</v>
      </c>
      <c r="F243" s="50" t="str">
        <f t="shared" si="4"/>
        <v>LFHB</v>
      </c>
      <c r="G243" s="71">
        <v>0.2477976190476191</v>
      </c>
      <c r="H243" s="71">
        <v>22.663600250888564</v>
      </c>
      <c r="I243" s="75" t="s">
        <v>155</v>
      </c>
      <c r="J243" s="71" t="s">
        <v>9</v>
      </c>
      <c r="K243" s="71">
        <v>1</v>
      </c>
      <c r="L243" s="71" t="s">
        <v>36</v>
      </c>
      <c r="M243" s="71">
        <v>9</v>
      </c>
      <c r="N243" s="71" t="s">
        <v>95</v>
      </c>
      <c r="O243" s="71" t="s">
        <v>71</v>
      </c>
      <c r="P243" s="71" t="s">
        <v>71</v>
      </c>
      <c r="Q243" s="72">
        <v>656</v>
      </c>
    </row>
    <row r="244" spans="4:17" hidden="1" x14ac:dyDescent="0.3">
      <c r="D244" s="49" t="str">
        <f>IF(ISBLANK(BurstClassFull7[[#This Row],[Spk/sec-Average]]),"",IF(BurstClassFull7[[#This Row],[Spk/sec-Average]]&lt;$C$3,"LF","HF"))</f>
        <v>LF</v>
      </c>
      <c r="E244" s="49" t="str">
        <f>IF(ISBLANK(BurstClassFull7[[#This Row],[%Spikes in Bursts-All]]),"",IF(BurstClassFull7[[#This Row],[%Spikes in Bursts-All]]&lt;$D$3,"LB","HB"))</f>
        <v>HB</v>
      </c>
      <c r="F244" s="50" t="str">
        <f t="shared" si="4"/>
        <v>LFHB</v>
      </c>
      <c r="G244" s="71">
        <v>0.25571830314659305</v>
      </c>
      <c r="H244" s="71">
        <v>38.258362168396772</v>
      </c>
      <c r="I244" s="75" t="s">
        <v>155</v>
      </c>
      <c r="J244" s="71" t="s">
        <v>9</v>
      </c>
      <c r="K244" s="71">
        <v>1</v>
      </c>
      <c r="L244" s="71" t="s">
        <v>36</v>
      </c>
      <c r="M244" s="71">
        <v>10</v>
      </c>
      <c r="N244" s="71" t="s">
        <v>96</v>
      </c>
      <c r="O244" s="71" t="s">
        <v>71</v>
      </c>
      <c r="P244" s="71" t="s">
        <v>71</v>
      </c>
      <c r="Q244" s="72">
        <v>656</v>
      </c>
    </row>
    <row r="245" spans="4:17" hidden="1" x14ac:dyDescent="0.3">
      <c r="D245" s="49" t="str">
        <f>IF(ISBLANK(BurstClassFull7[[#This Row],[Spk/sec-Average]]),"",IF(BurstClassFull7[[#This Row],[Spk/sec-Average]]&lt;$C$3,"LF","HF"))</f>
        <v>LF</v>
      </c>
      <c r="E245" s="49" t="str">
        <f>IF(ISBLANK(BurstClassFull7[[#This Row],[%Spikes in Bursts-All]]),"",IF(BurstClassFull7[[#This Row],[%Spikes in Bursts-All]]&lt;$D$3,"LB","HB"))</f>
        <v>HB</v>
      </c>
      <c r="F245" s="50" t="str">
        <f t="shared" si="4"/>
        <v>LFHB</v>
      </c>
      <c r="G245" s="71">
        <v>0.17180555555555554</v>
      </c>
      <c r="H245" s="71">
        <v>39.80010251153255</v>
      </c>
      <c r="I245" s="75" t="s">
        <v>155</v>
      </c>
      <c r="J245" s="71" t="s">
        <v>9</v>
      </c>
      <c r="K245" s="71">
        <v>1</v>
      </c>
      <c r="L245" s="71" t="s">
        <v>36</v>
      </c>
      <c r="M245" s="71">
        <v>11</v>
      </c>
      <c r="N245" s="71" t="s">
        <v>144</v>
      </c>
      <c r="O245" s="71" t="s">
        <v>71</v>
      </c>
      <c r="P245" s="71" t="s">
        <v>71</v>
      </c>
      <c r="Q245" s="72">
        <v>656</v>
      </c>
    </row>
    <row r="246" spans="4:17" hidden="1" x14ac:dyDescent="0.3">
      <c r="D246" s="49" t="str">
        <f>IF(ISBLANK(BurstClassFull7[[#This Row],[Spk/sec-Average]]),"",IF(BurstClassFull7[[#This Row],[Spk/sec-Average]]&lt;$C$3,"LF","HF"))</f>
        <v>LF</v>
      </c>
      <c r="E246" s="49" t="str">
        <f>IF(ISBLANK(BurstClassFull7[[#This Row],[%Spikes in Bursts-All]]),"",IF(BurstClassFull7[[#This Row],[%Spikes in Bursts-All]]&lt;$D$3,"LB","HB"))</f>
        <v>HB</v>
      </c>
      <c r="F246" s="50" t="str">
        <f t="shared" si="4"/>
        <v>LFHB</v>
      </c>
      <c r="G246" s="71">
        <v>2.5016035353535355</v>
      </c>
      <c r="H246" s="71">
        <v>66.775947326721848</v>
      </c>
      <c r="I246" s="75" t="s">
        <v>139</v>
      </c>
      <c r="J246" s="71" t="s">
        <v>9</v>
      </c>
      <c r="K246" s="71">
        <v>22</v>
      </c>
      <c r="L246" s="71" t="s">
        <v>37</v>
      </c>
      <c r="M246" s="71">
        <v>4</v>
      </c>
      <c r="N246" s="71" t="s">
        <v>142</v>
      </c>
      <c r="O246" s="71" t="s">
        <v>11</v>
      </c>
      <c r="P246" s="71" t="s">
        <v>71</v>
      </c>
      <c r="Q246" s="72">
        <v>889</v>
      </c>
    </row>
    <row r="247" spans="4:17" hidden="1" x14ac:dyDescent="0.3">
      <c r="D247" s="49" t="str">
        <f>IF(ISBLANK(BurstClassFull7[[#This Row],[Spk/sec-Average]]),"",IF(BurstClassFull7[[#This Row],[Spk/sec-Average]]&lt;$C$3,"LF","HF"))</f>
        <v>LF</v>
      </c>
      <c r="E247" s="49" t="str">
        <f>IF(ISBLANK(BurstClassFull7[[#This Row],[%Spikes in Bursts-All]]),"",IF(BurstClassFull7[[#This Row],[%Spikes in Bursts-All]]&lt;$D$3,"LB","HB"))</f>
        <v>HB</v>
      </c>
      <c r="F247" s="50" t="str">
        <f t="shared" si="4"/>
        <v>LFHB</v>
      </c>
      <c r="G247" s="71">
        <v>9.3336805555555555E-2</v>
      </c>
      <c r="H247" s="71">
        <v>41.207075962539022</v>
      </c>
      <c r="I247" s="75" t="s">
        <v>157</v>
      </c>
      <c r="J247" s="71" t="s">
        <v>9</v>
      </c>
      <c r="K247" s="71">
        <v>1</v>
      </c>
      <c r="L247" s="71" t="s">
        <v>36</v>
      </c>
      <c r="M247" s="71">
        <v>2</v>
      </c>
      <c r="N247" s="71" t="s">
        <v>133</v>
      </c>
      <c r="O247" s="71" t="s">
        <v>71</v>
      </c>
      <c r="P247" s="71" t="s">
        <v>71</v>
      </c>
      <c r="Q247" s="72">
        <v>1037</v>
      </c>
    </row>
    <row r="248" spans="4:17" hidden="1" x14ac:dyDescent="0.3">
      <c r="D248" s="49" t="str">
        <f>IF(ISBLANK(BurstClassFull7[[#This Row],[Spk/sec-Average]]),"",IF(BurstClassFull7[[#This Row],[Spk/sec-Average]]&lt;$C$3,"LF","HF"))</f>
        <v>LF</v>
      </c>
      <c r="E248" s="49" t="str">
        <f>IF(ISBLANK(BurstClassFull7[[#This Row],[%Spikes in Bursts-All]]),"",IF(BurstClassFull7[[#This Row],[%Spikes in Bursts-All]]&lt;$D$3,"LB","HB"))</f>
        <v>HB</v>
      </c>
      <c r="F248" s="50" t="str">
        <f t="shared" si="4"/>
        <v>LFHB</v>
      </c>
      <c r="G248" s="71">
        <v>3.6467013888888888</v>
      </c>
      <c r="H248" s="71">
        <v>48.040092230953832</v>
      </c>
      <c r="I248" s="75" t="s">
        <v>157</v>
      </c>
      <c r="J248" s="71" t="s">
        <v>9</v>
      </c>
      <c r="K248" s="71">
        <v>1</v>
      </c>
      <c r="L248" s="71" t="s">
        <v>36</v>
      </c>
      <c r="M248" s="71">
        <v>3</v>
      </c>
      <c r="N248" s="71" t="s">
        <v>136</v>
      </c>
      <c r="O248" s="71" t="s">
        <v>10</v>
      </c>
      <c r="P248" s="71" t="s">
        <v>71</v>
      </c>
      <c r="Q248" s="72">
        <v>1037</v>
      </c>
    </row>
    <row r="249" spans="4:17" hidden="1" x14ac:dyDescent="0.3">
      <c r="D249" s="49" t="str">
        <f>IF(ISBLANK(BurstClassFull7[[#This Row],[Spk/sec-Average]]),"",IF(BurstClassFull7[[#This Row],[Spk/sec-Average]]&lt;$C$3,"LF","HF"))</f>
        <v>LF</v>
      </c>
      <c r="E249" s="49" t="str">
        <f>IF(ISBLANK(BurstClassFull7[[#This Row],[%Spikes in Bursts-All]]),"",IF(BurstClassFull7[[#This Row],[%Spikes in Bursts-All]]&lt;$D$3,"LB","HB"))</f>
        <v>HB</v>
      </c>
      <c r="F249" s="50" t="str">
        <f t="shared" si="4"/>
        <v>LFHB</v>
      </c>
      <c r="G249" s="71">
        <v>0.29819444444444448</v>
      </c>
      <c r="H249" s="71">
        <v>32.200801679709869</v>
      </c>
      <c r="I249" s="75" t="s">
        <v>157</v>
      </c>
      <c r="J249" s="71" t="s">
        <v>9</v>
      </c>
      <c r="K249" s="71">
        <v>1</v>
      </c>
      <c r="L249" s="71" t="s">
        <v>36</v>
      </c>
      <c r="M249" s="71">
        <v>4</v>
      </c>
      <c r="N249" s="71" t="s">
        <v>87</v>
      </c>
      <c r="O249" s="71" t="s">
        <v>71</v>
      </c>
      <c r="P249" s="71" t="s">
        <v>71</v>
      </c>
      <c r="Q249" s="72">
        <v>1037</v>
      </c>
    </row>
    <row r="250" spans="4:17" hidden="1" x14ac:dyDescent="0.3">
      <c r="D250" s="49" t="str">
        <f>IF(ISBLANK(BurstClassFull7[[#This Row],[Spk/sec-Average]]),"",IF(BurstClassFull7[[#This Row],[Spk/sec-Average]]&lt;$C$3,"LF","HF"))</f>
        <v>LF</v>
      </c>
      <c r="E250" s="49" t="str">
        <f>IF(ISBLANK(BurstClassFull7[[#This Row],[%Spikes in Bursts-All]]),"",IF(BurstClassFull7[[#This Row],[%Spikes in Bursts-All]]&lt;$D$3,"LB","HB"))</f>
        <v>HB</v>
      </c>
      <c r="F250" s="50" t="str">
        <f t="shared" si="4"/>
        <v>LFHB</v>
      </c>
      <c r="G250" s="71">
        <v>0.49199673214524342</v>
      </c>
      <c r="H250" s="71">
        <v>35.46131288066772</v>
      </c>
      <c r="I250" s="75" t="s">
        <v>157</v>
      </c>
      <c r="J250" s="71" t="s">
        <v>9</v>
      </c>
      <c r="K250" s="71">
        <v>1</v>
      </c>
      <c r="L250" s="71" t="s">
        <v>36</v>
      </c>
      <c r="M250" s="71">
        <v>5</v>
      </c>
      <c r="N250" s="71" t="s">
        <v>112</v>
      </c>
      <c r="O250" s="71" t="s">
        <v>71</v>
      </c>
      <c r="P250" s="71" t="s">
        <v>71</v>
      </c>
      <c r="Q250" s="72">
        <v>1037</v>
      </c>
    </row>
    <row r="251" spans="4:17" hidden="1" x14ac:dyDescent="0.3">
      <c r="D251" s="49" t="str">
        <f>IF(ISBLANK(BurstClassFull7[[#This Row],[Spk/sec-Average]]),"",IF(BurstClassFull7[[#This Row],[Spk/sec-Average]]&lt;$C$3,"LF","HF"))</f>
        <v>LF</v>
      </c>
      <c r="E251" s="49" t="str">
        <f>IF(ISBLANK(BurstClassFull7[[#This Row],[%Spikes in Bursts-All]]),"",IF(BurstClassFull7[[#This Row],[%Spikes in Bursts-All]]&lt;$D$3,"LB","HB"))</f>
        <v>LB</v>
      </c>
      <c r="F251" s="50" t="str">
        <f t="shared" si="4"/>
        <v>LFLB</v>
      </c>
      <c r="G251" s="71">
        <v>0.22965643606549507</v>
      </c>
      <c r="H251" s="71">
        <v>11.933113757284012</v>
      </c>
      <c r="I251" s="75" t="s">
        <v>157</v>
      </c>
      <c r="J251" s="71" t="s">
        <v>9</v>
      </c>
      <c r="K251" s="71">
        <v>1</v>
      </c>
      <c r="L251" s="71" t="s">
        <v>36</v>
      </c>
      <c r="M251" s="71">
        <v>6</v>
      </c>
      <c r="N251" s="71" t="s">
        <v>94</v>
      </c>
      <c r="O251" s="71" t="s">
        <v>71</v>
      </c>
      <c r="P251" s="71" t="s">
        <v>71</v>
      </c>
      <c r="Q251" s="72">
        <v>1037</v>
      </c>
    </row>
    <row r="252" spans="4:17" hidden="1" x14ac:dyDescent="0.3">
      <c r="D252" s="49" t="str">
        <f>IF(ISBLANK(BurstClassFull7[[#This Row],[Spk/sec-Average]]),"",IF(BurstClassFull7[[#This Row],[Spk/sec-Average]]&lt;$C$3,"LF","HF"))</f>
        <v>LF</v>
      </c>
      <c r="E252" s="49" t="str">
        <f>IF(ISBLANK(BurstClassFull7[[#This Row],[%Spikes in Bursts-All]]),"",IF(BurstClassFull7[[#This Row],[%Spikes in Bursts-All]]&lt;$D$3,"LB","HB"))</f>
        <v>LB</v>
      </c>
      <c r="F252" s="50" t="str">
        <f t="shared" si="4"/>
        <v>LFLB</v>
      </c>
      <c r="G252" s="71">
        <v>9.7013888888888899E-2</v>
      </c>
      <c r="H252" s="71">
        <v>8.3570210346787945</v>
      </c>
      <c r="I252" s="75" t="s">
        <v>157</v>
      </c>
      <c r="J252" s="71" t="s">
        <v>9</v>
      </c>
      <c r="K252" s="71">
        <v>1</v>
      </c>
      <c r="L252" s="71" t="s">
        <v>36</v>
      </c>
      <c r="M252" s="71">
        <v>7</v>
      </c>
      <c r="N252" s="71" t="s">
        <v>137</v>
      </c>
      <c r="O252" s="71" t="s">
        <v>71</v>
      </c>
      <c r="P252" s="71" t="s">
        <v>71</v>
      </c>
      <c r="Q252" s="72">
        <v>1037</v>
      </c>
    </row>
    <row r="253" spans="4:17" hidden="1" x14ac:dyDescent="0.3">
      <c r="D253" s="49" t="str">
        <f>IF(ISBLANK(BurstClassFull7[[#This Row],[Spk/sec-Average]]),"",IF(BurstClassFull7[[#This Row],[Spk/sec-Average]]&lt;$C$3,"LF","HF"))</f>
        <v>LF</v>
      </c>
      <c r="E253" s="49" t="str">
        <f>IF(ISBLANK(BurstClassFull7[[#This Row],[%Spikes in Bursts-All]]),"",IF(BurstClassFull7[[#This Row],[%Spikes in Bursts-All]]&lt;$D$3,"LB","HB"))</f>
        <v>LB</v>
      </c>
      <c r="F253" s="50" t="str">
        <f t="shared" si="4"/>
        <v>LFLB</v>
      </c>
      <c r="G253" s="71">
        <v>0.13881527357827866</v>
      </c>
      <c r="H253" s="71">
        <v>18.448637316561843</v>
      </c>
      <c r="I253" s="75" t="s">
        <v>157</v>
      </c>
      <c r="J253" s="71" t="s">
        <v>9</v>
      </c>
      <c r="K253" s="71">
        <v>1</v>
      </c>
      <c r="L253" s="71" t="s">
        <v>36</v>
      </c>
      <c r="M253" s="71">
        <v>8</v>
      </c>
      <c r="N253" s="71" t="s">
        <v>158</v>
      </c>
      <c r="O253" s="71" t="s">
        <v>71</v>
      </c>
      <c r="P253" s="71" t="s">
        <v>71</v>
      </c>
      <c r="Q253" s="72">
        <v>1037</v>
      </c>
    </row>
    <row r="254" spans="4:17" hidden="1" x14ac:dyDescent="0.3">
      <c r="D254" s="49" t="str">
        <f>IF(ISBLANK(BurstClassFull7[[#This Row],[Spk/sec-Average]]),"",IF(BurstClassFull7[[#This Row],[Spk/sec-Average]]&lt;$C$3,"LF","HF"))</f>
        <v>LF</v>
      </c>
      <c r="E254" s="49" t="str">
        <f>IF(ISBLANK(BurstClassFull7[[#This Row],[%Spikes in Bursts-All]]),"",IF(BurstClassFull7[[#This Row],[%Spikes in Bursts-All]]&lt;$D$3,"LB","HB"))</f>
        <v>LB</v>
      </c>
      <c r="F254" s="50" t="str">
        <f t="shared" si="4"/>
        <v>LFLB</v>
      </c>
      <c r="G254" s="71">
        <v>0.62895768345216885</v>
      </c>
      <c r="H254" s="71">
        <v>17.121565810738016</v>
      </c>
      <c r="I254" s="75" t="s">
        <v>157</v>
      </c>
      <c r="J254" s="71" t="s">
        <v>9</v>
      </c>
      <c r="K254" s="71">
        <v>1</v>
      </c>
      <c r="L254" s="71" t="s">
        <v>36</v>
      </c>
      <c r="M254" s="71">
        <v>9</v>
      </c>
      <c r="N254" s="71" t="s">
        <v>114</v>
      </c>
      <c r="O254" s="71" t="s">
        <v>71</v>
      </c>
      <c r="P254" s="71" t="s">
        <v>10</v>
      </c>
      <c r="Q254" s="72">
        <v>1037</v>
      </c>
    </row>
    <row r="255" spans="4:17" hidden="1" x14ac:dyDescent="0.3">
      <c r="D255" s="49" t="str">
        <f>IF(ISBLANK(BurstClassFull7[[#This Row],[Spk/sec-Average]]),"",IF(BurstClassFull7[[#This Row],[Spk/sec-Average]]&lt;$C$3,"LF","HF"))</f>
        <v>LF</v>
      </c>
      <c r="E255" s="49" t="str">
        <f>IF(ISBLANK(BurstClassFull7[[#This Row],[%Spikes in Bursts-All]]),"",IF(BurstClassFull7[[#This Row],[%Spikes in Bursts-All]]&lt;$D$3,"LB","HB"))</f>
        <v>HB</v>
      </c>
      <c r="F255" s="50" t="str">
        <f t="shared" si="4"/>
        <v>LFHB</v>
      </c>
      <c r="G255" s="71">
        <v>0.19872316919191918</v>
      </c>
      <c r="H255" s="71">
        <v>20.717732207478889</v>
      </c>
      <c r="I255" s="75" t="s">
        <v>157</v>
      </c>
      <c r="J255" s="71" t="s">
        <v>9</v>
      </c>
      <c r="K255" s="71">
        <v>1</v>
      </c>
      <c r="L255" s="71" t="s">
        <v>36</v>
      </c>
      <c r="M255" s="71">
        <v>10</v>
      </c>
      <c r="N255" s="71" t="s">
        <v>143</v>
      </c>
      <c r="O255" s="71" t="s">
        <v>71</v>
      </c>
      <c r="P255" s="71" t="s">
        <v>71</v>
      </c>
      <c r="Q255" s="72">
        <v>1037</v>
      </c>
    </row>
    <row r="256" spans="4:17" hidden="1" x14ac:dyDescent="0.3">
      <c r="D256" s="49" t="str">
        <f>IF(ISBLANK(BurstClassFull7[[#This Row],[Spk/sec-Average]]),"",IF(BurstClassFull7[[#This Row],[Spk/sec-Average]]&lt;$C$3,"LF","HF"))</f>
        <v>LF</v>
      </c>
      <c r="E256" s="49" t="str">
        <f>IF(ISBLANK(BurstClassFull7[[#This Row],[%Spikes in Bursts-All]]),"",IF(BurstClassFull7[[#This Row],[%Spikes in Bursts-All]]&lt;$D$3,"LB","HB"))</f>
        <v>HB</v>
      </c>
      <c r="F256" s="50" t="str">
        <f t="shared" si="4"/>
        <v>LFHB</v>
      </c>
      <c r="G256" s="71">
        <v>1.5008611711001414</v>
      </c>
      <c r="H256" s="71">
        <v>35.829191974967792</v>
      </c>
      <c r="I256" s="75" t="s">
        <v>157</v>
      </c>
      <c r="J256" s="71" t="s">
        <v>9</v>
      </c>
      <c r="K256" s="71">
        <v>1</v>
      </c>
      <c r="L256" s="71" t="s">
        <v>36</v>
      </c>
      <c r="M256" s="71">
        <v>11</v>
      </c>
      <c r="N256" s="71" t="s">
        <v>95</v>
      </c>
      <c r="O256" s="71" t="s">
        <v>71</v>
      </c>
      <c r="P256" s="71" t="s">
        <v>71</v>
      </c>
      <c r="Q256" s="72">
        <v>1037</v>
      </c>
    </row>
    <row r="257" spans="4:17" hidden="1" x14ac:dyDescent="0.3">
      <c r="D257" s="49" t="str">
        <f>IF(ISBLANK(BurstClassFull7[[#This Row],[Spk/sec-Average]]),"",IF(BurstClassFull7[[#This Row],[Spk/sec-Average]]&lt;$C$3,"LF","HF"))</f>
        <v>LF</v>
      </c>
      <c r="E257" s="49" t="str">
        <f>IF(ISBLANK(BurstClassFull7[[#This Row],[%Spikes in Bursts-All]]),"",IF(BurstClassFull7[[#This Row],[%Spikes in Bursts-All]]&lt;$D$3,"LB","HB"))</f>
        <v>HB</v>
      </c>
      <c r="F257" s="50" t="str">
        <f t="shared" si="4"/>
        <v>LFHB</v>
      </c>
      <c r="G257" s="71">
        <v>1.622383261494253</v>
      </c>
      <c r="H257" s="71">
        <v>34.783465860550699</v>
      </c>
      <c r="I257" s="75" t="s">
        <v>157</v>
      </c>
      <c r="J257" s="71" t="s">
        <v>9</v>
      </c>
      <c r="K257" s="71">
        <v>1</v>
      </c>
      <c r="L257" s="71" t="s">
        <v>36</v>
      </c>
      <c r="M257" s="71">
        <v>12</v>
      </c>
      <c r="N257" s="71" t="s">
        <v>96</v>
      </c>
      <c r="O257" s="71" t="s">
        <v>71</v>
      </c>
      <c r="P257" s="71" t="s">
        <v>10</v>
      </c>
      <c r="Q257" s="72">
        <v>1037</v>
      </c>
    </row>
    <row r="258" spans="4:17" hidden="1" x14ac:dyDescent="0.3">
      <c r="D258" s="49" t="str">
        <f>IF(ISBLANK(BurstClassFull7[[#This Row],[Spk/sec-Average]]),"",IF(BurstClassFull7[[#This Row],[Spk/sec-Average]]&lt;$C$3,"LF","HF"))</f>
        <v>LF</v>
      </c>
      <c r="E258" s="49" t="str">
        <f>IF(ISBLANK(BurstClassFull7[[#This Row],[%Spikes in Bursts-All]]),"",IF(BurstClassFull7[[#This Row],[%Spikes in Bursts-All]]&lt;$D$3,"LB","HB"))</f>
        <v>LB</v>
      </c>
      <c r="F258" s="50" t="str">
        <f t="shared" si="4"/>
        <v>LFLB</v>
      </c>
      <c r="G258" s="71">
        <v>0.76729166666666671</v>
      </c>
      <c r="H258" s="71">
        <v>19.036219013051202</v>
      </c>
      <c r="I258" s="75" t="s">
        <v>157</v>
      </c>
      <c r="J258" s="71" t="s">
        <v>9</v>
      </c>
      <c r="K258" s="71">
        <v>1</v>
      </c>
      <c r="L258" s="71" t="s">
        <v>36</v>
      </c>
      <c r="M258" s="71">
        <v>13</v>
      </c>
      <c r="N258" s="71" t="s">
        <v>122</v>
      </c>
      <c r="O258" s="71" t="s">
        <v>71</v>
      </c>
      <c r="P258" s="71" t="s">
        <v>10</v>
      </c>
      <c r="Q258" s="72">
        <v>1037</v>
      </c>
    </row>
    <row r="259" spans="4:17" hidden="1" x14ac:dyDescent="0.3">
      <c r="D259" s="49" t="str">
        <f>IF(ISBLANK(BurstClassFull7[[#This Row],[Spk/sec-Average]]),"",IF(BurstClassFull7[[#This Row],[Spk/sec-Average]]&lt;$C$3,"LF","HF"))</f>
        <v>HF</v>
      </c>
      <c r="E259" s="49" t="str">
        <f>IF(ISBLANK(BurstClassFull7[[#This Row],[%Spikes in Bursts-All]]),"",IF(BurstClassFull7[[#This Row],[%Spikes in Bursts-All]]&lt;$D$3,"LB","HB"))</f>
        <v>HB</v>
      </c>
      <c r="F259" s="50" t="str">
        <f t="shared" si="4"/>
        <v>HFHB</v>
      </c>
      <c r="G259" s="71">
        <v>11.116471070147274</v>
      </c>
      <c r="H259" s="71">
        <v>78.698736805675722</v>
      </c>
      <c r="I259" s="75" t="s">
        <v>139</v>
      </c>
      <c r="J259" s="71" t="s">
        <v>9</v>
      </c>
      <c r="K259" s="71">
        <v>22</v>
      </c>
      <c r="L259" s="71" t="s">
        <v>37</v>
      </c>
      <c r="M259" s="71">
        <v>5</v>
      </c>
      <c r="N259" s="71" t="s">
        <v>156</v>
      </c>
      <c r="O259" s="71" t="s">
        <v>11</v>
      </c>
      <c r="P259" s="71" t="s">
        <v>10</v>
      </c>
      <c r="Q259" s="72">
        <v>889</v>
      </c>
    </row>
    <row r="260" spans="4:17" hidden="1" x14ac:dyDescent="0.3">
      <c r="D260" s="49" t="str">
        <f>IF(ISBLANK(BurstClassFull7[[#This Row],[Spk/sec-Average]]),"",IF(BurstClassFull7[[#This Row],[Spk/sec-Average]]&lt;$C$3,"LF","HF"))</f>
        <v>LF</v>
      </c>
      <c r="E260" s="49" t="str">
        <f>IF(ISBLANK(BurstClassFull7[[#This Row],[%Spikes in Bursts-All]]),"",IF(BurstClassFull7[[#This Row],[%Spikes in Bursts-All]]&lt;$D$3,"LB","HB"))</f>
        <v>HB</v>
      </c>
      <c r="F260" s="50" t="str">
        <f t="shared" si="4"/>
        <v>LFHB</v>
      </c>
      <c r="G260" s="71">
        <v>1.9937764964458133</v>
      </c>
      <c r="H260" s="71">
        <v>69.617431524979807</v>
      </c>
      <c r="I260" s="75" t="s">
        <v>159</v>
      </c>
      <c r="J260" s="71" t="s">
        <v>9</v>
      </c>
      <c r="K260" s="71">
        <v>22</v>
      </c>
      <c r="L260" s="71" t="s">
        <v>37</v>
      </c>
      <c r="M260" s="71">
        <v>2</v>
      </c>
      <c r="N260" s="71" t="s">
        <v>133</v>
      </c>
      <c r="O260" s="71" t="s">
        <v>71</v>
      </c>
      <c r="P260" s="71" t="s">
        <v>71</v>
      </c>
      <c r="Q260" s="72">
        <v>889</v>
      </c>
    </row>
    <row r="261" spans="4:17" hidden="1" x14ac:dyDescent="0.3">
      <c r="D261" s="49" t="str">
        <f>IF(ISBLANK(BurstClassFull7[[#This Row],[Spk/sec-Average]]),"",IF(BurstClassFull7[[#This Row],[Spk/sec-Average]]&lt;$C$3,"LF","HF"))</f>
        <v>LF</v>
      </c>
      <c r="E261" s="49" t="str">
        <f>IF(ISBLANK(BurstClassFull7[[#This Row],[%Spikes in Bursts-All]]),"",IF(BurstClassFull7[[#This Row],[%Spikes in Bursts-All]]&lt;$D$3,"LB","HB"))</f>
        <v>LB</v>
      </c>
      <c r="F261" s="50" t="str">
        <f t="shared" si="4"/>
        <v>LFLB</v>
      </c>
      <c r="G261" s="71">
        <v>0.71211894433971046</v>
      </c>
      <c r="H261" s="71">
        <v>11.595163160510188</v>
      </c>
      <c r="I261" s="75" t="s">
        <v>139</v>
      </c>
      <c r="J261" s="71" t="s">
        <v>9</v>
      </c>
      <c r="K261" s="71">
        <v>22</v>
      </c>
      <c r="L261" s="71" t="s">
        <v>37</v>
      </c>
      <c r="M261" s="71">
        <v>8</v>
      </c>
      <c r="N261" s="71" t="s">
        <v>136</v>
      </c>
      <c r="O261" s="71" t="s">
        <v>11</v>
      </c>
      <c r="P261" s="71" t="s">
        <v>10</v>
      </c>
      <c r="Q261" s="72">
        <v>889</v>
      </c>
    </row>
    <row r="262" spans="4:17" hidden="1" x14ac:dyDescent="0.3">
      <c r="D262" s="49" t="str">
        <f>IF(ISBLANK(BurstClassFull7[[#This Row],[Spk/sec-Average]]),"",IF(BurstClassFull7[[#This Row],[Spk/sec-Average]]&lt;$C$3,"LF","HF"))</f>
        <v>LF</v>
      </c>
      <c r="E262" s="49" t="str">
        <f>IF(ISBLANK(BurstClassFull7[[#This Row],[%Spikes in Bursts-All]]),"",IF(BurstClassFull7[[#This Row],[%Spikes in Bursts-All]]&lt;$D$3,"LB","HB"))</f>
        <v>LB</v>
      </c>
      <c r="F262" s="50" t="str">
        <f t="shared" si="4"/>
        <v>LFLB</v>
      </c>
      <c r="G262" s="71">
        <v>0.84628156565656565</v>
      </c>
      <c r="H262" s="71">
        <v>9.480643402399128</v>
      </c>
      <c r="I262" s="75" t="s">
        <v>139</v>
      </c>
      <c r="J262" s="71" t="s">
        <v>9</v>
      </c>
      <c r="K262" s="71">
        <v>22</v>
      </c>
      <c r="L262" s="71" t="s">
        <v>37</v>
      </c>
      <c r="M262" s="71">
        <v>9</v>
      </c>
      <c r="N262" s="71" t="s">
        <v>87</v>
      </c>
      <c r="O262" s="71" t="s">
        <v>11</v>
      </c>
      <c r="P262" s="71" t="s">
        <v>71</v>
      </c>
      <c r="Q262" s="72">
        <v>889</v>
      </c>
    </row>
    <row r="263" spans="4:17" hidden="1" x14ac:dyDescent="0.3">
      <c r="D263" s="49" t="str">
        <f>IF(ISBLANK(BurstClassFull7[[#This Row],[Spk/sec-Average]]),"",IF(BurstClassFull7[[#This Row],[Spk/sec-Average]]&lt;$C$3,"LF","HF"))</f>
        <v>HF</v>
      </c>
      <c r="E263" s="49" t="str">
        <f>IF(ISBLANK(BurstClassFull7[[#This Row],[%Spikes in Bursts-All]]),"",IF(BurstClassFull7[[#This Row],[%Spikes in Bursts-All]]&lt;$D$3,"LB","HB"))</f>
        <v>HB</v>
      </c>
      <c r="F263" s="50" t="str">
        <f t="shared" si="4"/>
        <v>HFHB</v>
      </c>
      <c r="G263" s="71">
        <v>5.50617593425783</v>
      </c>
      <c r="H263" s="71">
        <v>51.384388334563191</v>
      </c>
      <c r="I263" s="75" t="s">
        <v>139</v>
      </c>
      <c r="J263" s="71" t="s">
        <v>9</v>
      </c>
      <c r="K263" s="71">
        <v>22</v>
      </c>
      <c r="L263" s="71" t="s">
        <v>37</v>
      </c>
      <c r="M263" s="71">
        <v>10</v>
      </c>
      <c r="N263" s="71" t="s">
        <v>112</v>
      </c>
      <c r="O263" s="71" t="s">
        <v>11</v>
      </c>
      <c r="P263" s="71" t="s">
        <v>10</v>
      </c>
      <c r="Q263" s="72">
        <v>889</v>
      </c>
    </row>
    <row r="264" spans="4:17" hidden="1" x14ac:dyDescent="0.3">
      <c r="D264" s="49" t="str">
        <f>IF(ISBLANK(BurstClassFull7[[#This Row],[Spk/sec-Average]]),"",IF(BurstClassFull7[[#This Row],[Spk/sec-Average]]&lt;$C$3,"LF","HF"))</f>
        <v>HF</v>
      </c>
      <c r="E264" s="49" t="str">
        <f>IF(ISBLANK(BurstClassFull7[[#This Row],[%Spikes in Bursts-All]]),"",IF(BurstClassFull7[[#This Row],[%Spikes in Bursts-All]]&lt;$D$3,"LB","HB"))</f>
        <v>HB</v>
      </c>
      <c r="F264" s="50" t="str">
        <f t="shared" si="4"/>
        <v>HFHB</v>
      </c>
      <c r="G264" s="71">
        <v>23.425734776527726</v>
      </c>
      <c r="H264" s="71">
        <v>93.936564632312624</v>
      </c>
      <c r="I264" s="75" t="s">
        <v>159</v>
      </c>
      <c r="J264" s="71" t="s">
        <v>9</v>
      </c>
      <c r="K264" s="71">
        <v>22</v>
      </c>
      <c r="L264" s="71" t="s">
        <v>37</v>
      </c>
      <c r="M264" s="71">
        <v>6</v>
      </c>
      <c r="N264" s="71" t="s">
        <v>131</v>
      </c>
      <c r="O264" s="71" t="s">
        <v>10</v>
      </c>
      <c r="P264" s="71" t="s">
        <v>71</v>
      </c>
      <c r="Q264" s="72">
        <v>889</v>
      </c>
    </row>
    <row r="265" spans="4:17" hidden="1" x14ac:dyDescent="0.3">
      <c r="D265" s="49" t="str">
        <f>IF(ISBLANK(BurstClassFull7[[#This Row],[Spk/sec-Average]]),"",IF(BurstClassFull7[[#This Row],[Spk/sec-Average]]&lt;$C$3,"LF","HF"))</f>
        <v>HF</v>
      </c>
      <c r="E265" s="49" t="str">
        <f>IF(ISBLANK(BurstClassFull7[[#This Row],[%Spikes in Bursts-All]]),"",IF(BurstClassFull7[[#This Row],[%Spikes in Bursts-All]]&lt;$D$3,"LB","HB"))</f>
        <v>HB</v>
      </c>
      <c r="F265" s="50" t="str">
        <f t="shared" si="4"/>
        <v>HFHB</v>
      </c>
      <c r="G265" s="71">
        <v>6.4881818181818183</v>
      </c>
      <c r="H265" s="71">
        <v>68.501200033104354</v>
      </c>
      <c r="I265" s="75" t="s">
        <v>159</v>
      </c>
      <c r="J265" s="71" t="s">
        <v>9</v>
      </c>
      <c r="K265" s="71">
        <v>22</v>
      </c>
      <c r="L265" s="71" t="s">
        <v>37</v>
      </c>
      <c r="M265" s="71">
        <v>7</v>
      </c>
      <c r="N265" s="71" t="s">
        <v>140</v>
      </c>
      <c r="O265" s="71" t="s">
        <v>10</v>
      </c>
      <c r="P265" s="71" t="s">
        <v>71</v>
      </c>
      <c r="Q265" s="72">
        <v>889</v>
      </c>
    </row>
    <row r="266" spans="4:17" hidden="1" x14ac:dyDescent="0.3">
      <c r="D266" s="49" t="str">
        <f>IF(ISBLANK(BurstClassFull7[[#This Row],[Spk/sec-Average]]),"",IF(BurstClassFull7[[#This Row],[Spk/sec-Average]]&lt;$C$3,"LF","HF"))</f>
        <v>LF</v>
      </c>
      <c r="E266" s="49" t="str">
        <f>IF(ISBLANK(BurstClassFull7[[#This Row],[%Spikes in Bursts-All]]),"",IF(BurstClassFull7[[#This Row],[%Spikes in Bursts-All]]&lt;$D$3,"LB","HB"))</f>
        <v>HB</v>
      </c>
      <c r="F266" s="50" t="str">
        <f t="shared" si="4"/>
        <v>LFHB</v>
      </c>
      <c r="G266" s="71">
        <v>1.3650973679098681</v>
      </c>
      <c r="H266" s="71">
        <v>28.326686004350982</v>
      </c>
      <c r="I266" s="75" t="s">
        <v>139</v>
      </c>
      <c r="J266" s="71" t="s">
        <v>9</v>
      </c>
      <c r="K266" s="71">
        <v>22</v>
      </c>
      <c r="L266" s="71" t="s">
        <v>37</v>
      </c>
      <c r="M266" s="71">
        <v>13</v>
      </c>
      <c r="N266" s="71" t="s">
        <v>94</v>
      </c>
      <c r="O266" s="71" t="s">
        <v>11</v>
      </c>
      <c r="P266" s="71" t="s">
        <v>10</v>
      </c>
      <c r="Q266" s="72">
        <v>889</v>
      </c>
    </row>
    <row r="267" spans="4:17" hidden="1" x14ac:dyDescent="0.3">
      <c r="D267" s="49" t="str">
        <f>IF(ISBLANK(BurstClassFull7[[#This Row],[Spk/sec-Average]]),"",IF(BurstClassFull7[[#This Row],[Spk/sec-Average]]&lt;$C$3,"LF","HF"))</f>
        <v>LF</v>
      </c>
      <c r="E267" s="49" t="str">
        <f>IF(ISBLANK(BurstClassFull7[[#This Row],[%Spikes in Bursts-All]]),"",IF(BurstClassFull7[[#This Row],[%Spikes in Bursts-All]]&lt;$D$3,"LB","HB"))</f>
        <v>LB</v>
      </c>
      <c r="F267" s="50" t="str">
        <f t="shared" si="4"/>
        <v>LFLB</v>
      </c>
      <c r="G267" s="71">
        <v>0.94601568351349163</v>
      </c>
      <c r="H267" s="71">
        <v>16.361903627375067</v>
      </c>
      <c r="I267" s="75" t="s">
        <v>139</v>
      </c>
      <c r="J267" s="71" t="s">
        <v>9</v>
      </c>
      <c r="K267" s="71">
        <v>22</v>
      </c>
      <c r="L267" s="71" t="s">
        <v>37</v>
      </c>
      <c r="M267" s="71">
        <v>14</v>
      </c>
      <c r="N267" s="71" t="s">
        <v>114</v>
      </c>
      <c r="O267" s="71" t="s">
        <v>11</v>
      </c>
      <c r="P267" s="71" t="s">
        <v>71</v>
      </c>
      <c r="Q267" s="72">
        <v>889</v>
      </c>
    </row>
    <row r="268" spans="4:17" hidden="1" x14ac:dyDescent="0.3">
      <c r="D268" s="49" t="str">
        <f>IF(ISBLANK(BurstClassFull7[[#This Row],[Spk/sec-Average]]),"",IF(BurstClassFull7[[#This Row],[Spk/sec-Average]]&lt;$C$3,"LF","HF"))</f>
        <v>HF</v>
      </c>
      <c r="E268" s="49" t="str">
        <f>IF(ISBLANK(BurstClassFull7[[#This Row],[%Spikes in Bursts-All]]),"",IF(BurstClassFull7[[#This Row],[%Spikes in Bursts-All]]&lt;$D$3,"LB","HB"))</f>
        <v>HB</v>
      </c>
      <c r="F268" s="50" t="str">
        <f t="shared" si="4"/>
        <v>HFHB</v>
      </c>
      <c r="G268" s="71">
        <v>10.097263257575758</v>
      </c>
      <c r="H268" s="71">
        <v>76.667785360032809</v>
      </c>
      <c r="I268" s="75" t="s">
        <v>159</v>
      </c>
      <c r="J268" s="71" t="s">
        <v>9</v>
      </c>
      <c r="K268" s="71">
        <v>22</v>
      </c>
      <c r="L268" s="71" t="s">
        <v>37</v>
      </c>
      <c r="M268" s="71">
        <v>1</v>
      </c>
      <c r="N268" s="71" t="s">
        <v>83</v>
      </c>
      <c r="O268" s="71" t="s">
        <v>11</v>
      </c>
      <c r="P268" s="71" t="s">
        <v>10</v>
      </c>
      <c r="Q268" s="72">
        <v>889</v>
      </c>
    </row>
    <row r="269" spans="4:17" hidden="1" x14ac:dyDescent="0.3">
      <c r="D269" s="49" t="str">
        <f>IF(ISBLANK(BurstClassFull7[[#This Row],[Spk/sec-Average]]),"",IF(BurstClassFull7[[#This Row],[Spk/sec-Average]]&lt;$C$3,"LF","HF"))</f>
        <v>HF</v>
      </c>
      <c r="E269" s="49" t="str">
        <f>IF(ISBLANK(BurstClassFull7[[#This Row],[%Spikes in Bursts-All]]),"",IF(BurstClassFull7[[#This Row],[%Spikes in Bursts-All]]&lt;$D$3,"LB","HB"))</f>
        <v>HB</v>
      </c>
      <c r="F269" s="50" t="str">
        <f t="shared" si="4"/>
        <v>HFHB</v>
      </c>
      <c r="G269" s="71">
        <v>6.4423636119056393</v>
      </c>
      <c r="H269" s="71">
        <v>63.563046403734134</v>
      </c>
      <c r="I269" s="75" t="s">
        <v>159</v>
      </c>
      <c r="J269" s="71" t="s">
        <v>9</v>
      </c>
      <c r="K269" s="71">
        <v>22</v>
      </c>
      <c r="L269" s="71" t="s">
        <v>37</v>
      </c>
      <c r="M269" s="71">
        <v>11</v>
      </c>
      <c r="N269" s="71" t="s">
        <v>113</v>
      </c>
      <c r="O269" s="71" t="s">
        <v>71</v>
      </c>
      <c r="P269" s="71" t="s">
        <v>10</v>
      </c>
      <c r="Q269" s="72">
        <v>889</v>
      </c>
    </row>
    <row r="270" spans="4:17" hidden="1" x14ac:dyDescent="0.3">
      <c r="D270" s="49" t="str">
        <f>IF(ISBLANK(BurstClassFull7[[#This Row],[Spk/sec-Average]]),"",IF(BurstClassFull7[[#This Row],[Spk/sec-Average]]&lt;$C$3,"LF","HF"))</f>
        <v>LF</v>
      </c>
      <c r="E270" s="49" t="str">
        <f>IF(ISBLANK(BurstClassFull7[[#This Row],[%Spikes in Bursts-All]]),"",IF(BurstClassFull7[[#This Row],[%Spikes in Bursts-All]]&lt;$D$3,"LB","HB"))</f>
        <v>HB</v>
      </c>
      <c r="F270" s="50" t="str">
        <f t="shared" si="4"/>
        <v>LFHB</v>
      </c>
      <c r="G270" s="71">
        <v>0.69159177473650213</v>
      </c>
      <c r="H270" s="71">
        <v>29.145907473309606</v>
      </c>
      <c r="I270" s="75" t="s">
        <v>159</v>
      </c>
      <c r="J270" s="71" t="s">
        <v>9</v>
      </c>
      <c r="K270" s="71">
        <v>22</v>
      </c>
      <c r="L270" s="71" t="s">
        <v>37</v>
      </c>
      <c r="M270" s="71">
        <v>12</v>
      </c>
      <c r="N270" s="71" t="s">
        <v>134</v>
      </c>
      <c r="O270" s="71" t="s">
        <v>10</v>
      </c>
      <c r="P270" s="71" t="s">
        <v>71</v>
      </c>
      <c r="Q270" s="72">
        <v>889</v>
      </c>
    </row>
    <row r="271" spans="4:17" hidden="1" x14ac:dyDescent="0.3">
      <c r="D271" s="49" t="str">
        <f>IF(ISBLANK(BurstClassFull7[[#This Row],[Spk/sec-Average]]),"",IF(BurstClassFull7[[#This Row],[Spk/sec-Average]]&lt;$C$3,"LF","HF"))</f>
        <v>LF</v>
      </c>
      <c r="E271" s="49" t="str">
        <f>IF(ISBLANK(BurstClassFull7[[#This Row],[%Spikes in Bursts-All]]),"",IF(BurstClassFull7[[#This Row],[%Spikes in Bursts-All]]&lt;$D$3,"LB","HB"))</f>
        <v>HB</v>
      </c>
      <c r="F271" s="50" t="str">
        <f t="shared" si="4"/>
        <v>LFHB</v>
      </c>
      <c r="G271" s="71">
        <v>2.3291619966791197</v>
      </c>
      <c r="H271" s="71">
        <v>25.281618706956383</v>
      </c>
      <c r="I271" s="75" t="s">
        <v>159</v>
      </c>
      <c r="J271" s="71" t="s">
        <v>9</v>
      </c>
      <c r="K271" s="71">
        <v>22</v>
      </c>
      <c r="L271" s="71" t="s">
        <v>37</v>
      </c>
      <c r="M271" s="71">
        <v>3</v>
      </c>
      <c r="N271" s="71" t="s">
        <v>111</v>
      </c>
      <c r="O271" s="71" t="s">
        <v>11</v>
      </c>
      <c r="P271" s="71" t="s">
        <v>71</v>
      </c>
      <c r="Q271" s="72">
        <v>889</v>
      </c>
    </row>
    <row r="272" spans="4:17" hidden="1" x14ac:dyDescent="0.3">
      <c r="D272" s="49" t="str">
        <f>IF(ISBLANK(BurstClassFull7[[#This Row],[Spk/sec-Average]]),"",IF(BurstClassFull7[[#This Row],[Spk/sec-Average]]&lt;$C$3,"LF","HF"))</f>
        <v>LF</v>
      </c>
      <c r="E272" s="49" t="str">
        <f>IF(ISBLANK(BurstClassFull7[[#This Row],[%Spikes in Bursts-All]]),"",IF(BurstClassFull7[[#This Row],[%Spikes in Bursts-All]]&lt;$D$3,"LB","HB"))</f>
        <v>HB</v>
      </c>
      <c r="F272" s="50" t="str">
        <f t="shared" si="4"/>
        <v>LFHB</v>
      </c>
      <c r="G272" s="71">
        <v>2.5016035353535355</v>
      </c>
      <c r="H272" s="71">
        <v>66.775947326721848</v>
      </c>
      <c r="I272" s="75" t="s">
        <v>159</v>
      </c>
      <c r="J272" s="71" t="s">
        <v>9</v>
      </c>
      <c r="K272" s="71">
        <v>22</v>
      </c>
      <c r="L272" s="71" t="s">
        <v>37</v>
      </c>
      <c r="M272" s="71">
        <v>4</v>
      </c>
      <c r="N272" s="71" t="s">
        <v>142</v>
      </c>
      <c r="O272" s="71" t="s">
        <v>11</v>
      </c>
      <c r="P272" s="71" t="s">
        <v>71</v>
      </c>
      <c r="Q272" s="72">
        <v>889</v>
      </c>
    </row>
    <row r="273" spans="4:17" hidden="1" x14ac:dyDescent="0.3">
      <c r="D273" s="49" t="str">
        <f>IF(ISBLANK(BurstClassFull7[[#This Row],[Spk/sec-Average]]),"",IF(BurstClassFull7[[#This Row],[Spk/sec-Average]]&lt;$C$3,"LF","HF"))</f>
        <v>HF</v>
      </c>
      <c r="E273" s="49" t="str">
        <f>IF(ISBLANK(BurstClassFull7[[#This Row],[%Spikes in Bursts-All]]),"",IF(BurstClassFull7[[#This Row],[%Spikes in Bursts-All]]&lt;$D$3,"LB","HB"))</f>
        <v>HB</v>
      </c>
      <c r="F273" s="50" t="str">
        <f t="shared" si="4"/>
        <v>HFHB</v>
      </c>
      <c r="G273" s="71">
        <v>11.116471070147274</v>
      </c>
      <c r="H273" s="71">
        <v>78.698736805675722</v>
      </c>
      <c r="I273" s="75" t="s">
        <v>159</v>
      </c>
      <c r="J273" s="71" t="s">
        <v>9</v>
      </c>
      <c r="K273" s="71">
        <v>22</v>
      </c>
      <c r="L273" s="71" t="s">
        <v>37</v>
      </c>
      <c r="M273" s="71">
        <v>5</v>
      </c>
      <c r="N273" s="71" t="s">
        <v>156</v>
      </c>
      <c r="O273" s="71" t="s">
        <v>11</v>
      </c>
      <c r="P273" s="71" t="s">
        <v>10</v>
      </c>
      <c r="Q273" s="72">
        <v>889</v>
      </c>
    </row>
    <row r="274" spans="4:17" hidden="1" x14ac:dyDescent="0.3">
      <c r="D274" s="49" t="str">
        <f>IF(ISBLANK(BurstClassFull7[[#This Row],[Spk/sec-Average]]),"",IF(BurstClassFull7[[#This Row],[Spk/sec-Average]]&lt;$C$3,"LF","HF"))</f>
        <v>LF</v>
      </c>
      <c r="E274" s="49" t="str">
        <f>IF(ISBLANK(BurstClassFull7[[#This Row],[%Spikes in Bursts-All]]),"",IF(BurstClassFull7[[#This Row],[%Spikes in Bursts-All]]&lt;$D$3,"LB","HB"))</f>
        <v>HB</v>
      </c>
      <c r="F274" s="50" t="str">
        <f t="shared" si="4"/>
        <v>LFHB</v>
      </c>
      <c r="G274" s="71">
        <v>1.5503055555555556</v>
      </c>
      <c r="H274" s="71">
        <v>57.123708901679414</v>
      </c>
      <c r="I274" s="75" t="s">
        <v>146</v>
      </c>
      <c r="J274" s="71" t="s">
        <v>9</v>
      </c>
      <c r="K274" s="71">
        <v>5</v>
      </c>
      <c r="L274" s="71" t="s">
        <v>36</v>
      </c>
      <c r="M274" s="71">
        <v>1</v>
      </c>
      <c r="N274" s="71" t="s">
        <v>83</v>
      </c>
      <c r="O274" s="71" t="s">
        <v>71</v>
      </c>
      <c r="P274" s="71" t="s">
        <v>71</v>
      </c>
      <c r="Q274" s="72">
        <v>786</v>
      </c>
    </row>
    <row r="275" spans="4:17" hidden="1" x14ac:dyDescent="0.3">
      <c r="D275" s="49" t="str">
        <f>IF(ISBLANK(BurstClassFull7[[#This Row],[Spk/sec-Average]]),"",IF(BurstClassFull7[[#This Row],[Spk/sec-Average]]&lt;$C$3,"LF","HF"))</f>
        <v>LF</v>
      </c>
      <c r="E275" s="49" t="str">
        <f>IF(ISBLANK(BurstClassFull7[[#This Row],[%Spikes in Bursts-All]]),"",IF(BurstClassFull7[[#This Row],[%Spikes in Bursts-All]]&lt;$D$3,"LB","HB"))</f>
        <v>HB</v>
      </c>
      <c r="F275" s="50" t="str">
        <f t="shared" si="4"/>
        <v>LFHB</v>
      </c>
      <c r="G275" s="71">
        <v>6.9096534034034041E-2</v>
      </c>
      <c r="H275" s="71">
        <v>20.29102667744543</v>
      </c>
      <c r="I275" s="75" t="s">
        <v>146</v>
      </c>
      <c r="J275" s="71" t="s">
        <v>9</v>
      </c>
      <c r="K275" s="71">
        <v>5</v>
      </c>
      <c r="L275" s="71" t="s">
        <v>36</v>
      </c>
      <c r="M275" s="71">
        <v>2</v>
      </c>
      <c r="N275" s="71" t="s">
        <v>133</v>
      </c>
      <c r="O275" s="71" t="s">
        <v>71</v>
      </c>
      <c r="P275" s="71" t="s">
        <v>71</v>
      </c>
      <c r="Q275" s="72">
        <v>786</v>
      </c>
    </row>
    <row r="276" spans="4:17" hidden="1" x14ac:dyDescent="0.3">
      <c r="D276" s="49" t="str">
        <f>IF(ISBLANK(BurstClassFull7[[#This Row],[Spk/sec-Average]]),"",IF(BurstClassFull7[[#This Row],[Spk/sec-Average]]&lt;$C$3,"LF","HF"))</f>
        <v>LF</v>
      </c>
      <c r="E276" s="49" t="str">
        <f>IF(ISBLANK(BurstClassFull7[[#This Row],[%Spikes in Bursts-All]]),"",IF(BurstClassFull7[[#This Row],[%Spikes in Bursts-All]]&lt;$D$3,"LB","HB"))</f>
        <v>LB</v>
      </c>
      <c r="F276" s="50" t="str">
        <f t="shared" si="4"/>
        <v>LFLB</v>
      </c>
      <c r="G276" s="71">
        <v>0.71211894433971046</v>
      </c>
      <c r="H276" s="71">
        <v>11.595163160510188</v>
      </c>
      <c r="I276" s="75" t="s">
        <v>159</v>
      </c>
      <c r="J276" s="71" t="s">
        <v>9</v>
      </c>
      <c r="K276" s="71">
        <v>22</v>
      </c>
      <c r="L276" s="71" t="s">
        <v>37</v>
      </c>
      <c r="M276" s="71">
        <v>8</v>
      </c>
      <c r="N276" s="71" t="s">
        <v>136</v>
      </c>
      <c r="O276" s="71" t="s">
        <v>11</v>
      </c>
      <c r="P276" s="71" t="s">
        <v>10</v>
      </c>
      <c r="Q276" s="72">
        <v>889</v>
      </c>
    </row>
    <row r="277" spans="4:17" hidden="1" x14ac:dyDescent="0.3">
      <c r="D277" s="49" t="str">
        <f>IF(ISBLANK(BurstClassFull7[[#This Row],[Spk/sec-Average]]),"",IF(BurstClassFull7[[#This Row],[Spk/sec-Average]]&lt;$C$3,"LF","HF"))</f>
        <v>LF</v>
      </c>
      <c r="E277" s="49" t="str">
        <f>IF(ISBLANK(BurstClassFull7[[#This Row],[%Spikes in Bursts-All]]),"",IF(BurstClassFull7[[#This Row],[%Spikes in Bursts-All]]&lt;$D$3,"LB","HB"))</f>
        <v>LB</v>
      </c>
      <c r="F277" s="50" t="str">
        <f t="shared" si="4"/>
        <v>LFLB</v>
      </c>
      <c r="G277" s="71">
        <v>0.84628156565656565</v>
      </c>
      <c r="H277" s="71">
        <v>9.480643402399128</v>
      </c>
      <c r="I277" s="75" t="s">
        <v>159</v>
      </c>
      <c r="J277" s="71" t="s">
        <v>9</v>
      </c>
      <c r="K277" s="71">
        <v>22</v>
      </c>
      <c r="L277" s="71" t="s">
        <v>37</v>
      </c>
      <c r="M277" s="71">
        <v>9</v>
      </c>
      <c r="N277" s="71" t="s">
        <v>87</v>
      </c>
      <c r="O277" s="71" t="s">
        <v>11</v>
      </c>
      <c r="P277" s="71" t="s">
        <v>71</v>
      </c>
      <c r="Q277" s="72">
        <v>889</v>
      </c>
    </row>
    <row r="278" spans="4:17" hidden="1" x14ac:dyDescent="0.3">
      <c r="D278" s="49" t="str">
        <f>IF(ISBLANK(BurstClassFull7[[#This Row],[Spk/sec-Average]]),"",IF(BurstClassFull7[[#This Row],[Spk/sec-Average]]&lt;$C$3,"LF","HF"))</f>
        <v>LF</v>
      </c>
      <c r="E278" s="49" t="str">
        <f>IF(ISBLANK(BurstClassFull7[[#This Row],[%Spikes in Bursts-All]]),"",IF(BurstClassFull7[[#This Row],[%Spikes in Bursts-All]]&lt;$D$3,"LB","HB"))</f>
        <v>LB</v>
      </c>
      <c r="F278" s="50" t="str">
        <f t="shared" si="4"/>
        <v>LFLB</v>
      </c>
      <c r="G278" s="71">
        <v>0.99848931623931625</v>
      </c>
      <c r="H278" s="71">
        <v>13.030263838592862</v>
      </c>
      <c r="I278" s="75" t="s">
        <v>146</v>
      </c>
      <c r="J278" s="71" t="s">
        <v>9</v>
      </c>
      <c r="K278" s="71">
        <v>5</v>
      </c>
      <c r="L278" s="71" t="s">
        <v>36</v>
      </c>
      <c r="M278" s="71">
        <v>5</v>
      </c>
      <c r="N278" s="71" t="s">
        <v>112</v>
      </c>
      <c r="O278" s="71" t="s">
        <v>71</v>
      </c>
      <c r="P278" s="71" t="s">
        <v>71</v>
      </c>
      <c r="Q278" s="72">
        <v>786</v>
      </c>
    </row>
    <row r="279" spans="4:17" hidden="1" x14ac:dyDescent="0.3">
      <c r="D279" s="49" t="str">
        <f>IF(ISBLANK(BurstClassFull7[[#This Row],[Spk/sec-Average]]),"",IF(BurstClassFull7[[#This Row],[Spk/sec-Average]]&lt;$C$3,"LF","HF"))</f>
        <v>LF</v>
      </c>
      <c r="E279" s="49" t="str">
        <f>IF(ISBLANK(BurstClassFull7[[#This Row],[%Spikes in Bursts-All]]),"",IF(BurstClassFull7[[#This Row],[%Spikes in Bursts-All]]&lt;$D$3,"LB","HB"))</f>
        <v>LB</v>
      </c>
      <c r="F279" s="50" t="str">
        <f t="shared" si="4"/>
        <v>LFLB</v>
      </c>
      <c r="G279" s="71">
        <v>0.51778605769230768</v>
      </c>
      <c r="H279" s="71">
        <v>7.784296028880866</v>
      </c>
      <c r="I279" s="75" t="s">
        <v>146</v>
      </c>
      <c r="J279" s="71" t="s">
        <v>9</v>
      </c>
      <c r="K279" s="71">
        <v>5</v>
      </c>
      <c r="L279" s="71" t="s">
        <v>36</v>
      </c>
      <c r="M279" s="71">
        <v>6</v>
      </c>
      <c r="N279" s="71" t="s">
        <v>113</v>
      </c>
      <c r="O279" s="71" t="s">
        <v>71</v>
      </c>
      <c r="P279" s="71" t="s">
        <v>71</v>
      </c>
      <c r="Q279" s="72">
        <v>786</v>
      </c>
    </row>
    <row r="280" spans="4:17" hidden="1" x14ac:dyDescent="0.3">
      <c r="D280" s="49" t="str">
        <f>IF(ISBLANK(BurstClassFull7[[#This Row],[Spk/sec-Average]]),"",IF(BurstClassFull7[[#This Row],[Spk/sec-Average]]&lt;$C$3,"LF","HF"))</f>
        <v>LF</v>
      </c>
      <c r="E280" s="49" t="str">
        <f>IF(ISBLANK(BurstClassFull7[[#This Row],[%Spikes in Bursts-All]]),"",IF(BurstClassFull7[[#This Row],[%Spikes in Bursts-All]]&lt;$D$3,"LB","HB"))</f>
        <v>HB</v>
      </c>
      <c r="F280" s="50" t="str">
        <f t="shared" si="4"/>
        <v>LFHB</v>
      </c>
      <c r="G280" s="71">
        <v>0.29979455790464016</v>
      </c>
      <c r="H280" s="71">
        <v>41.830432341381247</v>
      </c>
      <c r="I280" s="75" t="s">
        <v>146</v>
      </c>
      <c r="J280" s="71" t="s">
        <v>9</v>
      </c>
      <c r="K280" s="71">
        <v>5</v>
      </c>
      <c r="L280" s="71" t="s">
        <v>36</v>
      </c>
      <c r="M280" s="71">
        <v>7</v>
      </c>
      <c r="N280" s="71" t="s">
        <v>134</v>
      </c>
      <c r="O280" s="71" t="s">
        <v>71</v>
      </c>
      <c r="P280" s="71" t="s">
        <v>71</v>
      </c>
      <c r="Q280" s="72">
        <v>786</v>
      </c>
    </row>
    <row r="281" spans="4:17" hidden="1" x14ac:dyDescent="0.3">
      <c r="D281" s="49" t="str">
        <f>IF(ISBLANK(BurstClassFull7[[#This Row],[Spk/sec-Average]]),"",IF(BurstClassFull7[[#This Row],[Spk/sec-Average]]&lt;$C$3,"LF","HF"))</f>
        <v>HF</v>
      </c>
      <c r="E281" s="49" t="str">
        <f>IF(ISBLANK(BurstClassFull7[[#This Row],[%Spikes in Bursts-All]]),"",IF(BurstClassFull7[[#This Row],[%Spikes in Bursts-All]]&lt;$D$3,"LB","HB"))</f>
        <v>HB</v>
      </c>
      <c r="F281" s="50" t="str">
        <f t="shared" si="4"/>
        <v>HFHB</v>
      </c>
      <c r="G281" s="71">
        <v>5.50617593425783</v>
      </c>
      <c r="H281" s="71">
        <v>51.384388334563191</v>
      </c>
      <c r="I281" s="75" t="s">
        <v>159</v>
      </c>
      <c r="J281" s="71" t="s">
        <v>9</v>
      </c>
      <c r="K281" s="71">
        <v>22</v>
      </c>
      <c r="L281" s="71" t="s">
        <v>37</v>
      </c>
      <c r="M281" s="71">
        <v>10</v>
      </c>
      <c r="N281" s="71" t="s">
        <v>112</v>
      </c>
      <c r="O281" s="71" t="s">
        <v>11</v>
      </c>
      <c r="P281" s="71" t="s">
        <v>10</v>
      </c>
      <c r="Q281" s="72">
        <v>889</v>
      </c>
    </row>
    <row r="282" spans="4:17" hidden="1" x14ac:dyDescent="0.3">
      <c r="D282" s="49" t="str">
        <f>IF(ISBLANK(BurstClassFull7[[#This Row],[Spk/sec-Average]]),"",IF(BurstClassFull7[[#This Row],[Spk/sec-Average]]&lt;$C$3,"LF","HF"))</f>
        <v>LF</v>
      </c>
      <c r="E282" s="49" t="str">
        <f>IF(ISBLANK(BurstClassFull7[[#This Row],[%Spikes in Bursts-All]]),"",IF(BurstClassFull7[[#This Row],[%Spikes in Bursts-All]]&lt;$D$3,"LB","HB"))</f>
        <v>LB</v>
      </c>
      <c r="F282" s="50" t="str">
        <f t="shared" si="4"/>
        <v>LFLB</v>
      </c>
      <c r="G282" s="71">
        <v>0.58132929104477604</v>
      </c>
      <c r="H282" s="71">
        <v>9.0254934210526319</v>
      </c>
      <c r="I282" s="75" t="s">
        <v>146</v>
      </c>
      <c r="J282" s="71" t="s">
        <v>9</v>
      </c>
      <c r="K282" s="71">
        <v>5</v>
      </c>
      <c r="L282" s="71" t="s">
        <v>36</v>
      </c>
      <c r="M282" s="71">
        <v>9</v>
      </c>
      <c r="N282" s="71" t="s">
        <v>114</v>
      </c>
      <c r="O282" s="71" t="s">
        <v>71</v>
      </c>
      <c r="P282" s="71" t="s">
        <v>71</v>
      </c>
      <c r="Q282" s="72">
        <v>786</v>
      </c>
    </row>
    <row r="283" spans="4:17" hidden="1" x14ac:dyDescent="0.3">
      <c r="D283" s="49" t="str">
        <f>IF(ISBLANK(BurstClassFull7[[#This Row],[Spk/sec-Average]]),"",IF(BurstClassFull7[[#This Row],[Spk/sec-Average]]&lt;$C$3,"LF","HF"))</f>
        <v>LF</v>
      </c>
      <c r="E283" s="49" t="str">
        <f>IF(ISBLANK(BurstClassFull7[[#This Row],[%Spikes in Bursts-All]]),"",IF(BurstClassFull7[[#This Row],[%Spikes in Bursts-All]]&lt;$D$3,"LB","HB"))</f>
        <v>LB</v>
      </c>
      <c r="F283" s="50" t="str">
        <f t="shared" ref="F283:F346" si="5">CONCATENATE(D283,E283)</f>
        <v>LFLB</v>
      </c>
      <c r="G283" s="71">
        <v>0.19551923076923075</v>
      </c>
      <c r="H283" s="71">
        <v>7.9603484529888853</v>
      </c>
      <c r="I283" s="75" t="s">
        <v>146</v>
      </c>
      <c r="J283" s="71" t="s">
        <v>9</v>
      </c>
      <c r="K283" s="71">
        <v>5</v>
      </c>
      <c r="L283" s="71" t="s">
        <v>36</v>
      </c>
      <c r="M283" s="71">
        <v>10</v>
      </c>
      <c r="N283" s="71" t="s">
        <v>143</v>
      </c>
      <c r="O283" s="71" t="s">
        <v>71</v>
      </c>
      <c r="P283" s="71" t="s">
        <v>10</v>
      </c>
      <c r="Q283" s="72">
        <v>786</v>
      </c>
    </row>
    <row r="284" spans="4:17" hidden="1" x14ac:dyDescent="0.3">
      <c r="D284" s="49" t="str">
        <f>IF(ISBLANK(BurstClassFull7[[#This Row],[Spk/sec-Average]]),"",IF(BurstClassFull7[[#This Row],[Spk/sec-Average]]&lt;$C$3,"LF","HF"))</f>
        <v>LF</v>
      </c>
      <c r="E284" s="49" t="str">
        <f>IF(ISBLANK(BurstClassFull7[[#This Row],[%Spikes in Bursts-All]]),"",IF(BurstClassFull7[[#This Row],[%Spikes in Bursts-All]]&lt;$D$3,"LB","HB"))</f>
        <v>HB</v>
      </c>
      <c r="F284" s="50" t="str">
        <f t="shared" si="5"/>
        <v>LFHB</v>
      </c>
      <c r="G284" s="71">
        <v>1.3650973679098681</v>
      </c>
      <c r="H284" s="71">
        <v>28.326686004350982</v>
      </c>
      <c r="I284" s="75" t="s">
        <v>159</v>
      </c>
      <c r="J284" s="71" t="s">
        <v>9</v>
      </c>
      <c r="K284" s="71">
        <v>22</v>
      </c>
      <c r="L284" s="71" t="s">
        <v>37</v>
      </c>
      <c r="M284" s="71">
        <v>13</v>
      </c>
      <c r="N284" s="71" t="s">
        <v>94</v>
      </c>
      <c r="O284" s="71" t="s">
        <v>11</v>
      </c>
      <c r="P284" s="71" t="s">
        <v>10</v>
      </c>
      <c r="Q284" s="72">
        <v>889</v>
      </c>
    </row>
    <row r="285" spans="4:17" hidden="1" x14ac:dyDescent="0.3">
      <c r="D285" s="49" t="str">
        <f>IF(ISBLANK(BurstClassFull7[[#This Row],[Spk/sec-Average]]),"",IF(BurstClassFull7[[#This Row],[Spk/sec-Average]]&lt;$C$3,"LF","HF"))</f>
        <v>LF</v>
      </c>
      <c r="E285" s="49" t="str">
        <f>IF(ISBLANK(BurstClassFull7[[#This Row],[%Spikes in Bursts-All]]),"",IF(BurstClassFull7[[#This Row],[%Spikes in Bursts-All]]&lt;$D$3,"LB","HB"))</f>
        <v>LB</v>
      </c>
      <c r="F285" s="50" t="str">
        <f t="shared" si="5"/>
        <v>LFLB</v>
      </c>
      <c r="G285" s="71">
        <v>0.94601568351349163</v>
      </c>
      <c r="H285" s="71">
        <v>16.361903627375067</v>
      </c>
      <c r="I285" s="75" t="s">
        <v>159</v>
      </c>
      <c r="J285" s="71" t="s">
        <v>9</v>
      </c>
      <c r="K285" s="71">
        <v>22</v>
      </c>
      <c r="L285" s="71" t="s">
        <v>37</v>
      </c>
      <c r="M285" s="71">
        <v>14</v>
      </c>
      <c r="N285" s="71" t="s">
        <v>114</v>
      </c>
      <c r="O285" s="71" t="s">
        <v>11</v>
      </c>
      <c r="P285" s="71" t="s">
        <v>71</v>
      </c>
      <c r="Q285" s="72">
        <v>889</v>
      </c>
    </row>
    <row r="286" spans="4:17" hidden="1" x14ac:dyDescent="0.3">
      <c r="D286" s="49" t="str">
        <f>IF(ISBLANK(BurstClassFull7[[#This Row],[Spk/sec-Average]]),"",IF(BurstClassFull7[[#This Row],[Spk/sec-Average]]&lt;$C$3,"LF","HF"))</f>
        <v>LF</v>
      </c>
      <c r="E286" s="49" t="str">
        <f>IF(ISBLANK(BurstClassFull7[[#This Row],[%Spikes in Bursts-All]]),"",IF(BurstClassFull7[[#This Row],[%Spikes in Bursts-All]]&lt;$D$3,"LB","HB"))</f>
        <v>LB</v>
      </c>
      <c r="F286" s="50" t="str">
        <f t="shared" si="5"/>
        <v>LFLB</v>
      </c>
      <c r="G286" s="71">
        <v>0.18668792517006805</v>
      </c>
      <c r="H286" s="71">
        <v>4.8686514886164618</v>
      </c>
      <c r="I286" s="75" t="s">
        <v>146</v>
      </c>
      <c r="J286" s="71" t="s">
        <v>9</v>
      </c>
      <c r="K286" s="71">
        <v>5</v>
      </c>
      <c r="L286" s="71" t="s">
        <v>36</v>
      </c>
      <c r="M286" s="71">
        <v>13</v>
      </c>
      <c r="N286" s="71" t="s">
        <v>122</v>
      </c>
      <c r="O286" s="71" t="s">
        <v>71</v>
      </c>
      <c r="P286" s="71" t="s">
        <v>10</v>
      </c>
      <c r="Q286" s="72">
        <v>786</v>
      </c>
    </row>
    <row r="287" spans="4:17" hidden="1" x14ac:dyDescent="0.3">
      <c r="D287" s="49" t="str">
        <f>IF(ISBLANK(BurstClassFull7[[#This Row],[Spk/sec-Average]]),"",IF(BurstClassFull7[[#This Row],[Spk/sec-Average]]&lt;$C$3,"LF","HF"))</f>
        <v>LF</v>
      </c>
      <c r="E287" s="49" t="str">
        <f>IF(ISBLANK(BurstClassFull7[[#This Row],[%Spikes in Bursts-All]]),"",IF(BurstClassFull7[[#This Row],[%Spikes in Bursts-All]]&lt;$D$3,"LB","HB"))</f>
        <v>LB</v>
      </c>
      <c r="F287" s="50" t="str">
        <f t="shared" si="5"/>
        <v>LFLB</v>
      </c>
      <c r="G287" s="71">
        <v>0.14699672953764448</v>
      </c>
      <c r="H287" s="71">
        <v>10.826103357223689</v>
      </c>
      <c r="I287" s="75" t="s">
        <v>146</v>
      </c>
      <c r="J287" s="71" t="s">
        <v>9</v>
      </c>
      <c r="K287" s="71">
        <v>5</v>
      </c>
      <c r="L287" s="71" t="s">
        <v>36</v>
      </c>
      <c r="M287" s="71">
        <v>14</v>
      </c>
      <c r="N287" s="71" t="s">
        <v>101</v>
      </c>
      <c r="O287" s="71" t="s">
        <v>71</v>
      </c>
      <c r="P287" s="71" t="s">
        <v>10</v>
      </c>
      <c r="Q287" s="72">
        <v>786</v>
      </c>
    </row>
    <row r="288" spans="4:17" hidden="1" x14ac:dyDescent="0.3">
      <c r="D288" s="49" t="str">
        <f>IF(ISBLANK(BurstClassFull7[[#This Row],[Spk/sec-Average]]),"",IF(BurstClassFull7[[#This Row],[Spk/sec-Average]]&lt;$C$3,"LF","HF"))</f>
        <v>LF</v>
      </c>
      <c r="E288" s="49" t="str">
        <f>IF(ISBLANK(BurstClassFull7[[#This Row],[%Spikes in Bursts-All]]),"",IF(BurstClassFull7[[#This Row],[%Spikes in Bursts-All]]&lt;$D$3,"LB","HB"))</f>
        <v>LB</v>
      </c>
      <c r="F288" s="50" t="str">
        <f t="shared" si="5"/>
        <v>LFLB</v>
      </c>
      <c r="G288" s="71">
        <v>0.92649777361379748</v>
      </c>
      <c r="H288" s="71">
        <v>10.05913138041188</v>
      </c>
      <c r="I288" s="75" t="s">
        <v>160</v>
      </c>
      <c r="J288" s="71" t="s">
        <v>9</v>
      </c>
      <c r="K288" s="71">
        <v>8</v>
      </c>
      <c r="L288" s="71" t="s">
        <v>36</v>
      </c>
      <c r="M288" s="71">
        <v>1</v>
      </c>
      <c r="N288" s="71" t="s">
        <v>111</v>
      </c>
      <c r="O288" s="71" t="s">
        <v>71</v>
      </c>
      <c r="P288" s="71" t="s">
        <v>71</v>
      </c>
      <c r="Q288" s="72">
        <v>1000</v>
      </c>
    </row>
    <row r="289" spans="4:17" hidden="1" x14ac:dyDescent="0.3">
      <c r="D289" s="49" t="str">
        <f>IF(ISBLANK(BurstClassFull7[[#This Row],[Spk/sec-Average]]),"",IF(BurstClassFull7[[#This Row],[Spk/sec-Average]]&lt;$C$3,"LF","HF"))</f>
        <v>HF</v>
      </c>
      <c r="E289" s="49" t="str">
        <f>IF(ISBLANK(BurstClassFull7[[#This Row],[%Spikes in Bursts-All]]),"",IF(BurstClassFull7[[#This Row],[%Spikes in Bursts-All]]&lt;$D$3,"LB","HB"))</f>
        <v>HB</v>
      </c>
      <c r="F289" s="50" t="str">
        <f t="shared" si="5"/>
        <v>HFHB</v>
      </c>
      <c r="G289" s="71">
        <v>9.5672844402143262</v>
      </c>
      <c r="H289" s="71">
        <v>68.137139632225001</v>
      </c>
      <c r="I289" s="75" t="s">
        <v>160</v>
      </c>
      <c r="J289" s="71" t="s">
        <v>9</v>
      </c>
      <c r="K289" s="71">
        <v>8</v>
      </c>
      <c r="L289" s="71" t="s">
        <v>36</v>
      </c>
      <c r="M289" s="71">
        <v>2</v>
      </c>
      <c r="N289" s="71" t="s">
        <v>142</v>
      </c>
      <c r="O289" s="71" t="s">
        <v>71</v>
      </c>
      <c r="P289" s="71" t="s">
        <v>119</v>
      </c>
      <c r="Q289" s="72">
        <v>1000</v>
      </c>
    </row>
    <row r="290" spans="4:17" hidden="1" x14ac:dyDescent="0.3">
      <c r="D290" s="49" t="str">
        <f>IF(ISBLANK(BurstClassFull7[[#This Row],[Spk/sec-Average]]),"",IF(BurstClassFull7[[#This Row],[Spk/sec-Average]]&lt;$C$3,"LF","HF"))</f>
        <v>HF</v>
      </c>
      <c r="E290" s="49" t="str">
        <f>IF(ISBLANK(BurstClassFull7[[#This Row],[%Spikes in Bursts-All]]),"",IF(BurstClassFull7[[#This Row],[%Spikes in Bursts-All]]&lt;$D$3,"LB","HB"))</f>
        <v>HB</v>
      </c>
      <c r="F290" s="50" t="str">
        <f t="shared" si="5"/>
        <v>HFHB</v>
      </c>
      <c r="G290" s="71">
        <v>8.8597188888888905</v>
      </c>
      <c r="H290" s="71">
        <v>67.617379521111729</v>
      </c>
      <c r="I290" s="75" t="s">
        <v>160</v>
      </c>
      <c r="J290" s="71" t="s">
        <v>9</v>
      </c>
      <c r="K290" s="71">
        <v>8</v>
      </c>
      <c r="L290" s="71" t="s">
        <v>36</v>
      </c>
      <c r="M290" s="71">
        <v>3</v>
      </c>
      <c r="N290" s="71" t="s">
        <v>156</v>
      </c>
      <c r="O290" s="71" t="s">
        <v>10</v>
      </c>
      <c r="P290" s="71" t="s">
        <v>71</v>
      </c>
      <c r="Q290" s="72">
        <v>1000</v>
      </c>
    </row>
    <row r="291" spans="4:17" hidden="1" x14ac:dyDescent="0.3">
      <c r="D291" s="49" t="str">
        <f>IF(ISBLANK(BurstClassFull7[[#This Row],[Spk/sec-Average]]),"",IF(BurstClassFull7[[#This Row],[Spk/sec-Average]]&lt;$C$3,"LF","HF"))</f>
        <v>LF</v>
      </c>
      <c r="E291" s="49" t="str">
        <f>IF(ISBLANK(BurstClassFull7[[#This Row],[%Spikes in Bursts-All]]),"",IF(BurstClassFull7[[#This Row],[%Spikes in Bursts-All]]&lt;$D$3,"LB","HB"))</f>
        <v>LB</v>
      </c>
      <c r="F291" s="50" t="str">
        <f t="shared" si="5"/>
        <v>LFLB</v>
      </c>
      <c r="G291" s="71">
        <v>0.7174524205469327</v>
      </c>
      <c r="H291" s="71">
        <v>19.39875977352386</v>
      </c>
      <c r="I291" s="75" t="s">
        <v>159</v>
      </c>
      <c r="J291" s="71" t="s">
        <v>9</v>
      </c>
      <c r="K291" s="71">
        <v>22</v>
      </c>
      <c r="L291" s="71" t="s">
        <v>37</v>
      </c>
      <c r="M291" s="71">
        <v>15</v>
      </c>
      <c r="N291" s="71" t="s">
        <v>122</v>
      </c>
      <c r="O291" s="71" t="s">
        <v>11</v>
      </c>
      <c r="P291" s="71" t="s">
        <v>71</v>
      </c>
      <c r="Q291" s="72">
        <v>889</v>
      </c>
    </row>
    <row r="292" spans="4:17" hidden="1" x14ac:dyDescent="0.3">
      <c r="D292" s="49" t="str">
        <f>IF(ISBLANK(BurstClassFull7[[#This Row],[Spk/sec-Average]]),"",IF(BurstClassFull7[[#This Row],[Spk/sec-Average]]&lt;$C$3,"LF","HF"))</f>
        <v>LF</v>
      </c>
      <c r="E292" s="49" t="str">
        <f>IF(ISBLANK(BurstClassFull7[[#This Row],[%Spikes in Bursts-All]]),"",IF(BurstClassFull7[[#This Row],[%Spikes in Bursts-All]]&lt;$D$3,"LB","HB"))</f>
        <v>HB</v>
      </c>
      <c r="F292" s="50" t="str">
        <f t="shared" si="5"/>
        <v>LFHB</v>
      </c>
      <c r="G292" s="71">
        <v>0.71055166477041487</v>
      </c>
      <c r="H292" s="71">
        <v>53.731455117638241</v>
      </c>
      <c r="I292" s="75" t="s">
        <v>160</v>
      </c>
      <c r="J292" s="71" t="s">
        <v>9</v>
      </c>
      <c r="K292" s="71">
        <v>8</v>
      </c>
      <c r="L292" s="71" t="s">
        <v>36</v>
      </c>
      <c r="M292" s="71">
        <v>5</v>
      </c>
      <c r="N292" s="71" t="s">
        <v>136</v>
      </c>
      <c r="O292" s="71" t="s">
        <v>71</v>
      </c>
      <c r="P292" s="71" t="s">
        <v>10</v>
      </c>
      <c r="Q292" s="72">
        <v>1000</v>
      </c>
    </row>
    <row r="293" spans="4:17" hidden="1" x14ac:dyDescent="0.3">
      <c r="D293" s="49" t="str">
        <f>IF(ISBLANK(BurstClassFull7[[#This Row],[Spk/sec-Average]]),"",IF(BurstClassFull7[[#This Row],[Spk/sec-Average]]&lt;$C$3,"LF","HF"))</f>
        <v>LF</v>
      </c>
      <c r="E293" s="49" t="str">
        <f>IF(ISBLANK(BurstClassFull7[[#This Row],[%Spikes in Bursts-All]]),"",IF(BurstClassFull7[[#This Row],[%Spikes in Bursts-All]]&lt;$D$3,"LB","HB"))</f>
        <v>LB</v>
      </c>
      <c r="F293" s="50" t="str">
        <f t="shared" si="5"/>
        <v>LFLB</v>
      </c>
      <c r="G293" s="71">
        <v>2.1019097222222225</v>
      </c>
      <c r="H293" s="71">
        <v>18.775845293116031</v>
      </c>
      <c r="I293" s="75" t="s">
        <v>160</v>
      </c>
      <c r="J293" s="71" t="s">
        <v>9</v>
      </c>
      <c r="K293" s="71">
        <v>8</v>
      </c>
      <c r="L293" s="71" t="s">
        <v>36</v>
      </c>
      <c r="M293" s="71">
        <v>6</v>
      </c>
      <c r="N293" s="71" t="s">
        <v>112</v>
      </c>
      <c r="O293" s="71" t="s">
        <v>71</v>
      </c>
      <c r="P293" s="71" t="s">
        <v>71</v>
      </c>
      <c r="Q293" s="72">
        <v>1000</v>
      </c>
    </row>
    <row r="294" spans="4:17" x14ac:dyDescent="0.3">
      <c r="D294" s="49" t="str">
        <f>IF(ISBLANK(BurstClassFull7[[#This Row],[Spk/sec-Average]]),"",IF(BurstClassFull7[[#This Row],[Spk/sec-Average]]&lt;$C$3,"LF","HF"))</f>
        <v>LF</v>
      </c>
      <c r="E294" s="49" t="str">
        <f>IF(ISBLANK(BurstClassFull7[[#This Row],[%Spikes in Bursts-All]]),"",IF(BurstClassFull7[[#This Row],[%Spikes in Bursts-All]]&lt;$D$3,"LB","HB"))</f>
        <v>HB</v>
      </c>
      <c r="F294" s="50" t="str">
        <f t="shared" si="5"/>
        <v>LFHB</v>
      </c>
      <c r="G294" s="71">
        <v>4.1616319444444452E-2</v>
      </c>
      <c r="H294" s="71">
        <v>28.498293515358363</v>
      </c>
      <c r="I294" s="75" t="s">
        <v>147</v>
      </c>
      <c r="J294" s="71" t="s">
        <v>9</v>
      </c>
      <c r="K294" s="71">
        <v>1</v>
      </c>
      <c r="L294" s="71" t="s">
        <v>36</v>
      </c>
      <c r="M294" s="71">
        <v>1</v>
      </c>
      <c r="N294" s="71" t="s">
        <v>142</v>
      </c>
      <c r="O294" s="71" t="s">
        <v>11</v>
      </c>
      <c r="P294" s="71" t="s">
        <v>71</v>
      </c>
      <c r="Q294" s="72">
        <v>911</v>
      </c>
    </row>
    <row r="295" spans="4:17" hidden="1" x14ac:dyDescent="0.3">
      <c r="D295" s="49" t="str">
        <f>IF(ISBLANK(BurstClassFull7[[#This Row],[Spk/sec-Average]]),"",IF(BurstClassFull7[[#This Row],[Spk/sec-Average]]&lt;$C$3,"LF","HF"))</f>
        <v>HF</v>
      </c>
      <c r="E295" s="49" t="str">
        <f>IF(ISBLANK(BurstClassFull7[[#This Row],[%Spikes in Bursts-All]]),"",IF(BurstClassFull7[[#This Row],[%Spikes in Bursts-All]]&lt;$D$3,"LB","HB"))</f>
        <v>HB</v>
      </c>
      <c r="F295" s="50" t="str">
        <f t="shared" si="5"/>
        <v>HFHB</v>
      </c>
      <c r="G295" s="71">
        <v>5.7412405303030303</v>
      </c>
      <c r="H295" s="71">
        <v>55.028340973606603</v>
      </c>
      <c r="I295" s="75" t="s">
        <v>149</v>
      </c>
      <c r="J295" s="71" t="s">
        <v>9</v>
      </c>
      <c r="K295" s="71">
        <v>6</v>
      </c>
      <c r="L295" s="71" t="s">
        <v>36</v>
      </c>
      <c r="M295" s="71">
        <v>5</v>
      </c>
      <c r="N295" s="71" t="s">
        <v>96</v>
      </c>
      <c r="O295" s="71" t="s">
        <v>11</v>
      </c>
      <c r="P295" s="71" t="s">
        <v>75</v>
      </c>
      <c r="Q295" s="72">
        <v>968</v>
      </c>
    </row>
    <row r="296" spans="4:17" hidden="1" x14ac:dyDescent="0.3">
      <c r="D296" s="49" t="str">
        <f>IF(ISBLANK(BurstClassFull7[[#This Row],[Spk/sec-Average]]),"",IF(BurstClassFull7[[#This Row],[Spk/sec-Average]]&lt;$C$3,"LF","HF"))</f>
        <v>LF</v>
      </c>
      <c r="E296" s="49" t="str">
        <f>IF(ISBLANK(BurstClassFull7[[#This Row],[%Spikes in Bursts-All]]),"",IF(BurstClassFull7[[#This Row],[%Spikes in Bursts-All]]&lt;$D$3,"LB","HB"))</f>
        <v>HB</v>
      </c>
      <c r="F296" s="50" t="str">
        <f t="shared" si="5"/>
        <v>LFHB</v>
      </c>
      <c r="G296" s="71">
        <v>2.9541319444444447</v>
      </c>
      <c r="H296" s="71">
        <v>32.622862673405741</v>
      </c>
      <c r="I296" s="75" t="s">
        <v>160</v>
      </c>
      <c r="J296" s="71" t="s">
        <v>9</v>
      </c>
      <c r="K296" s="71">
        <v>8</v>
      </c>
      <c r="L296" s="71" t="s">
        <v>36</v>
      </c>
      <c r="M296" s="71">
        <v>4</v>
      </c>
      <c r="N296" s="71" t="s">
        <v>131</v>
      </c>
      <c r="O296" s="71" t="s">
        <v>11</v>
      </c>
      <c r="P296" s="71" t="s">
        <v>10</v>
      </c>
      <c r="Q296" s="72">
        <v>1000</v>
      </c>
    </row>
    <row r="297" spans="4:17" hidden="1" x14ac:dyDescent="0.3">
      <c r="D297" s="49" t="str">
        <f>IF(ISBLANK(BurstClassFull7[[#This Row],[Spk/sec-Average]]),"",IF(BurstClassFull7[[#This Row],[Spk/sec-Average]]&lt;$C$3,"LF","HF"))</f>
        <v>LF</v>
      </c>
      <c r="E297" s="49" t="str">
        <f>IF(ISBLANK(BurstClassFull7[[#This Row],[%Spikes in Bursts-All]]),"",IF(BurstClassFull7[[#This Row],[%Spikes in Bursts-All]]&lt;$D$3,"LB","HB"))</f>
        <v>LB</v>
      </c>
      <c r="F297" s="50" t="str">
        <f t="shared" si="5"/>
        <v>LFLB</v>
      </c>
      <c r="G297" s="71">
        <v>0.60225252165188004</v>
      </c>
      <c r="H297" s="71">
        <v>14.355489488214058</v>
      </c>
      <c r="I297" s="75" t="s">
        <v>160</v>
      </c>
      <c r="J297" s="71" t="s">
        <v>9</v>
      </c>
      <c r="K297" s="71">
        <v>8</v>
      </c>
      <c r="L297" s="71" t="s">
        <v>36</v>
      </c>
      <c r="M297" s="71">
        <v>7</v>
      </c>
      <c r="N297" s="71" t="s">
        <v>152</v>
      </c>
      <c r="O297" s="71" t="s">
        <v>11</v>
      </c>
      <c r="P297" s="71" t="s">
        <v>10</v>
      </c>
      <c r="Q297" s="72">
        <v>1000</v>
      </c>
    </row>
    <row r="298" spans="4:17" hidden="1" x14ac:dyDescent="0.3">
      <c r="D298" s="49" t="str">
        <f>IF(ISBLANK(BurstClassFull7[[#This Row],[Spk/sec-Average]]),"",IF(BurstClassFull7[[#This Row],[Spk/sec-Average]]&lt;$C$3,"LF","HF"))</f>
        <v>LF</v>
      </c>
      <c r="E298" s="49" t="str">
        <f>IF(ISBLANK(BurstClassFull7[[#This Row],[%Spikes in Bursts-All]]),"",IF(BurstClassFull7[[#This Row],[%Spikes in Bursts-All]]&lt;$D$3,"LB","HB"))</f>
        <v>HB</v>
      </c>
      <c r="F298" s="50" t="str">
        <f t="shared" si="5"/>
        <v>LFHB</v>
      </c>
      <c r="G298" s="71">
        <v>1.8213211605648001</v>
      </c>
      <c r="H298" s="71">
        <v>23.604208794598485</v>
      </c>
      <c r="I298" s="75" t="s">
        <v>160</v>
      </c>
      <c r="J298" s="71" t="s">
        <v>9</v>
      </c>
      <c r="K298" s="71">
        <v>8</v>
      </c>
      <c r="L298" s="71" t="s">
        <v>36</v>
      </c>
      <c r="M298" s="71">
        <v>8</v>
      </c>
      <c r="N298" s="71" t="s">
        <v>113</v>
      </c>
      <c r="O298" s="71" t="s">
        <v>11</v>
      </c>
      <c r="P298" s="71" t="s">
        <v>10</v>
      </c>
      <c r="Q298" s="72">
        <v>1000</v>
      </c>
    </row>
    <row r="299" spans="4:17" hidden="1" x14ac:dyDescent="0.3">
      <c r="D299" s="49" t="str">
        <f>IF(ISBLANK(BurstClassFull7[[#This Row],[Spk/sec-Average]]),"",IF(BurstClassFull7[[#This Row],[Spk/sec-Average]]&lt;$C$3,"LF","HF"))</f>
        <v>LF</v>
      </c>
      <c r="E299" s="49" t="str">
        <f>IF(ISBLANK(BurstClassFull7[[#This Row],[%Spikes in Bursts-All]]),"",IF(BurstClassFull7[[#This Row],[%Spikes in Bursts-All]]&lt;$D$3,"LB","HB"))</f>
        <v>HB</v>
      </c>
      <c r="F299" s="50" t="str">
        <f t="shared" si="5"/>
        <v>LFHB</v>
      </c>
      <c r="G299" s="71">
        <v>1.7083061343777732</v>
      </c>
      <c r="H299" s="71">
        <v>23.714631729604758</v>
      </c>
      <c r="I299" s="75" t="s">
        <v>160</v>
      </c>
      <c r="J299" s="71" t="s">
        <v>9</v>
      </c>
      <c r="K299" s="71">
        <v>8</v>
      </c>
      <c r="L299" s="71" t="s">
        <v>36</v>
      </c>
      <c r="M299" s="71">
        <v>9</v>
      </c>
      <c r="N299" s="71" t="s">
        <v>94</v>
      </c>
      <c r="O299" s="71" t="s">
        <v>11</v>
      </c>
      <c r="P299" s="71" t="s">
        <v>10</v>
      </c>
      <c r="Q299" s="72">
        <v>1000</v>
      </c>
    </row>
    <row r="300" spans="4:17" hidden="1" x14ac:dyDescent="0.3">
      <c r="D300" s="49" t="str">
        <f>IF(ISBLANK(BurstClassFull7[[#This Row],[Spk/sec-Average]]),"",IF(BurstClassFull7[[#This Row],[Spk/sec-Average]]&lt;$C$3,"LF","HF"))</f>
        <v>LF</v>
      </c>
      <c r="E300" s="49" t="str">
        <f>IF(ISBLANK(BurstClassFull7[[#This Row],[%Spikes in Bursts-All]]),"",IF(BurstClassFull7[[#This Row],[%Spikes in Bursts-All]]&lt;$D$3,"LB","HB"))</f>
        <v>LB</v>
      </c>
      <c r="F300" s="50" t="str">
        <f t="shared" si="5"/>
        <v>LFLB</v>
      </c>
      <c r="G300" s="71">
        <v>0.83739329610597013</v>
      </c>
      <c r="H300" s="71">
        <v>13.044494662199019</v>
      </c>
      <c r="I300" s="75" t="s">
        <v>160</v>
      </c>
      <c r="J300" s="71" t="s">
        <v>9</v>
      </c>
      <c r="K300" s="71">
        <v>8</v>
      </c>
      <c r="L300" s="71" t="s">
        <v>36</v>
      </c>
      <c r="M300" s="71">
        <v>10</v>
      </c>
      <c r="N300" s="71" t="s">
        <v>114</v>
      </c>
      <c r="O300" s="71" t="s">
        <v>11</v>
      </c>
      <c r="P300" s="71" t="s">
        <v>10</v>
      </c>
      <c r="Q300" s="72">
        <v>1000</v>
      </c>
    </row>
    <row r="301" spans="4:17" hidden="1" x14ac:dyDescent="0.3">
      <c r="D301" s="49" t="str">
        <f>IF(ISBLANK(BurstClassFull7[[#This Row],[Spk/sec-Average]]),"",IF(BurstClassFull7[[#This Row],[Spk/sec-Average]]&lt;$C$3,"LF","HF"))</f>
        <v>LF</v>
      </c>
      <c r="E301" s="49" t="str">
        <f>IF(ISBLANK(BurstClassFull7[[#This Row],[%Spikes in Bursts-All]]),"",IF(BurstClassFull7[[#This Row],[%Spikes in Bursts-All]]&lt;$D$3,"LB","HB"))</f>
        <v>HB</v>
      </c>
      <c r="F301" s="50" t="str">
        <f t="shared" si="5"/>
        <v>LFHB</v>
      </c>
      <c r="G301" s="71">
        <v>2.3298679617668165</v>
      </c>
      <c r="H301" s="71">
        <v>46.860235138995712</v>
      </c>
      <c r="I301" s="75" t="s">
        <v>160</v>
      </c>
      <c r="J301" s="71" t="s">
        <v>9</v>
      </c>
      <c r="K301" s="71">
        <v>8</v>
      </c>
      <c r="L301" s="71" t="s">
        <v>36</v>
      </c>
      <c r="M301" s="71">
        <v>14</v>
      </c>
      <c r="N301" s="71" t="s">
        <v>101</v>
      </c>
      <c r="O301" s="71" t="s">
        <v>71</v>
      </c>
      <c r="P301" s="71" t="s">
        <v>71</v>
      </c>
      <c r="Q301" s="72">
        <v>1000</v>
      </c>
    </row>
    <row r="302" spans="4:17" hidden="1" x14ac:dyDescent="0.3">
      <c r="D302" s="49" t="str">
        <f>IF(ISBLANK(BurstClassFull7[[#This Row],[Spk/sec-Average]]),"",IF(BurstClassFull7[[#This Row],[Spk/sec-Average]]&lt;$C$3,"LF","HF"))</f>
        <v>LF</v>
      </c>
      <c r="E302" s="49" t="str">
        <f>IF(ISBLANK(BurstClassFull7[[#This Row],[%Spikes in Bursts-All]]),"",IF(BurstClassFull7[[#This Row],[%Spikes in Bursts-All]]&lt;$D$3,"LB","HB"))</f>
        <v>LB</v>
      </c>
      <c r="F302" s="50" t="str">
        <f t="shared" si="5"/>
        <v>LFLB</v>
      </c>
      <c r="G302" s="71">
        <v>0.967339296102385</v>
      </c>
      <c r="H302" s="71">
        <v>17.264618434093162</v>
      </c>
      <c r="I302" s="75" t="s">
        <v>160</v>
      </c>
      <c r="J302" s="71" t="s">
        <v>9</v>
      </c>
      <c r="K302" s="71">
        <v>8</v>
      </c>
      <c r="L302" s="71" t="s">
        <v>36</v>
      </c>
      <c r="M302" s="71">
        <v>11</v>
      </c>
      <c r="N302" s="71" t="s">
        <v>96</v>
      </c>
      <c r="O302" s="71" t="s">
        <v>11</v>
      </c>
      <c r="P302" s="71" t="s">
        <v>10</v>
      </c>
      <c r="Q302" s="72">
        <v>1000</v>
      </c>
    </row>
    <row r="303" spans="4:17" x14ac:dyDescent="0.3">
      <c r="D303" s="49" t="str">
        <f>IF(ISBLANK(BurstClassFull7[[#This Row],[Spk/sec-Average]]),"",IF(BurstClassFull7[[#This Row],[Spk/sec-Average]]&lt;$C$3,"LF","HF"))</f>
        <v>LF</v>
      </c>
      <c r="E303" s="49" t="str">
        <f>IF(ISBLANK(BurstClassFull7[[#This Row],[%Spikes in Bursts-All]]),"",IF(BurstClassFull7[[#This Row],[%Spikes in Bursts-All]]&lt;$D$3,"LB","HB"))</f>
        <v>HB</v>
      </c>
      <c r="F303" s="50" t="str">
        <f t="shared" si="5"/>
        <v>LFHB</v>
      </c>
      <c r="G303" s="71">
        <v>2.303729989622513</v>
      </c>
      <c r="H303" s="71">
        <v>23.876118219907145</v>
      </c>
      <c r="I303" s="75" t="s">
        <v>160</v>
      </c>
      <c r="J303" s="71" t="s">
        <v>9</v>
      </c>
      <c r="K303" s="71">
        <v>8</v>
      </c>
      <c r="L303" s="71" t="s">
        <v>36</v>
      </c>
      <c r="M303" s="71">
        <v>12</v>
      </c>
      <c r="N303" s="71" t="s">
        <v>122</v>
      </c>
      <c r="O303" s="71" t="s">
        <v>11</v>
      </c>
      <c r="P303" s="71" t="s">
        <v>71</v>
      </c>
      <c r="Q303" s="72">
        <v>1000</v>
      </c>
    </row>
    <row r="304" spans="4:17" hidden="1" x14ac:dyDescent="0.3">
      <c r="D304" s="49" t="str">
        <f>IF(ISBLANK(BurstClassFull7[[#This Row],[Spk/sec-Average]]),"",IF(BurstClassFull7[[#This Row],[Spk/sec-Average]]&lt;$C$3,"LF","HF"))</f>
        <v>LF</v>
      </c>
      <c r="E304" s="49" t="str">
        <f>IF(ISBLANK(BurstClassFull7[[#This Row],[%Spikes in Bursts-All]]),"",IF(BurstClassFull7[[#This Row],[%Spikes in Bursts-All]]&lt;$D$3,"LB","HB"))</f>
        <v>HB</v>
      </c>
      <c r="F304" s="50" t="str">
        <f t="shared" si="5"/>
        <v>LFHB</v>
      </c>
      <c r="G304" s="71">
        <v>2.0860416666666666</v>
      </c>
      <c r="H304" s="71">
        <v>21.938197220068005</v>
      </c>
      <c r="I304" s="75" t="s">
        <v>160</v>
      </c>
      <c r="J304" s="71" t="s">
        <v>9</v>
      </c>
      <c r="K304" s="71">
        <v>8</v>
      </c>
      <c r="L304" s="71" t="s">
        <v>36</v>
      </c>
      <c r="M304" s="71">
        <v>13</v>
      </c>
      <c r="N304" s="71" t="s">
        <v>154</v>
      </c>
      <c r="O304" s="71" t="s">
        <v>11</v>
      </c>
      <c r="P304" s="71" t="s">
        <v>10</v>
      </c>
      <c r="Q304" s="72">
        <v>1000</v>
      </c>
    </row>
    <row r="305" spans="4:17" x14ac:dyDescent="0.3">
      <c r="D305" s="49" t="str">
        <f>IF(ISBLANK(BurstClassFull7[[#This Row],[Spk/sec-Average]]),"",IF(BurstClassFull7[[#This Row],[Spk/sec-Average]]&lt;$C$3,"LF","HF"))</f>
        <v>LF</v>
      </c>
      <c r="E305" s="49" t="str">
        <f>IF(ISBLANK(BurstClassFull7[[#This Row],[%Spikes in Bursts-All]]),"",IF(BurstClassFull7[[#This Row],[%Spikes in Bursts-All]]&lt;$D$3,"LB","HB"))</f>
        <v>LB</v>
      </c>
      <c r="F305" s="50" t="str">
        <f t="shared" si="5"/>
        <v>LFLB</v>
      </c>
      <c r="G305" s="71">
        <v>0.89246527777777773</v>
      </c>
      <c r="H305" s="71">
        <v>10.607866507747318</v>
      </c>
      <c r="I305" s="75" t="s">
        <v>160</v>
      </c>
      <c r="J305" s="71" t="s">
        <v>9</v>
      </c>
      <c r="K305" s="71">
        <v>8</v>
      </c>
      <c r="L305" s="71" t="s">
        <v>36</v>
      </c>
      <c r="M305" s="71">
        <v>15</v>
      </c>
      <c r="N305" s="71" t="s">
        <v>130</v>
      </c>
      <c r="O305" s="71" t="s">
        <v>11</v>
      </c>
      <c r="P305" s="71" t="s">
        <v>71</v>
      </c>
      <c r="Q305" s="72">
        <v>1000</v>
      </c>
    </row>
    <row r="306" spans="4:17" hidden="1" x14ac:dyDescent="0.3">
      <c r="D306" s="49" t="str">
        <f>IF(ISBLANK(BurstClassFull7[[#This Row],[Spk/sec-Average]]),"",IF(BurstClassFull7[[#This Row],[Spk/sec-Average]]&lt;$C$3,"LF","HF"))</f>
        <v>LF</v>
      </c>
      <c r="E306" s="49" t="str">
        <f>IF(ISBLANK(BurstClassFull7[[#This Row],[%Spikes in Bursts-All]]),"",IF(BurstClassFull7[[#This Row],[%Spikes in Bursts-All]]&lt;$D$3,"LB","HB"))</f>
        <v>HB</v>
      </c>
      <c r="F306" s="50" t="str">
        <f t="shared" si="5"/>
        <v>LFHB</v>
      </c>
      <c r="G306" s="71">
        <v>2.824727876290376</v>
      </c>
      <c r="H306" s="71">
        <v>34.630121478643275</v>
      </c>
      <c r="I306" s="75" t="s">
        <v>161</v>
      </c>
      <c r="J306" s="71" t="s">
        <v>9</v>
      </c>
      <c r="K306" s="71">
        <v>9</v>
      </c>
      <c r="L306" s="71" t="s">
        <v>106</v>
      </c>
      <c r="M306" s="71">
        <v>1</v>
      </c>
      <c r="N306" s="71" t="s">
        <v>83</v>
      </c>
      <c r="O306" s="71" t="s">
        <v>71</v>
      </c>
      <c r="P306" s="71" t="s">
        <v>10</v>
      </c>
      <c r="Q306" s="72">
        <v>1109</v>
      </c>
    </row>
    <row r="307" spans="4:17" hidden="1" x14ac:dyDescent="0.3">
      <c r="D307" s="49" t="str">
        <f>IF(ISBLANK(BurstClassFull7[[#This Row],[Spk/sec-Average]]),"",IF(BurstClassFull7[[#This Row],[Spk/sec-Average]]&lt;$C$3,"LF","HF"))</f>
        <v>LF</v>
      </c>
      <c r="E307" s="49" t="str">
        <f>IF(ISBLANK(BurstClassFull7[[#This Row],[%Spikes in Bursts-All]]),"",IF(BurstClassFull7[[#This Row],[%Spikes in Bursts-All]]&lt;$D$3,"LB","HB"))</f>
        <v>LB</v>
      </c>
      <c r="F307" s="50" t="str">
        <f t="shared" si="5"/>
        <v>LFLB</v>
      </c>
      <c r="G307" s="71">
        <v>1.1381788010404399</v>
      </c>
      <c r="H307" s="71">
        <v>16.979710456918358</v>
      </c>
      <c r="I307" s="75" t="s">
        <v>161</v>
      </c>
      <c r="J307" s="71" t="s">
        <v>9</v>
      </c>
      <c r="K307" s="71">
        <v>9</v>
      </c>
      <c r="L307" s="71" t="s">
        <v>106</v>
      </c>
      <c r="M307" s="71">
        <v>2</v>
      </c>
      <c r="N307" s="71" t="s">
        <v>133</v>
      </c>
      <c r="O307" s="71" t="s">
        <v>71</v>
      </c>
      <c r="P307" s="71" t="s">
        <v>71</v>
      </c>
      <c r="Q307" s="72">
        <v>1109</v>
      </c>
    </row>
    <row r="308" spans="4:17" x14ac:dyDescent="0.3">
      <c r="D308" s="49" t="str">
        <f>IF(ISBLANK(BurstClassFull7[[#This Row],[Spk/sec-Average]]),"",IF(BurstClassFull7[[#This Row],[Spk/sec-Average]]&lt;$C$3,"LF","HF"))</f>
        <v>LF</v>
      </c>
      <c r="E308" s="49" t="str">
        <f>IF(ISBLANK(BurstClassFull7[[#This Row],[%Spikes in Bursts-All]]),"",IF(BurstClassFull7[[#This Row],[%Spikes in Bursts-All]]&lt;$D$3,"LB","HB"))</f>
        <v>LB</v>
      </c>
      <c r="F308" s="50" t="str">
        <f t="shared" si="5"/>
        <v>LFLB</v>
      </c>
      <c r="G308" s="71">
        <v>0.5245850559409525</v>
      </c>
      <c r="H308" s="71">
        <v>4.4870210135970332</v>
      </c>
      <c r="I308" s="75" t="s">
        <v>160</v>
      </c>
      <c r="J308" s="71" t="s">
        <v>9</v>
      </c>
      <c r="K308" s="71">
        <v>8</v>
      </c>
      <c r="L308" s="71" t="s">
        <v>36</v>
      </c>
      <c r="M308" s="71">
        <v>16</v>
      </c>
      <c r="N308" s="71" t="s">
        <v>150</v>
      </c>
      <c r="O308" s="71" t="s">
        <v>11</v>
      </c>
      <c r="P308" s="71" t="s">
        <v>71</v>
      </c>
      <c r="Q308" s="72">
        <v>1000</v>
      </c>
    </row>
    <row r="309" spans="4:17" hidden="1" x14ac:dyDescent="0.3">
      <c r="D309" s="49" t="str">
        <f>IF(ISBLANK(BurstClassFull7[[#This Row],[Spk/sec-Average]]),"",IF(BurstClassFull7[[#This Row],[Spk/sec-Average]]&lt;$C$3,"LF","HF"))</f>
        <v>LF</v>
      </c>
      <c r="E309" s="49" t="str">
        <f>IF(ISBLANK(BurstClassFull7[[#This Row],[%Spikes in Bursts-All]]),"",IF(BurstClassFull7[[#This Row],[%Spikes in Bursts-All]]&lt;$D$3,"LB","HB"))</f>
        <v>HB</v>
      </c>
      <c r="F309" s="50" t="str">
        <f t="shared" si="5"/>
        <v>LFHB</v>
      </c>
      <c r="G309" s="71">
        <v>2.4872115719463754</v>
      </c>
      <c r="H309" s="71">
        <v>25.681304296084733</v>
      </c>
      <c r="I309" s="75" t="s">
        <v>161</v>
      </c>
      <c r="J309" s="71" t="s">
        <v>9</v>
      </c>
      <c r="K309" s="71">
        <v>9</v>
      </c>
      <c r="L309" s="71" t="s">
        <v>106</v>
      </c>
      <c r="M309" s="71">
        <v>4</v>
      </c>
      <c r="N309" s="71" t="s">
        <v>136</v>
      </c>
      <c r="O309" s="71" t="s">
        <v>71</v>
      </c>
      <c r="P309" s="71" t="s">
        <v>71</v>
      </c>
      <c r="Q309" s="72">
        <v>1109</v>
      </c>
    </row>
    <row r="310" spans="4:17" hidden="1" x14ac:dyDescent="0.3">
      <c r="D310" s="49" t="str">
        <f>IF(ISBLANK(BurstClassFull7[[#This Row],[Spk/sec-Average]]),"",IF(BurstClassFull7[[#This Row],[Spk/sec-Average]]&lt;$C$3,"LF","HF"))</f>
        <v>LF</v>
      </c>
      <c r="E310" s="49" t="str">
        <f>IF(ISBLANK(BurstClassFull7[[#This Row],[%Spikes in Bursts-All]]),"",IF(BurstClassFull7[[#This Row],[%Spikes in Bursts-All]]&lt;$D$3,"LB","HB"))</f>
        <v>HB</v>
      </c>
      <c r="F310" s="50" t="str">
        <f t="shared" si="5"/>
        <v>LFHB</v>
      </c>
      <c r="G310" s="71">
        <v>2.4358680555555554</v>
      </c>
      <c r="H310" s="71">
        <v>25.695136535778353</v>
      </c>
      <c r="I310" s="75" t="s">
        <v>161</v>
      </c>
      <c r="J310" s="71" t="s">
        <v>9</v>
      </c>
      <c r="K310" s="71">
        <v>9</v>
      </c>
      <c r="L310" s="71" t="s">
        <v>106</v>
      </c>
      <c r="M310" s="71">
        <v>5</v>
      </c>
      <c r="N310" s="71" t="s">
        <v>85</v>
      </c>
      <c r="O310" s="71" t="s">
        <v>71</v>
      </c>
      <c r="P310" s="71" t="s">
        <v>71</v>
      </c>
      <c r="Q310" s="72">
        <v>1109</v>
      </c>
    </row>
    <row r="311" spans="4:17" hidden="1" x14ac:dyDescent="0.3">
      <c r="D311" s="49" t="str">
        <f>IF(ISBLANK(BurstClassFull7[[#This Row],[Spk/sec-Average]]),"",IF(BurstClassFull7[[#This Row],[Spk/sec-Average]]&lt;$C$3,"LF","HF"))</f>
        <v>LF</v>
      </c>
      <c r="E311" s="49" t="str">
        <f>IF(ISBLANK(BurstClassFull7[[#This Row],[%Spikes in Bursts-All]]),"",IF(BurstClassFull7[[#This Row],[%Spikes in Bursts-All]]&lt;$D$3,"LB","HB"))</f>
        <v>LB</v>
      </c>
      <c r="F311" s="50" t="str">
        <f t="shared" si="5"/>
        <v>LFLB</v>
      </c>
      <c r="G311" s="71">
        <v>9.0277777777777784E-4</v>
      </c>
      <c r="H311" s="71">
        <v>0</v>
      </c>
      <c r="I311" s="75" t="s">
        <v>161</v>
      </c>
      <c r="J311" s="71" t="s">
        <v>9</v>
      </c>
      <c r="K311" s="71">
        <v>9</v>
      </c>
      <c r="L311" s="71" t="s">
        <v>106</v>
      </c>
      <c r="M311" s="71">
        <v>6</v>
      </c>
      <c r="N311" s="71" t="s">
        <v>162</v>
      </c>
      <c r="O311" s="71" t="s">
        <v>71</v>
      </c>
      <c r="P311" s="71" t="s">
        <v>71</v>
      </c>
      <c r="Q311" s="72">
        <v>1109</v>
      </c>
    </row>
    <row r="312" spans="4:17" x14ac:dyDescent="0.3">
      <c r="D312" s="49" t="str">
        <f>IF(ISBLANK(BurstClassFull7[[#This Row],[Spk/sec-Average]]),"",IF(BurstClassFull7[[#This Row],[Spk/sec-Average]]&lt;$C$3,"LF","HF"))</f>
        <v>LF</v>
      </c>
      <c r="E312" s="49" t="str">
        <f>IF(ISBLANK(BurstClassFull7[[#This Row],[%Spikes in Bursts-All]]),"",IF(BurstClassFull7[[#This Row],[%Spikes in Bursts-All]]&lt;$D$3,"LB","HB"))</f>
        <v>LB</v>
      </c>
      <c r="F312" s="50" t="str">
        <f t="shared" si="5"/>
        <v>LFLB</v>
      </c>
      <c r="G312" s="71">
        <v>1.3469642857142856</v>
      </c>
      <c r="H312" s="71">
        <v>14.012184508268058</v>
      </c>
      <c r="I312" s="75" t="s">
        <v>160</v>
      </c>
      <c r="J312" s="71" t="s">
        <v>9</v>
      </c>
      <c r="K312" s="71">
        <v>8</v>
      </c>
      <c r="L312" s="71" t="s">
        <v>36</v>
      </c>
      <c r="M312" s="71">
        <v>17</v>
      </c>
      <c r="N312" s="71" t="s">
        <v>135</v>
      </c>
      <c r="O312" s="71" t="s">
        <v>11</v>
      </c>
      <c r="P312" s="71" t="s">
        <v>71</v>
      </c>
      <c r="Q312" s="72">
        <v>1000</v>
      </c>
    </row>
    <row r="313" spans="4:17" x14ac:dyDescent="0.3">
      <c r="D313" s="49" t="str">
        <f>IF(ISBLANK(BurstClassFull7[[#This Row],[Spk/sec-Average]]),"",IF(BurstClassFull7[[#This Row],[Spk/sec-Average]]&lt;$C$3,"LF","HF"))</f>
        <v>LF</v>
      </c>
      <c r="E313" s="49" t="str">
        <f>IF(ISBLANK(BurstClassFull7[[#This Row],[%Spikes in Bursts-All]]),"",IF(BurstClassFull7[[#This Row],[%Spikes in Bursts-All]]&lt;$D$3,"LB","HB"))</f>
        <v>LB</v>
      </c>
      <c r="F313" s="50" t="str">
        <f t="shared" si="5"/>
        <v>LFLB</v>
      </c>
      <c r="G313" s="71">
        <v>1.5975162007283634</v>
      </c>
      <c r="H313" s="71">
        <v>8.3997767501195977</v>
      </c>
      <c r="I313" s="75" t="s">
        <v>160</v>
      </c>
      <c r="J313" s="71" t="s">
        <v>9</v>
      </c>
      <c r="K313" s="71">
        <v>8</v>
      </c>
      <c r="L313" s="71" t="s">
        <v>36</v>
      </c>
      <c r="M313" s="71">
        <v>18</v>
      </c>
      <c r="N313" s="71" t="s">
        <v>103</v>
      </c>
      <c r="O313" s="71" t="s">
        <v>11</v>
      </c>
      <c r="P313" s="71" t="s">
        <v>71</v>
      </c>
      <c r="Q313" s="72">
        <v>1000</v>
      </c>
    </row>
    <row r="314" spans="4:17" x14ac:dyDescent="0.3">
      <c r="D314" s="49" t="str">
        <f>IF(ISBLANK(BurstClassFull7[[#This Row],[Spk/sec-Average]]),"",IF(BurstClassFull7[[#This Row],[Spk/sec-Average]]&lt;$C$3,"LF","HF"))</f>
        <v>LF</v>
      </c>
      <c r="E314" s="49" t="str">
        <f>IF(ISBLANK(BurstClassFull7[[#This Row],[%Spikes in Bursts-All]]),"",IF(BurstClassFull7[[#This Row],[%Spikes in Bursts-All]]&lt;$D$3,"LB","HB"))</f>
        <v>HB</v>
      </c>
      <c r="F314" s="50" t="str">
        <f t="shared" si="5"/>
        <v>LFHB</v>
      </c>
      <c r="G314" s="71">
        <v>0.76479862462170334</v>
      </c>
      <c r="H314" s="71">
        <v>22.674220189748141</v>
      </c>
      <c r="I314" s="75" t="s">
        <v>157</v>
      </c>
      <c r="J314" s="71" t="s">
        <v>9</v>
      </c>
      <c r="K314" s="71">
        <v>1</v>
      </c>
      <c r="L314" s="71" t="s">
        <v>36</v>
      </c>
      <c r="M314" s="71">
        <v>1</v>
      </c>
      <c r="N314" s="71" t="s">
        <v>83</v>
      </c>
      <c r="O314" s="71" t="s">
        <v>11</v>
      </c>
      <c r="P314" s="71" t="s">
        <v>71</v>
      </c>
      <c r="Q314" s="72">
        <v>1037</v>
      </c>
    </row>
    <row r="315" spans="4:17" hidden="1" x14ac:dyDescent="0.3">
      <c r="D315" s="49" t="str">
        <f>IF(ISBLANK(BurstClassFull7[[#This Row],[Spk/sec-Average]]),"",IF(BurstClassFull7[[#This Row],[Spk/sec-Average]]&lt;$C$3,"LF","HF"))</f>
        <v>HF</v>
      </c>
      <c r="E315" s="49" t="str">
        <f>IF(ISBLANK(BurstClassFull7[[#This Row],[%Spikes in Bursts-All]]),"",IF(BurstClassFull7[[#This Row],[%Spikes in Bursts-All]]&lt;$D$3,"LB","HB"))</f>
        <v>HB</v>
      </c>
      <c r="F315" s="50" t="str">
        <f t="shared" si="5"/>
        <v>HFHB</v>
      </c>
      <c r="G315" s="71">
        <v>4.0492361111111119</v>
      </c>
      <c r="H315" s="71">
        <v>40.074635091089448</v>
      </c>
      <c r="I315" s="75" t="s">
        <v>161</v>
      </c>
      <c r="J315" s="71" t="s">
        <v>9</v>
      </c>
      <c r="K315" s="71">
        <v>9</v>
      </c>
      <c r="L315" s="71" t="s">
        <v>106</v>
      </c>
      <c r="M315" s="71">
        <v>3</v>
      </c>
      <c r="N315" s="71" t="s">
        <v>111</v>
      </c>
      <c r="O315" s="71" t="s">
        <v>11</v>
      </c>
      <c r="P315" s="71" t="s">
        <v>71</v>
      </c>
      <c r="Q315" s="72">
        <v>1109</v>
      </c>
    </row>
    <row r="316" spans="4:17" hidden="1" x14ac:dyDescent="0.3">
      <c r="D316" s="49" t="str">
        <f>IF(ISBLANK(BurstClassFull7[[#This Row],[Spk/sec-Average]]),"",IF(BurstClassFull7[[#This Row],[Spk/sec-Average]]&lt;$C$3,"LF","HF"))</f>
        <v>HF</v>
      </c>
      <c r="E316" s="49" t="str">
        <f>IF(ISBLANK(BurstClassFull7[[#This Row],[%Spikes in Bursts-All]]),"",IF(BurstClassFull7[[#This Row],[%Spikes in Bursts-All]]&lt;$D$3,"LB","HB"))</f>
        <v>HB</v>
      </c>
      <c r="F316" s="50" t="str">
        <f t="shared" si="5"/>
        <v>HFHB</v>
      </c>
      <c r="G316" s="71">
        <v>7.4608778683574872</v>
      </c>
      <c r="H316" s="71">
        <v>63.347091161309109</v>
      </c>
      <c r="I316" s="75" t="s">
        <v>161</v>
      </c>
      <c r="J316" s="71" t="s">
        <v>9</v>
      </c>
      <c r="K316" s="71">
        <v>9</v>
      </c>
      <c r="L316" s="71" t="s">
        <v>106</v>
      </c>
      <c r="M316" s="71">
        <v>7</v>
      </c>
      <c r="N316" s="71" t="s">
        <v>94</v>
      </c>
      <c r="O316" s="71" t="s">
        <v>11</v>
      </c>
      <c r="P316" s="71" t="s">
        <v>71</v>
      </c>
      <c r="Q316" s="72">
        <v>1109</v>
      </c>
    </row>
    <row r="317" spans="4:17" hidden="1" x14ac:dyDescent="0.3">
      <c r="D317" s="49" t="str">
        <f>IF(ISBLANK(BurstClassFull7[[#This Row],[Spk/sec-Average]]),"",IF(BurstClassFull7[[#This Row],[Spk/sec-Average]]&lt;$C$3,"LF","HF"))</f>
        <v>LF</v>
      </c>
      <c r="E317" s="49" t="str">
        <f>IF(ISBLANK(BurstClassFull7[[#This Row],[%Spikes in Bursts-All]]),"",IF(BurstClassFull7[[#This Row],[%Spikes in Bursts-All]]&lt;$D$3,"LB","HB"))</f>
        <v>HB</v>
      </c>
      <c r="F317" s="50" t="str">
        <f t="shared" si="5"/>
        <v>LFHB</v>
      </c>
      <c r="G317" s="71">
        <v>0.73750000000000004</v>
      </c>
      <c r="H317" s="71">
        <v>53.779568688903808</v>
      </c>
      <c r="I317" s="75" t="s">
        <v>161</v>
      </c>
      <c r="J317" s="71" t="s">
        <v>9</v>
      </c>
      <c r="K317" s="71">
        <v>9</v>
      </c>
      <c r="L317" s="71" t="s">
        <v>106</v>
      </c>
      <c r="M317" s="71">
        <v>12</v>
      </c>
      <c r="N317" s="71" t="s">
        <v>101</v>
      </c>
      <c r="O317" s="71" t="s">
        <v>71</v>
      </c>
      <c r="P317" s="71" t="s">
        <v>71</v>
      </c>
      <c r="Q317" s="72">
        <v>1109</v>
      </c>
    </row>
    <row r="318" spans="4:17" hidden="1" x14ac:dyDescent="0.3">
      <c r="D318" s="49" t="str">
        <f>IF(ISBLANK(BurstClassFull7[[#This Row],[Spk/sec-Average]]),"",IF(BurstClassFull7[[#This Row],[Spk/sec-Average]]&lt;$C$3,"LF","HF"))</f>
        <v>LF</v>
      </c>
      <c r="E318" s="49" t="str">
        <f>IF(ISBLANK(BurstClassFull7[[#This Row],[%Spikes in Bursts-All]]),"",IF(BurstClassFull7[[#This Row],[%Spikes in Bursts-All]]&lt;$D$3,"LB","HB"))</f>
        <v>LB</v>
      </c>
      <c r="F318" s="50" t="str">
        <f t="shared" si="5"/>
        <v>LFLB</v>
      </c>
      <c r="G318" s="71">
        <v>0.97390423519469516</v>
      </c>
      <c r="H318" s="71">
        <v>13.762609720948513</v>
      </c>
      <c r="I318" s="75" t="s">
        <v>161</v>
      </c>
      <c r="J318" s="71" t="s">
        <v>9</v>
      </c>
      <c r="K318" s="71">
        <v>9</v>
      </c>
      <c r="L318" s="71" t="s">
        <v>106</v>
      </c>
      <c r="M318" s="71">
        <v>13</v>
      </c>
      <c r="N318" s="71" t="s">
        <v>145</v>
      </c>
      <c r="O318" s="71" t="s">
        <v>71</v>
      </c>
      <c r="P318" s="71" t="s">
        <v>71</v>
      </c>
      <c r="Q318" s="72">
        <v>1109</v>
      </c>
    </row>
    <row r="319" spans="4:17" hidden="1" x14ac:dyDescent="0.3">
      <c r="D319" s="49" t="str">
        <f>IF(ISBLANK(BurstClassFull7[[#This Row],[Spk/sec-Average]]),"",IF(BurstClassFull7[[#This Row],[Spk/sec-Average]]&lt;$C$3,"LF","HF"))</f>
        <v>LF</v>
      </c>
      <c r="E319" s="49" t="str">
        <f>IF(ISBLANK(BurstClassFull7[[#This Row],[%Spikes in Bursts-All]]),"",IF(BurstClassFull7[[#This Row],[%Spikes in Bursts-All]]&lt;$D$3,"LB","HB"))</f>
        <v>LB</v>
      </c>
      <c r="F319" s="50" t="str">
        <f t="shared" si="5"/>
        <v>LFLB</v>
      </c>
      <c r="G319" s="71">
        <v>0.57319414039318783</v>
      </c>
      <c r="H319" s="71">
        <v>15.656146179401995</v>
      </c>
      <c r="I319" s="75" t="s">
        <v>161</v>
      </c>
      <c r="J319" s="71" t="s">
        <v>9</v>
      </c>
      <c r="K319" s="71">
        <v>9</v>
      </c>
      <c r="L319" s="71" t="s">
        <v>106</v>
      </c>
      <c r="M319" s="71">
        <v>14</v>
      </c>
      <c r="N319" s="71" t="s">
        <v>163</v>
      </c>
      <c r="O319" s="71" t="s">
        <v>71</v>
      </c>
      <c r="P319" s="71" t="s">
        <v>71</v>
      </c>
      <c r="Q319" s="72">
        <v>1109</v>
      </c>
    </row>
    <row r="320" spans="4:17" hidden="1" x14ac:dyDescent="0.3">
      <c r="D320" s="49" t="str">
        <f>IF(ISBLANK(BurstClassFull7[[#This Row],[Spk/sec-Average]]),"",IF(BurstClassFull7[[#This Row],[Spk/sec-Average]]&lt;$C$3,"LF","HF"))</f>
        <v>LF</v>
      </c>
      <c r="E320" s="49" t="str">
        <f>IF(ISBLANK(BurstClassFull7[[#This Row],[%Spikes in Bursts-All]]),"",IF(BurstClassFull7[[#This Row],[%Spikes in Bursts-All]]&lt;$D$3,"LB","HB"))</f>
        <v>LB</v>
      </c>
      <c r="F320" s="50" t="str">
        <f t="shared" si="5"/>
        <v>LFLB</v>
      </c>
      <c r="G320" s="71">
        <v>1.3052430555555556</v>
      </c>
      <c r="H320" s="71">
        <v>18.545608734828008</v>
      </c>
      <c r="I320" s="75" t="s">
        <v>161</v>
      </c>
      <c r="J320" s="71" t="s">
        <v>9</v>
      </c>
      <c r="K320" s="71">
        <v>9</v>
      </c>
      <c r="L320" s="71" t="s">
        <v>106</v>
      </c>
      <c r="M320" s="71">
        <v>15</v>
      </c>
      <c r="N320" s="71" t="s">
        <v>164</v>
      </c>
      <c r="O320" s="71" t="s">
        <v>71</v>
      </c>
      <c r="P320" s="71" t="s">
        <v>119</v>
      </c>
      <c r="Q320" s="72">
        <v>1109</v>
      </c>
    </row>
    <row r="321" spans="4:17" hidden="1" x14ac:dyDescent="0.3">
      <c r="D321" s="49" t="str">
        <f>IF(ISBLANK(BurstClassFull7[[#This Row],[Spk/sec-Average]]),"",IF(BurstClassFull7[[#This Row],[Spk/sec-Average]]&lt;$C$3,"LF","HF"))</f>
        <v>LF</v>
      </c>
      <c r="E321" s="49" t="str">
        <f>IF(ISBLANK(BurstClassFull7[[#This Row],[%Spikes in Bursts-All]]),"",IF(BurstClassFull7[[#This Row],[%Spikes in Bursts-All]]&lt;$D$3,"LB","HB"))</f>
        <v>LB</v>
      </c>
      <c r="F321" s="50" t="str">
        <f t="shared" si="5"/>
        <v>LFLB</v>
      </c>
      <c r="G321" s="71">
        <v>0.57975694444444448</v>
      </c>
      <c r="H321" s="71">
        <v>9.3211206896551726</v>
      </c>
      <c r="I321" s="75" t="s">
        <v>161</v>
      </c>
      <c r="J321" s="71" t="s">
        <v>9</v>
      </c>
      <c r="K321" s="71">
        <v>9</v>
      </c>
      <c r="L321" s="71" t="s">
        <v>106</v>
      </c>
      <c r="M321" s="71">
        <v>16</v>
      </c>
      <c r="N321" s="71" t="s">
        <v>130</v>
      </c>
      <c r="O321" s="71" t="s">
        <v>71</v>
      </c>
      <c r="P321" s="71" t="s">
        <v>71</v>
      </c>
      <c r="Q321" s="72">
        <v>1109</v>
      </c>
    </row>
    <row r="322" spans="4:17" hidden="1" x14ac:dyDescent="0.3">
      <c r="D322" s="49" t="str">
        <f>IF(ISBLANK(BurstClassFull7[[#This Row],[Spk/sec-Average]]),"",IF(BurstClassFull7[[#This Row],[Spk/sec-Average]]&lt;$C$3,"LF","HF"))</f>
        <v>LF</v>
      </c>
      <c r="E322" s="49" t="str">
        <f>IF(ISBLANK(BurstClassFull7[[#This Row],[%Spikes in Bursts-All]]),"",IF(BurstClassFull7[[#This Row],[%Spikes in Bursts-All]]&lt;$D$3,"LB","HB"))</f>
        <v>HB</v>
      </c>
      <c r="F322" s="50" t="str">
        <f t="shared" si="5"/>
        <v>LFHB</v>
      </c>
      <c r="G322" s="71">
        <v>1.6822916666666665</v>
      </c>
      <c r="H322" s="71">
        <v>29.910685392531228</v>
      </c>
      <c r="I322" s="75" t="s">
        <v>161</v>
      </c>
      <c r="J322" s="71" t="s">
        <v>9</v>
      </c>
      <c r="K322" s="71">
        <v>9</v>
      </c>
      <c r="L322" s="71" t="s">
        <v>106</v>
      </c>
      <c r="M322" s="71">
        <v>8</v>
      </c>
      <c r="N322" s="71" t="s">
        <v>114</v>
      </c>
      <c r="O322" s="71" t="s">
        <v>11</v>
      </c>
      <c r="P322" s="71" t="s">
        <v>71</v>
      </c>
      <c r="Q322" s="72">
        <v>1109</v>
      </c>
    </row>
    <row r="323" spans="4:17" hidden="1" x14ac:dyDescent="0.3">
      <c r="D323" s="49" t="str">
        <f>IF(ISBLANK(BurstClassFull7[[#This Row],[Spk/sec-Average]]),"",IF(BurstClassFull7[[#This Row],[Spk/sec-Average]]&lt;$C$3,"LF","HF"))</f>
        <v>LF</v>
      </c>
      <c r="E323" s="49" t="str">
        <f>IF(ISBLANK(BurstClassFull7[[#This Row],[%Spikes in Bursts-All]]),"",IF(BurstClassFull7[[#This Row],[%Spikes in Bursts-All]]&lt;$D$3,"LB","HB"))</f>
        <v>LB</v>
      </c>
      <c r="F323" s="50" t="str">
        <f t="shared" si="5"/>
        <v>LFLB</v>
      </c>
      <c r="G323" s="71">
        <v>1.0225871967071056</v>
      </c>
      <c r="H323" s="71">
        <v>19.74352123964734</v>
      </c>
      <c r="I323" s="75" t="s">
        <v>161</v>
      </c>
      <c r="J323" s="71" t="s">
        <v>9</v>
      </c>
      <c r="K323" s="71">
        <v>9</v>
      </c>
      <c r="L323" s="71" t="s">
        <v>106</v>
      </c>
      <c r="M323" s="71">
        <v>9</v>
      </c>
      <c r="N323" s="71" t="s">
        <v>143</v>
      </c>
      <c r="O323" s="71" t="s">
        <v>11</v>
      </c>
      <c r="P323" s="71" t="s">
        <v>71</v>
      </c>
      <c r="Q323" s="72">
        <v>1109</v>
      </c>
    </row>
    <row r="324" spans="4:17" hidden="1" x14ac:dyDescent="0.3">
      <c r="D324" s="49" t="str">
        <f>IF(ISBLANK(BurstClassFull7[[#This Row],[Spk/sec-Average]]),"",IF(BurstClassFull7[[#This Row],[Spk/sec-Average]]&lt;$C$3,"LF","HF"))</f>
        <v>LF</v>
      </c>
      <c r="E324" s="49" t="str">
        <f>IF(ISBLANK(BurstClassFull7[[#This Row],[%Spikes in Bursts-All]]),"",IF(BurstClassFull7[[#This Row],[%Spikes in Bursts-All]]&lt;$D$3,"LB","HB"))</f>
        <v>LB</v>
      </c>
      <c r="F324" s="50" t="str">
        <f t="shared" si="5"/>
        <v>LFLB</v>
      </c>
      <c r="G324" s="71">
        <v>1.3285137446422683</v>
      </c>
      <c r="H324" s="71">
        <v>16.548463356973993</v>
      </c>
      <c r="I324" s="75" t="s">
        <v>132</v>
      </c>
      <c r="J324" s="71" t="s">
        <v>9</v>
      </c>
      <c r="K324" s="71">
        <v>9</v>
      </c>
      <c r="L324" s="71" t="s">
        <v>106</v>
      </c>
      <c r="M324" s="71">
        <v>2</v>
      </c>
      <c r="N324" s="71" t="s">
        <v>136</v>
      </c>
      <c r="O324" s="71" t="s">
        <v>71</v>
      </c>
      <c r="P324" s="71" t="s">
        <v>10</v>
      </c>
      <c r="Q324" s="72">
        <v>331</v>
      </c>
    </row>
    <row r="325" spans="4:17" hidden="1" x14ac:dyDescent="0.3">
      <c r="D325" s="49" t="str">
        <f>IF(ISBLANK(BurstClassFull7[[#This Row],[Spk/sec-Average]]),"",IF(BurstClassFull7[[#This Row],[Spk/sec-Average]]&lt;$C$3,"LF","HF"))</f>
        <v>LF</v>
      </c>
      <c r="E325" s="49" t="str">
        <f>IF(ISBLANK(BurstClassFull7[[#This Row],[%Spikes in Bursts-All]]),"",IF(BurstClassFull7[[#This Row],[%Spikes in Bursts-All]]&lt;$D$3,"LB","HB"))</f>
        <v>LB</v>
      </c>
      <c r="F325" s="50" t="str">
        <f t="shared" si="5"/>
        <v>LFLB</v>
      </c>
      <c r="G325" s="71">
        <v>0.37642344497607655</v>
      </c>
      <c r="H325" s="71">
        <v>5.009371272789231</v>
      </c>
      <c r="I325" s="75" t="s">
        <v>132</v>
      </c>
      <c r="J325" s="71" t="s">
        <v>9</v>
      </c>
      <c r="K325" s="71">
        <v>9</v>
      </c>
      <c r="L325" s="71" t="s">
        <v>106</v>
      </c>
      <c r="M325" s="71">
        <v>3</v>
      </c>
      <c r="N325" s="71" t="s">
        <v>85</v>
      </c>
      <c r="O325" s="71" t="s">
        <v>71</v>
      </c>
      <c r="P325" s="71" t="s">
        <v>71</v>
      </c>
      <c r="Q325" s="72">
        <v>331</v>
      </c>
    </row>
    <row r="326" spans="4:17" hidden="1" x14ac:dyDescent="0.3">
      <c r="D326" s="49" t="str">
        <f>IF(ISBLANK(BurstClassFull7[[#This Row],[Spk/sec-Average]]),"",IF(BurstClassFull7[[#This Row],[Spk/sec-Average]]&lt;$C$3,"LF","HF"))</f>
        <v>LF</v>
      </c>
      <c r="E326" s="49" t="str">
        <f>IF(ISBLANK(BurstClassFull7[[#This Row],[%Spikes in Bursts-All]]),"",IF(BurstClassFull7[[#This Row],[%Spikes in Bursts-All]]&lt;$D$3,"LB","HB"))</f>
        <v>HB</v>
      </c>
      <c r="F326" s="50" t="str">
        <f t="shared" si="5"/>
        <v>LFHB</v>
      </c>
      <c r="G326" s="71">
        <v>1.5085372731915405</v>
      </c>
      <c r="H326" s="71">
        <v>20.104720744680851</v>
      </c>
      <c r="I326" s="75" t="s">
        <v>132</v>
      </c>
      <c r="J326" s="71" t="s">
        <v>9</v>
      </c>
      <c r="K326" s="71">
        <v>9</v>
      </c>
      <c r="L326" s="71" t="s">
        <v>106</v>
      </c>
      <c r="M326" s="71">
        <v>4</v>
      </c>
      <c r="N326" s="71" t="s">
        <v>112</v>
      </c>
      <c r="O326" s="71" t="s">
        <v>71</v>
      </c>
      <c r="P326" s="71" t="s">
        <v>10</v>
      </c>
      <c r="Q326" s="72">
        <v>331</v>
      </c>
    </row>
    <row r="327" spans="4:17" hidden="1" x14ac:dyDescent="0.3">
      <c r="D327" s="49" t="str">
        <f>IF(ISBLANK(BurstClassFull7[[#This Row],[Spk/sec-Average]]),"",IF(BurstClassFull7[[#This Row],[Spk/sec-Average]]&lt;$C$3,"LF","HF"))</f>
        <v>HF</v>
      </c>
      <c r="E327" s="49" t="str">
        <f>IF(ISBLANK(BurstClassFull7[[#This Row],[%Spikes in Bursts-All]]),"",IF(BurstClassFull7[[#This Row],[%Spikes in Bursts-All]]&lt;$D$3,"LB","HB"))</f>
        <v>HB</v>
      </c>
      <c r="F327" s="50" t="str">
        <f t="shared" si="5"/>
        <v>HFHB</v>
      </c>
      <c r="G327" s="71">
        <v>16.664428061764358</v>
      </c>
      <c r="H327" s="71">
        <v>89.233393759856156</v>
      </c>
      <c r="I327" s="75" t="s">
        <v>161</v>
      </c>
      <c r="J327" s="71" t="s">
        <v>9</v>
      </c>
      <c r="K327" s="71">
        <v>9</v>
      </c>
      <c r="L327" s="71" t="s">
        <v>106</v>
      </c>
      <c r="M327" s="71">
        <v>10</v>
      </c>
      <c r="N327" s="71" t="s">
        <v>122</v>
      </c>
      <c r="O327" s="71" t="s">
        <v>11</v>
      </c>
      <c r="P327" s="71" t="s">
        <v>71</v>
      </c>
      <c r="Q327" s="72">
        <v>1109</v>
      </c>
    </row>
    <row r="328" spans="4:17" hidden="1" x14ac:dyDescent="0.3">
      <c r="D328" s="49" t="str">
        <f>IF(ISBLANK(BurstClassFull7[[#This Row],[Spk/sec-Average]]),"",IF(BurstClassFull7[[#This Row],[Spk/sec-Average]]&lt;$C$3,"LF","HF"))</f>
        <v>LF</v>
      </c>
      <c r="E328" s="49" t="str">
        <f>IF(ISBLANK(BurstClassFull7[[#This Row],[%Spikes in Bursts-All]]),"",IF(BurstClassFull7[[#This Row],[%Spikes in Bursts-All]]&lt;$D$3,"LB","HB"))</f>
        <v>LB</v>
      </c>
      <c r="F328" s="50" t="str">
        <f t="shared" si="5"/>
        <v>LFLB</v>
      </c>
      <c r="G328" s="71">
        <v>0.73623515072179968</v>
      </c>
      <c r="H328" s="71">
        <v>15.466958867161159</v>
      </c>
      <c r="I328" s="75" t="s">
        <v>161</v>
      </c>
      <c r="J328" s="71" t="s">
        <v>9</v>
      </c>
      <c r="K328" s="71">
        <v>9</v>
      </c>
      <c r="L328" s="71" t="s">
        <v>106</v>
      </c>
      <c r="M328" s="71">
        <v>11</v>
      </c>
      <c r="N328" s="71" t="s">
        <v>154</v>
      </c>
      <c r="O328" s="71" t="s">
        <v>11</v>
      </c>
      <c r="P328" s="71" t="s">
        <v>71</v>
      </c>
      <c r="Q328" s="72">
        <v>1109</v>
      </c>
    </row>
    <row r="329" spans="4:17" hidden="1" x14ac:dyDescent="0.3">
      <c r="D329" s="49" t="str">
        <f>IF(ISBLANK(BurstClassFull7[[#This Row],[Spk/sec-Average]]),"",IF(BurstClassFull7[[#This Row],[Spk/sec-Average]]&lt;$C$3,"LF","HF"))</f>
        <v>HF</v>
      </c>
      <c r="E329" s="49" t="str">
        <f>IF(ISBLANK(BurstClassFull7[[#This Row],[%Spikes in Bursts-All]]),"",IF(BurstClassFull7[[#This Row],[%Spikes in Bursts-All]]&lt;$D$3,"LB","HB"))</f>
        <v>HB</v>
      </c>
      <c r="F329" s="50" t="str">
        <f t="shared" si="5"/>
        <v>HFHB</v>
      </c>
      <c r="G329" s="71">
        <v>4.1223272396630932</v>
      </c>
      <c r="H329" s="71">
        <v>44.241524761755976</v>
      </c>
      <c r="I329" s="75" t="s">
        <v>132</v>
      </c>
      <c r="J329" s="71" t="s">
        <v>9</v>
      </c>
      <c r="K329" s="71">
        <v>9</v>
      </c>
      <c r="L329" s="71" t="s">
        <v>106</v>
      </c>
      <c r="M329" s="71">
        <v>7</v>
      </c>
      <c r="N329" s="71" t="s">
        <v>95</v>
      </c>
      <c r="O329" s="71" t="s">
        <v>71</v>
      </c>
      <c r="P329" s="71" t="s">
        <v>71</v>
      </c>
      <c r="Q329" s="72">
        <v>331</v>
      </c>
    </row>
    <row r="330" spans="4:17" hidden="1" x14ac:dyDescent="0.3">
      <c r="D330" s="49" t="str">
        <f>IF(ISBLANK(BurstClassFull7[[#This Row],[Spk/sec-Average]]),"",IF(BurstClassFull7[[#This Row],[Spk/sec-Average]]&lt;$C$3,"LF","HF"))</f>
        <v>LF</v>
      </c>
      <c r="E330" s="49" t="str">
        <f>IF(ISBLANK(BurstClassFull7[[#This Row],[%Spikes in Bursts-All]]),"",IF(BurstClassFull7[[#This Row],[%Spikes in Bursts-All]]&lt;$D$3,"LB","HB"))</f>
        <v>HB</v>
      </c>
      <c r="F330" s="50" t="str">
        <f t="shared" si="5"/>
        <v>LFHB</v>
      </c>
      <c r="G330" s="71">
        <v>1.6825694444444446</v>
      </c>
      <c r="H330" s="71">
        <v>22.176630025598556</v>
      </c>
      <c r="I330" s="75" t="s">
        <v>132</v>
      </c>
      <c r="J330" s="71" t="s">
        <v>9</v>
      </c>
      <c r="K330" s="71">
        <v>9</v>
      </c>
      <c r="L330" s="71" t="s">
        <v>106</v>
      </c>
      <c r="M330" s="71">
        <v>8</v>
      </c>
      <c r="N330" s="71" t="s">
        <v>122</v>
      </c>
      <c r="O330" s="71" t="s">
        <v>71</v>
      </c>
      <c r="P330" s="71" t="s">
        <v>71</v>
      </c>
      <c r="Q330" s="72">
        <v>331</v>
      </c>
    </row>
    <row r="331" spans="4:17" hidden="1" x14ac:dyDescent="0.3">
      <c r="D331" s="49" t="str">
        <f>IF(ISBLANK(BurstClassFull7[[#This Row],[Spk/sec-Average]]),"",IF(BurstClassFull7[[#This Row],[Spk/sec-Average]]&lt;$C$3,"LF","HF"))</f>
        <v>HF</v>
      </c>
      <c r="E331" s="49" t="str">
        <f>IF(ISBLANK(BurstClassFull7[[#This Row],[%Spikes in Bursts-All]]),"",IF(BurstClassFull7[[#This Row],[%Spikes in Bursts-All]]&lt;$D$3,"LB","HB"))</f>
        <v>HB</v>
      </c>
      <c r="F331" s="50" t="str">
        <f t="shared" si="5"/>
        <v>HFHB</v>
      </c>
      <c r="G331" s="71">
        <v>4.7351768663194438</v>
      </c>
      <c r="H331" s="71">
        <v>47.845180698620752</v>
      </c>
      <c r="I331" s="75" t="s">
        <v>132</v>
      </c>
      <c r="J331" s="71" t="s">
        <v>9</v>
      </c>
      <c r="K331" s="71">
        <v>9</v>
      </c>
      <c r="L331" s="71" t="s">
        <v>106</v>
      </c>
      <c r="M331" s="71">
        <v>9</v>
      </c>
      <c r="N331" s="71" t="s">
        <v>101</v>
      </c>
      <c r="O331" s="71" t="s">
        <v>71</v>
      </c>
      <c r="P331" s="71" t="s">
        <v>10</v>
      </c>
      <c r="Q331" s="72">
        <v>331</v>
      </c>
    </row>
    <row r="332" spans="4:17" hidden="1" x14ac:dyDescent="0.3">
      <c r="D332" s="49" t="str">
        <f>IF(ISBLANK(BurstClassFull7[[#This Row],[Spk/sec-Average]]),"",IF(BurstClassFull7[[#This Row],[Spk/sec-Average]]&lt;$C$3,"LF","HF"))</f>
        <v>LF</v>
      </c>
      <c r="E332" s="49" t="str">
        <f>IF(ISBLANK(BurstClassFull7[[#This Row],[%Spikes in Bursts-All]]),"",IF(BurstClassFull7[[#This Row],[%Spikes in Bursts-All]]&lt;$D$3,"LB","HB"))</f>
        <v>LB</v>
      </c>
      <c r="F332" s="50" t="str">
        <f t="shared" si="5"/>
        <v>LFLB</v>
      </c>
      <c r="G332" s="71">
        <v>1.3034027777777779</v>
      </c>
      <c r="H332" s="71">
        <v>17.064716775081905</v>
      </c>
      <c r="I332" s="75" t="s">
        <v>161</v>
      </c>
      <c r="J332" s="71" t="s">
        <v>9</v>
      </c>
      <c r="K332" s="71">
        <v>9</v>
      </c>
      <c r="L332" s="71" t="s">
        <v>106</v>
      </c>
      <c r="M332" s="71">
        <v>17</v>
      </c>
      <c r="N332" s="71" t="s">
        <v>150</v>
      </c>
      <c r="O332" s="71" t="s">
        <v>11</v>
      </c>
      <c r="P332" s="71" t="s">
        <v>71</v>
      </c>
      <c r="Q332" s="72">
        <v>1109</v>
      </c>
    </row>
    <row r="333" spans="4:17" hidden="1" x14ac:dyDescent="0.3">
      <c r="D333" s="49" t="str">
        <f>IF(ISBLANK(BurstClassFull7[[#This Row],[Spk/sec-Average]]),"",IF(BurstClassFull7[[#This Row],[Spk/sec-Average]]&lt;$C$3,"LF","HF"))</f>
        <v/>
      </c>
      <c r="E333" s="49" t="str">
        <f>IF(ISBLANK(BurstClassFull7[[#This Row],[%Spikes in Bursts-All]]),"",IF(BurstClassFull7[[#This Row],[%Spikes in Bursts-All]]&lt;$D$3,"LB","HB"))</f>
        <v/>
      </c>
      <c r="F333" s="50" t="str">
        <f t="shared" si="5"/>
        <v/>
      </c>
      <c r="G333" s="73"/>
      <c r="H333" s="73"/>
      <c r="I333" s="74"/>
      <c r="J333" s="71"/>
      <c r="K333" s="71"/>
      <c r="L333" s="71"/>
      <c r="M333" s="71"/>
      <c r="N333" s="71"/>
      <c r="O333" s="71"/>
      <c r="P333" s="71"/>
      <c r="Q333" s="72"/>
    </row>
    <row r="334" spans="4:17" hidden="1" x14ac:dyDescent="0.3">
      <c r="D334" s="49" t="str">
        <f>IF(ISBLANK(BurstClassFull7[[#This Row],[Spk/sec-Average]]),"",IF(BurstClassFull7[[#This Row],[Spk/sec-Average]]&lt;$C$3,"LF","HF"))</f>
        <v/>
      </c>
      <c r="E334" s="49" t="str">
        <f>IF(ISBLANK(BurstClassFull7[[#This Row],[%Spikes in Bursts-All]]),"",IF(BurstClassFull7[[#This Row],[%Spikes in Bursts-All]]&lt;$D$3,"LB","HB"))</f>
        <v/>
      </c>
      <c r="F334" s="50" t="str">
        <f t="shared" si="5"/>
        <v/>
      </c>
      <c r="G334" s="73"/>
      <c r="H334" s="73"/>
      <c r="I334" s="74"/>
      <c r="J334" s="71"/>
      <c r="K334" s="71"/>
      <c r="L334" s="71"/>
      <c r="M334" s="71"/>
      <c r="N334" s="71"/>
      <c r="O334" s="71"/>
      <c r="P334" s="71"/>
      <c r="Q334" s="72"/>
    </row>
    <row r="335" spans="4:17" hidden="1" x14ac:dyDescent="0.3">
      <c r="D335" s="49" t="str">
        <f>IF(ISBLANK(BurstClassFull7[[#This Row],[Spk/sec-Average]]),"",IF(BurstClassFull7[[#This Row],[Spk/sec-Average]]&lt;$C$3,"LF","HF"))</f>
        <v/>
      </c>
      <c r="E335" s="49" t="str">
        <f>IF(ISBLANK(BurstClassFull7[[#This Row],[%Spikes in Bursts-All]]),"",IF(BurstClassFull7[[#This Row],[%Spikes in Bursts-All]]&lt;$D$3,"LB","HB"))</f>
        <v/>
      </c>
      <c r="F335" s="50" t="str">
        <f t="shared" si="5"/>
        <v/>
      </c>
      <c r="G335" s="73"/>
      <c r="H335" s="73"/>
      <c r="I335" s="74"/>
      <c r="J335" s="71"/>
      <c r="K335" s="71"/>
      <c r="L335" s="71"/>
      <c r="M335" s="71"/>
      <c r="N335" s="71"/>
      <c r="O335" s="71"/>
      <c r="P335" s="71"/>
      <c r="Q335" s="72"/>
    </row>
    <row r="336" spans="4:17" hidden="1" x14ac:dyDescent="0.3">
      <c r="D336" s="49" t="str">
        <f>IF(ISBLANK(BurstClassFull7[[#This Row],[Spk/sec-Average]]),"",IF(BurstClassFull7[[#This Row],[Spk/sec-Average]]&lt;$C$3,"LF","HF"))</f>
        <v/>
      </c>
      <c r="E336" s="49" t="str">
        <f>IF(ISBLANK(BurstClassFull7[[#This Row],[%Spikes in Bursts-All]]),"",IF(BurstClassFull7[[#This Row],[%Spikes in Bursts-All]]&lt;$D$3,"LB","HB"))</f>
        <v/>
      </c>
      <c r="F336" s="50" t="str">
        <f t="shared" si="5"/>
        <v/>
      </c>
      <c r="G336" s="73"/>
      <c r="H336" s="73"/>
      <c r="I336" s="74"/>
      <c r="J336" s="71"/>
      <c r="K336" s="71"/>
      <c r="L336" s="71"/>
      <c r="M336" s="71"/>
      <c r="N336" s="71"/>
      <c r="O336" s="71"/>
      <c r="P336" s="71"/>
      <c r="Q336" s="72"/>
    </row>
    <row r="337" spans="4:17" hidden="1" x14ac:dyDescent="0.3">
      <c r="D337" s="49" t="str">
        <f>IF(ISBLANK(BurstClassFull7[[#This Row],[Spk/sec-Average]]),"",IF(BurstClassFull7[[#This Row],[Spk/sec-Average]]&lt;$C$3,"LF","HF"))</f>
        <v/>
      </c>
      <c r="E337" s="49" t="str">
        <f>IF(ISBLANK(BurstClassFull7[[#This Row],[%Spikes in Bursts-All]]),"",IF(BurstClassFull7[[#This Row],[%Spikes in Bursts-All]]&lt;$D$3,"LB","HB"))</f>
        <v/>
      </c>
      <c r="F337" s="50" t="str">
        <f t="shared" si="5"/>
        <v/>
      </c>
      <c r="G337" s="73"/>
      <c r="H337" s="73"/>
      <c r="I337" s="74"/>
      <c r="J337" s="71"/>
      <c r="K337" s="71"/>
      <c r="L337" s="71"/>
      <c r="M337" s="71"/>
      <c r="N337" s="71"/>
      <c r="O337" s="71"/>
      <c r="P337" s="71"/>
      <c r="Q337" s="72"/>
    </row>
    <row r="338" spans="4:17" hidden="1" x14ac:dyDescent="0.3">
      <c r="D338" s="49" t="str">
        <f>IF(ISBLANK(BurstClassFull7[[#This Row],[Spk/sec-Average]]),"",IF(BurstClassFull7[[#This Row],[Spk/sec-Average]]&lt;$C$3,"LF","HF"))</f>
        <v/>
      </c>
      <c r="E338" s="49" t="str">
        <f>IF(ISBLANK(BurstClassFull7[[#This Row],[%Spikes in Bursts-All]]),"",IF(BurstClassFull7[[#This Row],[%Spikes in Bursts-All]]&lt;$D$3,"LB","HB"))</f>
        <v/>
      </c>
      <c r="F338" s="50" t="str">
        <f t="shared" si="5"/>
        <v/>
      </c>
      <c r="G338" s="73"/>
      <c r="H338" s="73"/>
      <c r="I338" s="74"/>
      <c r="J338" s="71"/>
      <c r="K338" s="71"/>
      <c r="L338" s="71"/>
      <c r="M338" s="71"/>
      <c r="N338" s="71"/>
      <c r="O338" s="71"/>
      <c r="P338" s="71"/>
      <c r="Q338" s="72"/>
    </row>
    <row r="339" spans="4:17" hidden="1" x14ac:dyDescent="0.3">
      <c r="D339" s="49" t="str">
        <f>IF(ISBLANK(BurstClassFull7[[#This Row],[Spk/sec-Average]]),"",IF(BurstClassFull7[[#This Row],[Spk/sec-Average]]&lt;$C$3,"LF","HF"))</f>
        <v/>
      </c>
      <c r="E339" s="49" t="str">
        <f>IF(ISBLANK(BurstClassFull7[[#This Row],[%Spikes in Bursts-All]]),"",IF(BurstClassFull7[[#This Row],[%Spikes in Bursts-All]]&lt;$D$3,"LB","HB"))</f>
        <v/>
      </c>
      <c r="F339" s="50" t="str">
        <f t="shared" si="5"/>
        <v/>
      </c>
      <c r="G339" s="73"/>
      <c r="H339" s="73"/>
      <c r="I339" s="74"/>
      <c r="J339" s="71"/>
      <c r="K339" s="71"/>
      <c r="L339" s="71"/>
      <c r="M339" s="71"/>
      <c r="N339" s="71"/>
      <c r="O339" s="71"/>
      <c r="P339" s="71"/>
      <c r="Q339" s="72"/>
    </row>
    <row r="340" spans="4:17" hidden="1" x14ac:dyDescent="0.3">
      <c r="D340" s="49" t="str">
        <f>IF(ISBLANK(BurstClassFull7[[#This Row],[Spk/sec-Average]]),"",IF(BurstClassFull7[[#This Row],[Spk/sec-Average]]&lt;$C$3,"LF","HF"))</f>
        <v/>
      </c>
      <c r="E340" s="49" t="str">
        <f>IF(ISBLANK(BurstClassFull7[[#This Row],[%Spikes in Bursts-All]]),"",IF(BurstClassFull7[[#This Row],[%Spikes in Bursts-All]]&lt;$D$3,"LB","HB"))</f>
        <v/>
      </c>
      <c r="F340" s="50" t="str">
        <f t="shared" si="5"/>
        <v/>
      </c>
      <c r="G340" s="73"/>
      <c r="H340" s="73"/>
      <c r="I340" s="74"/>
      <c r="J340" s="71"/>
      <c r="K340" s="71"/>
      <c r="L340" s="71"/>
      <c r="M340" s="71"/>
      <c r="N340" s="71"/>
      <c r="O340" s="71"/>
      <c r="P340" s="71"/>
      <c r="Q340" s="72"/>
    </row>
    <row r="341" spans="4:17" hidden="1" x14ac:dyDescent="0.3">
      <c r="D341" s="49" t="str">
        <f>IF(ISBLANK(BurstClassFull7[[#This Row],[Spk/sec-Average]]),"",IF(BurstClassFull7[[#This Row],[Spk/sec-Average]]&lt;$C$3,"LF","HF"))</f>
        <v/>
      </c>
      <c r="E341" s="49" t="str">
        <f>IF(ISBLANK(BurstClassFull7[[#This Row],[%Spikes in Bursts-All]]),"",IF(BurstClassFull7[[#This Row],[%Spikes in Bursts-All]]&lt;$D$3,"LB","HB"))</f>
        <v/>
      </c>
      <c r="F341" s="50" t="str">
        <f t="shared" si="5"/>
        <v/>
      </c>
      <c r="G341" s="73"/>
      <c r="H341" s="73"/>
      <c r="I341" s="74"/>
      <c r="J341" s="71"/>
      <c r="K341" s="71"/>
      <c r="L341" s="71"/>
      <c r="M341" s="71"/>
      <c r="N341" s="71"/>
      <c r="O341" s="71"/>
      <c r="P341" s="71"/>
      <c r="Q341" s="72"/>
    </row>
    <row r="342" spans="4:17" hidden="1" x14ac:dyDescent="0.3">
      <c r="D342" s="49" t="str">
        <f>IF(ISBLANK(BurstClassFull7[[#This Row],[Spk/sec-Average]]),"",IF(BurstClassFull7[[#This Row],[Spk/sec-Average]]&lt;$C$3,"LF","HF"))</f>
        <v/>
      </c>
      <c r="E342" s="49" t="str">
        <f>IF(ISBLANK(BurstClassFull7[[#This Row],[%Spikes in Bursts-All]]),"",IF(BurstClassFull7[[#This Row],[%Spikes in Bursts-All]]&lt;$D$3,"LB","HB"))</f>
        <v/>
      </c>
      <c r="F342" s="50" t="str">
        <f t="shared" si="5"/>
        <v/>
      </c>
      <c r="G342" s="73"/>
      <c r="H342" s="73"/>
      <c r="I342" s="74"/>
      <c r="J342" s="71"/>
      <c r="K342" s="71"/>
      <c r="L342" s="71"/>
      <c r="M342" s="71"/>
      <c r="N342" s="71"/>
      <c r="O342" s="71"/>
      <c r="P342" s="71"/>
      <c r="Q342" s="72"/>
    </row>
    <row r="343" spans="4:17" hidden="1" x14ac:dyDescent="0.3">
      <c r="D343" s="49" t="str">
        <f>IF(ISBLANK(BurstClassFull7[[#This Row],[Spk/sec-Average]]),"",IF(BurstClassFull7[[#This Row],[Spk/sec-Average]]&lt;$C$3,"LF","HF"))</f>
        <v/>
      </c>
      <c r="E343" s="49" t="str">
        <f>IF(ISBLANK(BurstClassFull7[[#This Row],[%Spikes in Bursts-All]]),"",IF(BurstClassFull7[[#This Row],[%Spikes in Bursts-All]]&lt;$D$3,"LB","HB"))</f>
        <v/>
      </c>
      <c r="F343" s="50" t="str">
        <f t="shared" si="5"/>
        <v/>
      </c>
      <c r="G343" s="73"/>
      <c r="H343" s="73"/>
      <c r="I343" s="74"/>
      <c r="J343" s="71"/>
      <c r="K343" s="71"/>
      <c r="L343" s="71"/>
      <c r="M343" s="71"/>
      <c r="N343" s="71"/>
      <c r="O343" s="71"/>
      <c r="P343" s="71"/>
      <c r="Q343" s="72"/>
    </row>
    <row r="344" spans="4:17" hidden="1" x14ac:dyDescent="0.3">
      <c r="D344" s="49" t="str">
        <f>IF(ISBLANK(BurstClassFull7[[#This Row],[Spk/sec-Average]]),"",IF(BurstClassFull7[[#This Row],[Spk/sec-Average]]&lt;$C$3,"LF","HF"))</f>
        <v/>
      </c>
      <c r="E344" s="49" t="str">
        <f>IF(ISBLANK(BurstClassFull7[[#This Row],[%Spikes in Bursts-All]]),"",IF(BurstClassFull7[[#This Row],[%Spikes in Bursts-All]]&lt;$D$3,"LB","HB"))</f>
        <v/>
      </c>
      <c r="F344" s="50" t="str">
        <f t="shared" si="5"/>
        <v/>
      </c>
      <c r="G344" s="73"/>
      <c r="H344" s="73"/>
      <c r="I344" s="74"/>
      <c r="J344" s="71"/>
      <c r="K344" s="71"/>
      <c r="L344" s="71"/>
      <c r="M344" s="71"/>
      <c r="N344" s="71"/>
      <c r="O344" s="71"/>
      <c r="P344" s="71"/>
      <c r="Q344" s="72"/>
    </row>
    <row r="345" spans="4:17" hidden="1" x14ac:dyDescent="0.3">
      <c r="D345" s="49" t="str">
        <f>IF(ISBLANK(BurstClassFull7[[#This Row],[Spk/sec-Average]]),"",IF(BurstClassFull7[[#This Row],[Spk/sec-Average]]&lt;$C$3,"LF","HF"))</f>
        <v/>
      </c>
      <c r="E345" s="49" t="str">
        <f>IF(ISBLANK(BurstClassFull7[[#This Row],[%Spikes in Bursts-All]]),"",IF(BurstClassFull7[[#This Row],[%Spikes in Bursts-All]]&lt;$D$3,"LB","HB"))</f>
        <v/>
      </c>
      <c r="F345" s="50" t="str">
        <f t="shared" si="5"/>
        <v/>
      </c>
      <c r="G345" s="73"/>
      <c r="H345" s="73"/>
      <c r="I345" s="74"/>
      <c r="J345" s="71"/>
      <c r="K345" s="71"/>
      <c r="L345" s="71"/>
      <c r="M345" s="71"/>
      <c r="N345" s="71"/>
      <c r="O345" s="71"/>
      <c r="P345" s="71"/>
      <c r="Q345" s="72"/>
    </row>
    <row r="346" spans="4:17" hidden="1" x14ac:dyDescent="0.3">
      <c r="D346" s="49" t="str">
        <f>IF(ISBLANK(BurstClassFull7[[#This Row],[Spk/sec-Average]]),"",IF(BurstClassFull7[[#This Row],[Spk/sec-Average]]&lt;$C$3,"LF","HF"))</f>
        <v/>
      </c>
      <c r="E346" s="49" t="str">
        <f>IF(ISBLANK(BurstClassFull7[[#This Row],[%Spikes in Bursts-All]]),"",IF(BurstClassFull7[[#This Row],[%Spikes in Bursts-All]]&lt;$D$3,"LB","HB"))</f>
        <v/>
      </c>
      <c r="F346" s="50" t="str">
        <f t="shared" si="5"/>
        <v/>
      </c>
      <c r="G346" s="73"/>
      <c r="H346" s="73"/>
      <c r="I346" s="74"/>
      <c r="J346" s="71"/>
      <c r="K346" s="71"/>
      <c r="L346" s="71"/>
      <c r="M346" s="71"/>
      <c r="N346" s="71"/>
      <c r="O346" s="71"/>
      <c r="P346" s="71"/>
      <c r="Q346" s="72"/>
    </row>
    <row r="347" spans="4:17" hidden="1" x14ac:dyDescent="0.3">
      <c r="D347" s="49" t="str">
        <f>IF(ISBLANK(BurstClassFull7[[#This Row],[Spk/sec-Average]]),"",IF(BurstClassFull7[[#This Row],[Spk/sec-Average]]&lt;$C$3,"LF","HF"))</f>
        <v/>
      </c>
      <c r="E347" s="49" t="str">
        <f>IF(ISBLANK(BurstClassFull7[[#This Row],[%Spikes in Bursts-All]]),"",IF(BurstClassFull7[[#This Row],[%Spikes in Bursts-All]]&lt;$D$3,"LB","HB"))</f>
        <v/>
      </c>
      <c r="F347" s="50" t="str">
        <f t="shared" ref="F347:F407" si="6">CONCATENATE(D347,E347)</f>
        <v/>
      </c>
      <c r="G347" s="73"/>
      <c r="H347" s="73"/>
      <c r="I347" s="74"/>
      <c r="J347" s="71"/>
      <c r="K347" s="71"/>
      <c r="L347" s="71"/>
      <c r="M347" s="71"/>
      <c r="N347" s="71"/>
      <c r="O347" s="71"/>
      <c r="P347" s="71"/>
      <c r="Q347" s="72"/>
    </row>
    <row r="348" spans="4:17" hidden="1" x14ac:dyDescent="0.3">
      <c r="D348" s="49" t="str">
        <f>IF(ISBLANK(BurstClassFull7[[#This Row],[Spk/sec-Average]]),"",IF(BurstClassFull7[[#This Row],[Spk/sec-Average]]&lt;$C$3,"LF","HF"))</f>
        <v/>
      </c>
      <c r="E348" s="49" t="str">
        <f>IF(ISBLANK(BurstClassFull7[[#This Row],[%Spikes in Bursts-All]]),"",IF(BurstClassFull7[[#This Row],[%Spikes in Bursts-All]]&lt;$D$3,"LB","HB"))</f>
        <v/>
      </c>
      <c r="F348" s="50" t="str">
        <f t="shared" si="6"/>
        <v/>
      </c>
      <c r="G348" s="73"/>
      <c r="H348" s="73"/>
      <c r="I348" s="74"/>
      <c r="J348" s="71"/>
      <c r="K348" s="71"/>
      <c r="L348" s="71"/>
      <c r="M348" s="71"/>
      <c r="N348" s="71"/>
      <c r="O348" s="71"/>
      <c r="P348" s="71"/>
      <c r="Q348" s="72"/>
    </row>
    <row r="349" spans="4:17" hidden="1" x14ac:dyDescent="0.3">
      <c r="D349" s="49" t="str">
        <f>IF(ISBLANK(BurstClassFull7[[#This Row],[Spk/sec-Average]]),"",IF(BurstClassFull7[[#This Row],[Spk/sec-Average]]&lt;$C$3,"LF","HF"))</f>
        <v/>
      </c>
      <c r="E349" s="49" t="str">
        <f>IF(ISBLANK(BurstClassFull7[[#This Row],[%Spikes in Bursts-All]]),"",IF(BurstClassFull7[[#This Row],[%Spikes in Bursts-All]]&lt;$D$3,"LB","HB"))</f>
        <v/>
      </c>
      <c r="F349" s="50" t="str">
        <f t="shared" si="6"/>
        <v/>
      </c>
      <c r="G349" s="73"/>
      <c r="H349" s="73"/>
      <c r="I349" s="74"/>
      <c r="J349" s="71"/>
      <c r="K349" s="71"/>
      <c r="L349" s="71"/>
      <c r="M349" s="71"/>
      <c r="N349" s="71"/>
      <c r="O349" s="71"/>
      <c r="P349" s="71"/>
      <c r="Q349" s="72"/>
    </row>
    <row r="350" spans="4:17" hidden="1" x14ac:dyDescent="0.3">
      <c r="D350" s="49" t="str">
        <f>IF(ISBLANK(BurstClassFull7[[#This Row],[Spk/sec-Average]]),"",IF(BurstClassFull7[[#This Row],[Spk/sec-Average]]&lt;$C$3,"LF","HF"))</f>
        <v/>
      </c>
      <c r="E350" s="49" t="str">
        <f>IF(ISBLANK(BurstClassFull7[[#This Row],[%Spikes in Bursts-All]]),"",IF(BurstClassFull7[[#This Row],[%Spikes in Bursts-All]]&lt;$D$3,"LB","HB"))</f>
        <v/>
      </c>
      <c r="F350" s="50" t="str">
        <f t="shared" si="6"/>
        <v/>
      </c>
      <c r="G350" s="73"/>
      <c r="H350" s="73"/>
      <c r="I350" s="74"/>
      <c r="J350" s="71"/>
      <c r="K350" s="71"/>
      <c r="L350" s="71"/>
      <c r="M350" s="71"/>
      <c r="N350" s="71"/>
      <c r="O350" s="71"/>
      <c r="P350" s="71"/>
      <c r="Q350" s="72"/>
    </row>
    <row r="351" spans="4:17" hidden="1" x14ac:dyDescent="0.3">
      <c r="D351" s="49" t="str">
        <f>IF(ISBLANK(BurstClassFull7[[#This Row],[Spk/sec-Average]]),"",IF(BurstClassFull7[[#This Row],[Spk/sec-Average]]&lt;$C$3,"LF","HF"))</f>
        <v/>
      </c>
      <c r="E351" s="49" t="str">
        <f>IF(ISBLANK(BurstClassFull7[[#This Row],[%Spikes in Bursts-All]]),"",IF(BurstClassFull7[[#This Row],[%Spikes in Bursts-All]]&lt;$D$3,"LB","HB"))</f>
        <v/>
      </c>
      <c r="F351" s="50" t="str">
        <f t="shared" si="6"/>
        <v/>
      </c>
      <c r="G351" s="73"/>
      <c r="H351" s="73"/>
      <c r="I351" s="74"/>
      <c r="J351" s="71"/>
      <c r="K351" s="71"/>
      <c r="L351" s="71"/>
      <c r="M351" s="71"/>
      <c r="N351" s="71"/>
      <c r="O351" s="71"/>
      <c r="P351" s="71"/>
      <c r="Q351" s="72"/>
    </row>
    <row r="352" spans="4:17" hidden="1" x14ac:dyDescent="0.3">
      <c r="D352" s="49" t="str">
        <f>IF(ISBLANK(BurstClassFull7[[#This Row],[Spk/sec-Average]]),"",IF(BurstClassFull7[[#This Row],[Spk/sec-Average]]&lt;$C$3,"LF","HF"))</f>
        <v/>
      </c>
      <c r="E352" s="49" t="str">
        <f>IF(ISBLANK(BurstClassFull7[[#This Row],[%Spikes in Bursts-All]]),"",IF(BurstClassFull7[[#This Row],[%Spikes in Bursts-All]]&lt;$D$3,"LB","HB"))</f>
        <v/>
      </c>
      <c r="F352" s="50" t="str">
        <f t="shared" si="6"/>
        <v/>
      </c>
      <c r="G352" s="73"/>
      <c r="H352" s="73"/>
      <c r="I352" s="74"/>
      <c r="J352" s="71"/>
      <c r="K352" s="71"/>
      <c r="L352" s="71"/>
      <c r="M352" s="71"/>
      <c r="N352" s="71"/>
      <c r="O352" s="71"/>
      <c r="P352" s="71"/>
      <c r="Q352" s="72"/>
    </row>
    <row r="353" spans="4:17" hidden="1" x14ac:dyDescent="0.3">
      <c r="D353" s="49" t="str">
        <f>IF(ISBLANK(BurstClassFull7[[#This Row],[Spk/sec-Average]]),"",IF(BurstClassFull7[[#This Row],[Spk/sec-Average]]&lt;$C$3,"LF","HF"))</f>
        <v/>
      </c>
      <c r="E353" s="49" t="str">
        <f>IF(ISBLANK(BurstClassFull7[[#This Row],[%Spikes in Bursts-All]]),"",IF(BurstClassFull7[[#This Row],[%Spikes in Bursts-All]]&lt;$D$3,"LB","HB"))</f>
        <v/>
      </c>
      <c r="F353" s="50" t="str">
        <f t="shared" si="6"/>
        <v/>
      </c>
      <c r="G353" s="73"/>
      <c r="H353" s="73"/>
      <c r="I353" s="74"/>
      <c r="J353" s="71"/>
      <c r="K353" s="71"/>
      <c r="L353" s="71"/>
      <c r="M353" s="71"/>
      <c r="N353" s="71"/>
      <c r="O353" s="71"/>
      <c r="P353" s="71"/>
      <c r="Q353" s="72"/>
    </row>
    <row r="354" spans="4:17" hidden="1" x14ac:dyDescent="0.3">
      <c r="D354" s="49" t="str">
        <f>IF(ISBLANK(BurstClassFull7[[#This Row],[Spk/sec-Average]]),"",IF(BurstClassFull7[[#This Row],[Spk/sec-Average]]&lt;$C$3,"LF","HF"))</f>
        <v/>
      </c>
      <c r="E354" s="49" t="str">
        <f>IF(ISBLANK(BurstClassFull7[[#This Row],[%Spikes in Bursts-All]]),"",IF(BurstClassFull7[[#This Row],[%Spikes in Bursts-All]]&lt;$D$3,"LB","HB"))</f>
        <v/>
      </c>
      <c r="F354" s="50" t="str">
        <f t="shared" si="6"/>
        <v/>
      </c>
      <c r="G354" s="73"/>
      <c r="H354" s="73"/>
      <c r="I354" s="74"/>
      <c r="J354" s="71"/>
      <c r="K354" s="71"/>
      <c r="L354" s="71"/>
      <c r="M354" s="71"/>
      <c r="N354" s="71"/>
      <c r="O354" s="71"/>
      <c r="P354" s="71"/>
      <c r="Q354" s="72"/>
    </row>
    <row r="355" spans="4:17" hidden="1" x14ac:dyDescent="0.3">
      <c r="D355" s="49" t="str">
        <f>IF(ISBLANK(BurstClassFull7[[#This Row],[Spk/sec-Average]]),"",IF(BurstClassFull7[[#This Row],[Spk/sec-Average]]&lt;$C$3,"LF","HF"))</f>
        <v/>
      </c>
      <c r="E355" s="49" t="str">
        <f>IF(ISBLANK(BurstClassFull7[[#This Row],[%Spikes in Bursts-All]]),"",IF(BurstClassFull7[[#This Row],[%Spikes in Bursts-All]]&lt;$D$3,"LB","HB"))</f>
        <v/>
      </c>
      <c r="F355" s="50" t="str">
        <f t="shared" si="6"/>
        <v/>
      </c>
      <c r="G355" s="73"/>
      <c r="H355" s="73"/>
      <c r="I355" s="74"/>
      <c r="J355" s="71"/>
      <c r="K355" s="71"/>
      <c r="L355" s="71"/>
      <c r="M355" s="71"/>
      <c r="N355" s="71"/>
      <c r="O355" s="71"/>
      <c r="P355" s="71"/>
      <c r="Q355" s="72"/>
    </row>
    <row r="356" spans="4:17" hidden="1" x14ac:dyDescent="0.3">
      <c r="D356" s="49" t="str">
        <f>IF(ISBLANK(BurstClassFull7[[#This Row],[Spk/sec-Average]]),"",IF(BurstClassFull7[[#This Row],[Spk/sec-Average]]&lt;$C$3,"LF","HF"))</f>
        <v/>
      </c>
      <c r="E356" s="49" t="str">
        <f>IF(ISBLANK(BurstClassFull7[[#This Row],[%Spikes in Bursts-All]]),"",IF(BurstClassFull7[[#This Row],[%Spikes in Bursts-All]]&lt;$D$3,"LB","HB"))</f>
        <v/>
      </c>
      <c r="F356" s="50" t="str">
        <f t="shared" si="6"/>
        <v/>
      </c>
      <c r="G356" s="73"/>
      <c r="H356" s="73"/>
      <c r="I356" s="74"/>
      <c r="J356" s="71"/>
      <c r="K356" s="71"/>
      <c r="L356" s="71"/>
      <c r="M356" s="71"/>
      <c r="N356" s="71"/>
      <c r="O356" s="71"/>
      <c r="P356" s="71"/>
      <c r="Q356" s="72"/>
    </row>
    <row r="357" spans="4:17" hidden="1" x14ac:dyDescent="0.3">
      <c r="D357" s="49" t="str">
        <f>IF(ISBLANK(BurstClassFull7[[#This Row],[Spk/sec-Average]]),"",IF(BurstClassFull7[[#This Row],[Spk/sec-Average]]&lt;$C$3,"LF","HF"))</f>
        <v/>
      </c>
      <c r="E357" s="49" t="str">
        <f>IF(ISBLANK(BurstClassFull7[[#This Row],[%Spikes in Bursts-All]]),"",IF(BurstClassFull7[[#This Row],[%Spikes in Bursts-All]]&lt;$D$3,"LB","HB"))</f>
        <v/>
      </c>
      <c r="F357" s="50" t="str">
        <f t="shared" si="6"/>
        <v/>
      </c>
      <c r="G357" s="73"/>
      <c r="H357" s="73"/>
      <c r="I357" s="74"/>
      <c r="J357" s="71"/>
      <c r="K357" s="71"/>
      <c r="L357" s="71"/>
      <c r="M357" s="71"/>
      <c r="N357" s="71"/>
      <c r="O357" s="71"/>
      <c r="P357" s="71"/>
      <c r="Q357" s="72"/>
    </row>
    <row r="358" spans="4:17" hidden="1" x14ac:dyDescent="0.3">
      <c r="D358" s="49" t="str">
        <f>IF(ISBLANK(BurstClassFull7[[#This Row],[Spk/sec-Average]]),"",IF(BurstClassFull7[[#This Row],[Spk/sec-Average]]&lt;$C$3,"LF","HF"))</f>
        <v/>
      </c>
      <c r="E358" s="49" t="str">
        <f>IF(ISBLANK(BurstClassFull7[[#This Row],[%Spikes in Bursts-All]]),"",IF(BurstClassFull7[[#This Row],[%Spikes in Bursts-All]]&lt;$D$3,"LB","HB"))</f>
        <v/>
      </c>
      <c r="F358" s="50" t="str">
        <f t="shared" si="6"/>
        <v/>
      </c>
      <c r="G358" s="73"/>
      <c r="H358" s="73"/>
      <c r="I358" s="74"/>
      <c r="J358" s="71"/>
      <c r="K358" s="71"/>
      <c r="L358" s="71"/>
      <c r="M358" s="71"/>
      <c r="N358" s="71"/>
      <c r="O358" s="71"/>
      <c r="P358" s="71"/>
      <c r="Q358" s="72"/>
    </row>
    <row r="359" spans="4:17" hidden="1" x14ac:dyDescent="0.3">
      <c r="D359" s="49" t="str">
        <f>IF(ISBLANK(BurstClassFull7[[#This Row],[Spk/sec-Average]]),"",IF(BurstClassFull7[[#This Row],[Spk/sec-Average]]&lt;$C$3,"LF","HF"))</f>
        <v/>
      </c>
      <c r="E359" s="49" t="str">
        <f>IF(ISBLANK(BurstClassFull7[[#This Row],[%Spikes in Bursts-All]]),"",IF(BurstClassFull7[[#This Row],[%Spikes in Bursts-All]]&lt;$D$3,"LB","HB"))</f>
        <v/>
      </c>
      <c r="F359" s="50" t="str">
        <f t="shared" si="6"/>
        <v/>
      </c>
      <c r="G359" s="73"/>
      <c r="H359" s="73"/>
      <c r="I359" s="74"/>
      <c r="J359" s="71"/>
      <c r="K359" s="71"/>
      <c r="L359" s="71"/>
      <c r="M359" s="71"/>
      <c r="N359" s="71"/>
      <c r="O359" s="71"/>
      <c r="P359" s="71"/>
      <c r="Q359" s="72"/>
    </row>
    <row r="360" spans="4:17" hidden="1" x14ac:dyDescent="0.3">
      <c r="D360" s="49" t="str">
        <f>IF(ISBLANK(BurstClassFull7[[#This Row],[Spk/sec-Average]]),"",IF(BurstClassFull7[[#This Row],[Spk/sec-Average]]&lt;$C$3,"LF","HF"))</f>
        <v/>
      </c>
      <c r="E360" s="49" t="str">
        <f>IF(ISBLANK(BurstClassFull7[[#This Row],[%Spikes in Bursts-All]]),"",IF(BurstClassFull7[[#This Row],[%Spikes in Bursts-All]]&lt;$D$3,"LB","HB"))</f>
        <v/>
      </c>
      <c r="F360" s="50" t="str">
        <f t="shared" si="6"/>
        <v/>
      </c>
      <c r="G360" s="73"/>
      <c r="H360" s="73"/>
      <c r="I360" s="74"/>
      <c r="J360" s="71"/>
      <c r="K360" s="71"/>
      <c r="L360" s="71"/>
      <c r="M360" s="71"/>
      <c r="N360" s="71"/>
      <c r="O360" s="71"/>
      <c r="P360" s="71"/>
      <c r="Q360" s="72"/>
    </row>
    <row r="361" spans="4:17" hidden="1" x14ac:dyDescent="0.3">
      <c r="D361" s="49" t="str">
        <f>IF(ISBLANK(BurstClassFull7[[#This Row],[Spk/sec-Average]]),"",IF(BurstClassFull7[[#This Row],[Spk/sec-Average]]&lt;$C$3,"LF","HF"))</f>
        <v/>
      </c>
      <c r="E361" s="49" t="str">
        <f>IF(ISBLANK(BurstClassFull7[[#This Row],[%Spikes in Bursts-All]]),"",IF(BurstClassFull7[[#This Row],[%Spikes in Bursts-All]]&lt;$D$3,"LB","HB"))</f>
        <v/>
      </c>
      <c r="F361" s="50" t="str">
        <f t="shared" si="6"/>
        <v/>
      </c>
      <c r="G361" s="73"/>
      <c r="H361" s="73"/>
      <c r="I361" s="74"/>
      <c r="J361" s="71"/>
      <c r="K361" s="71"/>
      <c r="L361" s="71"/>
      <c r="M361" s="71"/>
      <c r="N361" s="71"/>
      <c r="O361" s="71"/>
      <c r="P361" s="71"/>
      <c r="Q361" s="72"/>
    </row>
    <row r="362" spans="4:17" hidden="1" x14ac:dyDescent="0.3">
      <c r="D362" s="49" t="str">
        <f>IF(ISBLANK(BurstClassFull7[[#This Row],[Spk/sec-Average]]),"",IF(BurstClassFull7[[#This Row],[Spk/sec-Average]]&lt;$C$3,"LF","HF"))</f>
        <v/>
      </c>
      <c r="E362" s="49" t="str">
        <f>IF(ISBLANK(BurstClassFull7[[#This Row],[%Spikes in Bursts-All]]),"",IF(BurstClassFull7[[#This Row],[%Spikes in Bursts-All]]&lt;$D$3,"LB","HB"))</f>
        <v/>
      </c>
      <c r="F362" s="50" t="str">
        <f t="shared" si="6"/>
        <v/>
      </c>
      <c r="G362" s="73"/>
      <c r="H362" s="73"/>
      <c r="I362" s="74"/>
      <c r="J362" s="71"/>
      <c r="K362" s="71"/>
      <c r="L362" s="71"/>
      <c r="M362" s="71"/>
      <c r="N362" s="71"/>
      <c r="O362" s="71"/>
      <c r="P362" s="71"/>
      <c r="Q362" s="72"/>
    </row>
    <row r="363" spans="4:17" hidden="1" x14ac:dyDescent="0.3">
      <c r="D363" s="49" t="str">
        <f>IF(ISBLANK(BurstClassFull7[[#This Row],[Spk/sec-Average]]),"",IF(BurstClassFull7[[#This Row],[Spk/sec-Average]]&lt;$C$3,"LF","HF"))</f>
        <v/>
      </c>
      <c r="E363" s="49" t="str">
        <f>IF(ISBLANK(BurstClassFull7[[#This Row],[%Spikes in Bursts-All]]),"",IF(BurstClassFull7[[#This Row],[%Spikes in Bursts-All]]&lt;$D$3,"LB","HB"))</f>
        <v/>
      </c>
      <c r="F363" s="50" t="str">
        <f t="shared" si="6"/>
        <v/>
      </c>
      <c r="G363" s="73"/>
      <c r="H363" s="73"/>
      <c r="I363" s="74"/>
      <c r="J363" s="71"/>
      <c r="K363" s="71"/>
      <c r="L363" s="71"/>
      <c r="M363" s="71"/>
      <c r="N363" s="71"/>
      <c r="O363" s="71"/>
      <c r="P363" s="71"/>
      <c r="Q363" s="72"/>
    </row>
    <row r="364" spans="4:17" hidden="1" x14ac:dyDescent="0.3">
      <c r="D364" s="49" t="str">
        <f>IF(ISBLANK(BurstClassFull7[[#This Row],[Spk/sec-Average]]),"",IF(BurstClassFull7[[#This Row],[Spk/sec-Average]]&lt;$C$3,"LF","HF"))</f>
        <v/>
      </c>
      <c r="E364" s="49" t="str">
        <f>IF(ISBLANK(BurstClassFull7[[#This Row],[%Spikes in Bursts-All]]),"",IF(BurstClassFull7[[#This Row],[%Spikes in Bursts-All]]&lt;$D$3,"LB","HB"))</f>
        <v/>
      </c>
      <c r="F364" s="50" t="str">
        <f t="shared" si="6"/>
        <v/>
      </c>
      <c r="G364" s="73"/>
      <c r="H364" s="73"/>
      <c r="I364" s="74"/>
      <c r="J364" s="71"/>
      <c r="K364" s="71"/>
      <c r="L364" s="71"/>
      <c r="M364" s="71"/>
      <c r="N364" s="71"/>
      <c r="O364" s="71"/>
      <c r="P364" s="71"/>
      <c r="Q364" s="72"/>
    </row>
    <row r="365" spans="4:17" hidden="1" x14ac:dyDescent="0.3">
      <c r="D365" s="49" t="str">
        <f>IF(ISBLANK(BurstClassFull7[[#This Row],[Spk/sec-Average]]),"",IF(BurstClassFull7[[#This Row],[Spk/sec-Average]]&lt;$C$3,"LF","HF"))</f>
        <v/>
      </c>
      <c r="E365" s="49" t="str">
        <f>IF(ISBLANK(BurstClassFull7[[#This Row],[%Spikes in Bursts-All]]),"",IF(BurstClassFull7[[#This Row],[%Spikes in Bursts-All]]&lt;$D$3,"LB","HB"))</f>
        <v/>
      </c>
      <c r="F365" s="50" t="str">
        <f t="shared" si="6"/>
        <v/>
      </c>
      <c r="G365" s="73"/>
      <c r="H365" s="73"/>
      <c r="I365" s="74"/>
      <c r="J365" s="71"/>
      <c r="K365" s="71"/>
      <c r="L365" s="71"/>
      <c r="M365" s="71"/>
      <c r="N365" s="71"/>
      <c r="O365" s="71"/>
      <c r="P365" s="71"/>
      <c r="Q365" s="72"/>
    </row>
    <row r="366" spans="4:17" hidden="1" x14ac:dyDescent="0.3">
      <c r="D366" s="49" t="str">
        <f>IF(ISBLANK(BurstClassFull7[[#This Row],[Spk/sec-Average]]),"",IF(BurstClassFull7[[#This Row],[Spk/sec-Average]]&lt;$C$3,"LF","HF"))</f>
        <v/>
      </c>
      <c r="E366" s="49" t="str">
        <f>IF(ISBLANK(BurstClassFull7[[#This Row],[%Spikes in Bursts-All]]),"",IF(BurstClassFull7[[#This Row],[%Spikes in Bursts-All]]&lt;$D$3,"LB","HB"))</f>
        <v/>
      </c>
      <c r="F366" s="50" t="str">
        <f t="shared" si="6"/>
        <v/>
      </c>
      <c r="G366" s="73"/>
      <c r="H366" s="73"/>
      <c r="I366" s="74"/>
      <c r="J366" s="71"/>
      <c r="K366" s="71"/>
      <c r="L366" s="71"/>
      <c r="M366" s="71"/>
      <c r="N366" s="71"/>
      <c r="O366" s="71"/>
      <c r="P366" s="71"/>
      <c r="Q366" s="72"/>
    </row>
    <row r="367" spans="4:17" hidden="1" x14ac:dyDescent="0.3">
      <c r="D367" s="49" t="str">
        <f>IF(ISBLANK(BurstClassFull7[[#This Row],[Spk/sec-Average]]),"",IF(BurstClassFull7[[#This Row],[Spk/sec-Average]]&lt;$C$3,"LF","HF"))</f>
        <v/>
      </c>
      <c r="E367" s="49" t="str">
        <f>IF(ISBLANK(BurstClassFull7[[#This Row],[%Spikes in Bursts-All]]),"",IF(BurstClassFull7[[#This Row],[%Spikes in Bursts-All]]&lt;$D$3,"LB","HB"))</f>
        <v/>
      </c>
      <c r="F367" s="50" t="str">
        <f t="shared" si="6"/>
        <v/>
      </c>
      <c r="G367" s="73"/>
      <c r="H367" s="73"/>
      <c r="I367" s="74"/>
      <c r="J367" s="71"/>
      <c r="K367" s="71"/>
      <c r="L367" s="71"/>
      <c r="M367" s="71"/>
      <c r="N367" s="71"/>
      <c r="O367" s="71"/>
      <c r="P367" s="71"/>
      <c r="Q367" s="72"/>
    </row>
    <row r="368" spans="4:17" hidden="1" x14ac:dyDescent="0.3">
      <c r="D368" s="49" t="str">
        <f>IF(ISBLANK(BurstClassFull7[[#This Row],[Spk/sec-Average]]),"",IF(BurstClassFull7[[#This Row],[Spk/sec-Average]]&lt;$C$3,"LF","HF"))</f>
        <v/>
      </c>
      <c r="E368" s="49" t="str">
        <f>IF(ISBLANK(BurstClassFull7[[#This Row],[%Spikes in Bursts-All]]),"",IF(BurstClassFull7[[#This Row],[%Spikes in Bursts-All]]&lt;$D$3,"LB","HB"))</f>
        <v/>
      </c>
      <c r="F368" s="50" t="str">
        <f t="shared" si="6"/>
        <v/>
      </c>
      <c r="G368" s="73"/>
      <c r="H368" s="73"/>
      <c r="I368" s="74"/>
      <c r="J368" s="71"/>
      <c r="K368" s="71"/>
      <c r="L368" s="71"/>
      <c r="M368" s="71"/>
      <c r="N368" s="71"/>
      <c r="O368" s="71"/>
      <c r="P368" s="71"/>
      <c r="Q368" s="72"/>
    </row>
    <row r="369" spans="4:17" hidden="1" x14ac:dyDescent="0.3">
      <c r="D369" s="49" t="str">
        <f>IF(ISBLANK(BurstClassFull7[[#This Row],[Spk/sec-Average]]),"",IF(BurstClassFull7[[#This Row],[Spk/sec-Average]]&lt;$C$3,"LF","HF"))</f>
        <v/>
      </c>
      <c r="E369" s="49" t="str">
        <f>IF(ISBLANK(BurstClassFull7[[#This Row],[%Spikes in Bursts-All]]),"",IF(BurstClassFull7[[#This Row],[%Spikes in Bursts-All]]&lt;$D$3,"LB","HB"))</f>
        <v/>
      </c>
      <c r="F369" s="50" t="str">
        <f t="shared" si="6"/>
        <v/>
      </c>
      <c r="G369" s="73"/>
      <c r="H369" s="73"/>
      <c r="I369" s="74"/>
      <c r="J369" s="71"/>
      <c r="K369" s="71"/>
      <c r="L369" s="71"/>
      <c r="M369" s="71"/>
      <c r="N369" s="71"/>
      <c r="O369" s="71"/>
      <c r="P369" s="71"/>
      <c r="Q369" s="72"/>
    </row>
    <row r="370" spans="4:17" hidden="1" x14ac:dyDescent="0.3">
      <c r="D370" s="49" t="str">
        <f>IF(ISBLANK(BurstClassFull7[[#This Row],[Spk/sec-Average]]),"",IF(BurstClassFull7[[#This Row],[Spk/sec-Average]]&lt;$C$3,"LF","HF"))</f>
        <v/>
      </c>
      <c r="E370" s="49" t="str">
        <f>IF(ISBLANK(BurstClassFull7[[#This Row],[%Spikes in Bursts-All]]),"",IF(BurstClassFull7[[#This Row],[%Spikes in Bursts-All]]&lt;$D$3,"LB","HB"))</f>
        <v/>
      </c>
      <c r="F370" s="50" t="str">
        <f t="shared" si="6"/>
        <v/>
      </c>
      <c r="G370" s="73"/>
      <c r="H370" s="73"/>
      <c r="I370" s="74"/>
      <c r="J370" s="71"/>
      <c r="K370" s="71"/>
      <c r="L370" s="71"/>
      <c r="M370" s="71"/>
      <c r="N370" s="71"/>
      <c r="O370" s="71"/>
      <c r="P370" s="71"/>
      <c r="Q370" s="72"/>
    </row>
    <row r="371" spans="4:17" hidden="1" x14ac:dyDescent="0.3">
      <c r="D371" s="49" t="str">
        <f>IF(ISBLANK(BurstClassFull7[[#This Row],[Spk/sec-Average]]),"",IF(BurstClassFull7[[#This Row],[Spk/sec-Average]]&lt;$C$3,"LF","HF"))</f>
        <v/>
      </c>
      <c r="E371" s="49" t="str">
        <f>IF(ISBLANK(BurstClassFull7[[#This Row],[%Spikes in Bursts-All]]),"",IF(BurstClassFull7[[#This Row],[%Spikes in Bursts-All]]&lt;$D$3,"LB","HB"))</f>
        <v/>
      </c>
      <c r="F371" s="50" t="str">
        <f t="shared" si="6"/>
        <v/>
      </c>
      <c r="G371" s="73"/>
      <c r="H371" s="73"/>
      <c r="I371" s="74"/>
      <c r="J371" s="71"/>
      <c r="K371" s="71"/>
      <c r="L371" s="71"/>
      <c r="M371" s="71"/>
      <c r="N371" s="71"/>
      <c r="O371" s="71"/>
      <c r="P371" s="71"/>
      <c r="Q371" s="72"/>
    </row>
    <row r="372" spans="4:17" hidden="1" x14ac:dyDescent="0.3">
      <c r="D372" s="49" t="str">
        <f>IF(ISBLANK(BurstClassFull7[[#This Row],[Spk/sec-Average]]),"",IF(BurstClassFull7[[#This Row],[Spk/sec-Average]]&lt;$C$3,"LF","HF"))</f>
        <v/>
      </c>
      <c r="E372" s="49" t="str">
        <f>IF(ISBLANK(BurstClassFull7[[#This Row],[%Spikes in Bursts-All]]),"",IF(BurstClassFull7[[#This Row],[%Spikes in Bursts-All]]&lt;$D$3,"LB","HB"))</f>
        <v/>
      </c>
      <c r="F372" s="50" t="str">
        <f t="shared" si="6"/>
        <v/>
      </c>
      <c r="G372" s="73"/>
      <c r="H372" s="73"/>
      <c r="I372" s="74"/>
      <c r="J372" s="71"/>
      <c r="K372" s="71"/>
      <c r="L372" s="71"/>
      <c r="M372" s="71"/>
      <c r="N372" s="71"/>
      <c r="O372" s="71"/>
      <c r="P372" s="71"/>
      <c r="Q372" s="72"/>
    </row>
    <row r="373" spans="4:17" hidden="1" x14ac:dyDescent="0.3">
      <c r="D373" s="49" t="str">
        <f>IF(ISBLANK(BurstClassFull7[[#This Row],[Spk/sec-Average]]),"",IF(BurstClassFull7[[#This Row],[Spk/sec-Average]]&lt;$C$3,"LF","HF"))</f>
        <v/>
      </c>
      <c r="E373" s="49" t="str">
        <f>IF(ISBLANK(BurstClassFull7[[#This Row],[%Spikes in Bursts-All]]),"",IF(BurstClassFull7[[#This Row],[%Spikes in Bursts-All]]&lt;$D$3,"LB","HB"))</f>
        <v/>
      </c>
      <c r="F373" s="50" t="str">
        <f t="shared" si="6"/>
        <v/>
      </c>
      <c r="G373" s="73"/>
      <c r="H373" s="73"/>
      <c r="I373" s="74"/>
      <c r="J373" s="71"/>
      <c r="K373" s="71"/>
      <c r="L373" s="71"/>
      <c r="M373" s="71"/>
      <c r="N373" s="71"/>
      <c r="O373" s="71"/>
      <c r="P373" s="71"/>
      <c r="Q373" s="72"/>
    </row>
    <row r="374" spans="4:17" hidden="1" x14ac:dyDescent="0.3">
      <c r="D374" s="49" t="str">
        <f>IF(ISBLANK(BurstClassFull7[[#This Row],[Spk/sec-Average]]),"",IF(BurstClassFull7[[#This Row],[Spk/sec-Average]]&lt;$C$3,"LF","HF"))</f>
        <v/>
      </c>
      <c r="E374" s="49" t="str">
        <f>IF(ISBLANK(BurstClassFull7[[#This Row],[%Spikes in Bursts-All]]),"",IF(BurstClassFull7[[#This Row],[%Spikes in Bursts-All]]&lt;$D$3,"LB","HB"))</f>
        <v/>
      </c>
      <c r="F374" s="50" t="str">
        <f t="shared" si="6"/>
        <v/>
      </c>
      <c r="G374" s="73"/>
      <c r="H374" s="73"/>
      <c r="I374" s="74"/>
      <c r="J374" s="71"/>
      <c r="K374" s="71"/>
      <c r="L374" s="71"/>
      <c r="M374" s="71"/>
      <c r="N374" s="71"/>
      <c r="O374" s="71"/>
      <c r="P374" s="71"/>
      <c r="Q374" s="72"/>
    </row>
    <row r="375" spans="4:17" hidden="1" x14ac:dyDescent="0.3">
      <c r="D375" s="49" t="str">
        <f>IF(ISBLANK(BurstClassFull7[[#This Row],[Spk/sec-Average]]),"",IF(BurstClassFull7[[#This Row],[Spk/sec-Average]]&lt;$C$3,"LF","HF"))</f>
        <v/>
      </c>
      <c r="E375" s="49" t="str">
        <f>IF(ISBLANK(BurstClassFull7[[#This Row],[%Spikes in Bursts-All]]),"",IF(BurstClassFull7[[#This Row],[%Spikes in Bursts-All]]&lt;$D$3,"LB","HB"))</f>
        <v/>
      </c>
      <c r="F375" s="50" t="str">
        <f t="shared" si="6"/>
        <v/>
      </c>
      <c r="G375" s="73"/>
      <c r="H375" s="73"/>
      <c r="I375" s="74"/>
      <c r="J375" s="71"/>
      <c r="K375" s="71"/>
      <c r="L375" s="71"/>
      <c r="M375" s="71"/>
      <c r="N375" s="71"/>
      <c r="O375" s="71"/>
      <c r="P375" s="71"/>
      <c r="Q375" s="72"/>
    </row>
    <row r="376" spans="4:17" hidden="1" x14ac:dyDescent="0.3">
      <c r="D376" s="49" t="str">
        <f>IF(ISBLANK(BurstClassFull7[[#This Row],[Spk/sec-Average]]),"",IF(BurstClassFull7[[#This Row],[Spk/sec-Average]]&lt;$C$3,"LF","HF"))</f>
        <v/>
      </c>
      <c r="E376" s="49" t="str">
        <f>IF(ISBLANK(BurstClassFull7[[#This Row],[%Spikes in Bursts-All]]),"",IF(BurstClassFull7[[#This Row],[%Spikes in Bursts-All]]&lt;$D$3,"LB","HB"))</f>
        <v/>
      </c>
      <c r="F376" s="50" t="str">
        <f t="shared" si="6"/>
        <v/>
      </c>
      <c r="G376" s="73"/>
      <c r="H376" s="73"/>
      <c r="I376" s="74"/>
      <c r="J376" s="71"/>
      <c r="K376" s="71"/>
      <c r="L376" s="71"/>
      <c r="M376" s="71"/>
      <c r="N376" s="71"/>
      <c r="O376" s="71"/>
      <c r="P376" s="71"/>
      <c r="Q376" s="72"/>
    </row>
    <row r="377" spans="4:17" hidden="1" x14ac:dyDescent="0.3">
      <c r="D377" s="49" t="str">
        <f>IF(ISBLANK(BurstClassFull7[[#This Row],[Spk/sec-Average]]),"",IF(BurstClassFull7[[#This Row],[Spk/sec-Average]]&lt;$C$3,"LF","HF"))</f>
        <v/>
      </c>
      <c r="E377" s="49" t="str">
        <f>IF(ISBLANK(BurstClassFull7[[#This Row],[%Spikes in Bursts-All]]),"",IF(BurstClassFull7[[#This Row],[%Spikes in Bursts-All]]&lt;$D$3,"LB","HB"))</f>
        <v/>
      </c>
      <c r="F377" s="50" t="str">
        <f t="shared" si="6"/>
        <v/>
      </c>
      <c r="G377" s="73"/>
      <c r="H377" s="73"/>
      <c r="I377" s="74"/>
      <c r="J377" s="71"/>
      <c r="K377" s="71"/>
      <c r="L377" s="71"/>
      <c r="M377" s="71"/>
      <c r="N377" s="71"/>
      <c r="O377" s="71"/>
      <c r="P377" s="71"/>
      <c r="Q377" s="72"/>
    </row>
    <row r="378" spans="4:17" hidden="1" x14ac:dyDescent="0.3">
      <c r="D378" s="49" t="str">
        <f>IF(ISBLANK(BurstClassFull7[[#This Row],[Spk/sec-Average]]),"",IF(BurstClassFull7[[#This Row],[Spk/sec-Average]]&lt;$C$3,"LF","HF"))</f>
        <v/>
      </c>
      <c r="E378" s="49" t="str">
        <f>IF(ISBLANK(BurstClassFull7[[#This Row],[%Spikes in Bursts-All]]),"",IF(BurstClassFull7[[#This Row],[%Spikes in Bursts-All]]&lt;$D$3,"LB","HB"))</f>
        <v/>
      </c>
      <c r="F378" s="50" t="str">
        <f t="shared" si="6"/>
        <v/>
      </c>
      <c r="G378" s="73"/>
      <c r="H378" s="73"/>
      <c r="I378" s="74"/>
      <c r="J378" s="71"/>
      <c r="K378" s="71"/>
      <c r="L378" s="71"/>
      <c r="M378" s="71"/>
      <c r="N378" s="71"/>
      <c r="O378" s="71"/>
      <c r="P378" s="71"/>
      <c r="Q378" s="72"/>
    </row>
    <row r="379" spans="4:17" hidden="1" x14ac:dyDescent="0.3">
      <c r="D379" s="49" t="str">
        <f>IF(ISBLANK(BurstClassFull7[[#This Row],[Spk/sec-Average]]),"",IF(BurstClassFull7[[#This Row],[Spk/sec-Average]]&lt;$C$3,"LF","HF"))</f>
        <v/>
      </c>
      <c r="E379" s="49" t="str">
        <f>IF(ISBLANK(BurstClassFull7[[#This Row],[%Spikes in Bursts-All]]),"",IF(BurstClassFull7[[#This Row],[%Spikes in Bursts-All]]&lt;$D$3,"LB","HB"))</f>
        <v/>
      </c>
      <c r="F379" s="50" t="str">
        <f t="shared" si="6"/>
        <v/>
      </c>
      <c r="G379" s="73"/>
      <c r="H379" s="73"/>
      <c r="I379" s="74"/>
      <c r="J379" s="71"/>
      <c r="K379" s="71"/>
      <c r="L379" s="71"/>
      <c r="M379" s="71"/>
      <c r="N379" s="71"/>
      <c r="O379" s="71"/>
      <c r="P379" s="71"/>
      <c r="Q379" s="72"/>
    </row>
    <row r="380" spans="4:17" hidden="1" x14ac:dyDescent="0.3">
      <c r="D380" s="49" t="str">
        <f>IF(ISBLANK(BurstClassFull7[[#This Row],[Spk/sec-Average]]),"",IF(BurstClassFull7[[#This Row],[Spk/sec-Average]]&lt;$C$3,"LF","HF"))</f>
        <v/>
      </c>
      <c r="E380" s="49" t="str">
        <f>IF(ISBLANK(BurstClassFull7[[#This Row],[%Spikes in Bursts-All]]),"",IF(BurstClassFull7[[#This Row],[%Spikes in Bursts-All]]&lt;$D$3,"LB","HB"))</f>
        <v/>
      </c>
      <c r="F380" s="50" t="str">
        <f t="shared" si="6"/>
        <v/>
      </c>
      <c r="G380" s="73"/>
      <c r="H380" s="73"/>
      <c r="I380" s="74"/>
      <c r="J380" s="71"/>
      <c r="K380" s="71"/>
      <c r="L380" s="71"/>
      <c r="M380" s="71"/>
      <c r="N380" s="71"/>
      <c r="O380" s="71"/>
      <c r="P380" s="71"/>
      <c r="Q380" s="72"/>
    </row>
    <row r="381" spans="4:17" hidden="1" x14ac:dyDescent="0.3">
      <c r="D381" s="49" t="str">
        <f>IF(ISBLANK(BurstClassFull7[[#This Row],[Spk/sec-Average]]),"",IF(BurstClassFull7[[#This Row],[Spk/sec-Average]]&lt;$C$3,"LF","HF"))</f>
        <v/>
      </c>
      <c r="E381" s="49" t="str">
        <f>IF(ISBLANK(BurstClassFull7[[#This Row],[%Spikes in Bursts-All]]),"",IF(BurstClassFull7[[#This Row],[%Spikes in Bursts-All]]&lt;$D$3,"LB","HB"))</f>
        <v/>
      </c>
      <c r="F381" s="50" t="str">
        <f t="shared" si="6"/>
        <v/>
      </c>
      <c r="G381" s="73"/>
      <c r="H381" s="73"/>
      <c r="I381" s="74"/>
      <c r="J381" s="71"/>
      <c r="K381" s="71"/>
      <c r="L381" s="71"/>
      <c r="M381" s="71"/>
      <c r="N381" s="71"/>
      <c r="O381" s="71"/>
      <c r="P381" s="71"/>
      <c r="Q381" s="72"/>
    </row>
    <row r="382" spans="4:17" hidden="1" x14ac:dyDescent="0.3">
      <c r="D382" s="49" t="str">
        <f>IF(ISBLANK(BurstClassFull7[[#This Row],[Spk/sec-Average]]),"",IF(BurstClassFull7[[#This Row],[Spk/sec-Average]]&lt;$C$3,"LF","HF"))</f>
        <v/>
      </c>
      <c r="E382" s="49" t="str">
        <f>IF(ISBLANK(BurstClassFull7[[#This Row],[%Spikes in Bursts-All]]),"",IF(BurstClassFull7[[#This Row],[%Spikes in Bursts-All]]&lt;$D$3,"LB","HB"))</f>
        <v/>
      </c>
      <c r="F382" s="50" t="str">
        <f t="shared" si="6"/>
        <v/>
      </c>
      <c r="G382" s="73"/>
      <c r="H382" s="73"/>
      <c r="I382" s="74"/>
      <c r="J382" s="71"/>
      <c r="K382" s="71"/>
      <c r="L382" s="71"/>
      <c r="M382" s="71"/>
      <c r="N382" s="71"/>
      <c r="O382" s="71"/>
      <c r="P382" s="71"/>
      <c r="Q382" s="72"/>
    </row>
    <row r="383" spans="4:17" hidden="1" x14ac:dyDescent="0.3">
      <c r="D383" s="49" t="str">
        <f>IF(ISBLANK(BurstClassFull7[[#This Row],[Spk/sec-Average]]),"",IF(BurstClassFull7[[#This Row],[Spk/sec-Average]]&lt;$C$3,"LF","HF"))</f>
        <v/>
      </c>
      <c r="E383" s="49" t="str">
        <f>IF(ISBLANK(BurstClassFull7[[#This Row],[%Spikes in Bursts-All]]),"",IF(BurstClassFull7[[#This Row],[%Spikes in Bursts-All]]&lt;$D$3,"LB","HB"))</f>
        <v/>
      </c>
      <c r="F383" s="50" t="str">
        <f t="shared" si="6"/>
        <v/>
      </c>
      <c r="G383" s="73"/>
      <c r="H383" s="73"/>
      <c r="I383" s="74"/>
      <c r="J383" s="71"/>
      <c r="K383" s="71"/>
      <c r="L383" s="71"/>
      <c r="M383" s="71"/>
      <c r="N383" s="71"/>
      <c r="O383" s="71"/>
      <c r="P383" s="71"/>
      <c r="Q383" s="72"/>
    </row>
    <row r="384" spans="4:17" hidden="1" x14ac:dyDescent="0.3">
      <c r="D384" s="49" t="str">
        <f>IF(ISBLANK(BurstClassFull7[[#This Row],[Spk/sec-Average]]),"",IF(BurstClassFull7[[#This Row],[Spk/sec-Average]]&lt;$C$3,"LF","HF"))</f>
        <v/>
      </c>
      <c r="E384" s="49" t="str">
        <f>IF(ISBLANK(BurstClassFull7[[#This Row],[%Spikes in Bursts-All]]),"",IF(BurstClassFull7[[#This Row],[%Spikes in Bursts-All]]&lt;$D$3,"LB","HB"))</f>
        <v/>
      </c>
      <c r="F384" s="50" t="str">
        <f t="shared" si="6"/>
        <v/>
      </c>
      <c r="G384" s="73"/>
      <c r="H384" s="73"/>
      <c r="I384" s="74"/>
      <c r="J384" s="71"/>
      <c r="K384" s="71"/>
      <c r="L384" s="71"/>
      <c r="M384" s="71"/>
      <c r="N384" s="71"/>
      <c r="O384" s="71"/>
      <c r="P384" s="71"/>
      <c r="Q384" s="72"/>
    </row>
    <row r="385" spans="4:17" hidden="1" x14ac:dyDescent="0.3">
      <c r="D385" s="49" t="str">
        <f>IF(ISBLANK(BurstClassFull7[[#This Row],[Spk/sec-Average]]),"",IF(BurstClassFull7[[#This Row],[Spk/sec-Average]]&lt;$C$3,"LF","HF"))</f>
        <v/>
      </c>
      <c r="E385" s="49" t="str">
        <f>IF(ISBLANK(BurstClassFull7[[#This Row],[%Spikes in Bursts-All]]),"",IF(BurstClassFull7[[#This Row],[%Spikes in Bursts-All]]&lt;$D$3,"LB","HB"))</f>
        <v/>
      </c>
      <c r="F385" s="50" t="str">
        <f t="shared" si="6"/>
        <v/>
      </c>
      <c r="G385" s="73"/>
      <c r="H385" s="73"/>
      <c r="I385" s="74"/>
      <c r="J385" s="71"/>
      <c r="K385" s="71"/>
      <c r="L385" s="71"/>
      <c r="M385" s="71"/>
      <c r="N385" s="71"/>
      <c r="O385" s="71"/>
      <c r="P385" s="71"/>
      <c r="Q385" s="72"/>
    </row>
    <row r="386" spans="4:17" hidden="1" x14ac:dyDescent="0.3">
      <c r="D386" s="49" t="str">
        <f>IF(ISBLANK(BurstClassFull7[[#This Row],[Spk/sec-Average]]),"",IF(BurstClassFull7[[#This Row],[Spk/sec-Average]]&lt;$C$3,"LF","HF"))</f>
        <v/>
      </c>
      <c r="E386" s="49" t="str">
        <f>IF(ISBLANK(BurstClassFull7[[#This Row],[%Spikes in Bursts-All]]),"",IF(BurstClassFull7[[#This Row],[%Spikes in Bursts-All]]&lt;$D$3,"LB","HB"))</f>
        <v/>
      </c>
      <c r="F386" s="50" t="str">
        <f t="shared" si="6"/>
        <v/>
      </c>
      <c r="G386" s="73"/>
      <c r="H386" s="73"/>
      <c r="I386" s="74"/>
      <c r="J386" s="71"/>
      <c r="K386" s="71"/>
      <c r="L386" s="71"/>
      <c r="M386" s="71"/>
      <c r="N386" s="71"/>
      <c r="O386" s="71"/>
      <c r="P386" s="71"/>
      <c r="Q386" s="72"/>
    </row>
    <row r="387" spans="4:17" hidden="1" x14ac:dyDescent="0.3">
      <c r="D387" s="49" t="str">
        <f>IF(ISBLANK(BurstClassFull7[[#This Row],[Spk/sec-Average]]),"",IF(BurstClassFull7[[#This Row],[Spk/sec-Average]]&lt;$C$3,"LF","HF"))</f>
        <v/>
      </c>
      <c r="E387" s="49" t="str">
        <f>IF(ISBLANK(BurstClassFull7[[#This Row],[%Spikes in Bursts-All]]),"",IF(BurstClassFull7[[#This Row],[%Spikes in Bursts-All]]&lt;$D$3,"LB","HB"))</f>
        <v/>
      </c>
      <c r="F387" s="50" t="str">
        <f t="shared" si="6"/>
        <v/>
      </c>
      <c r="G387" s="73"/>
      <c r="H387" s="73"/>
      <c r="I387" s="74"/>
      <c r="J387" s="71"/>
      <c r="K387" s="71"/>
      <c r="L387" s="71"/>
      <c r="M387" s="71"/>
      <c r="N387" s="71"/>
      <c r="O387" s="71"/>
      <c r="P387" s="71"/>
      <c r="Q387" s="72"/>
    </row>
    <row r="388" spans="4:17" hidden="1" x14ac:dyDescent="0.3">
      <c r="D388" s="49" t="str">
        <f>IF(ISBLANK(BurstClassFull7[[#This Row],[Spk/sec-Average]]),"",IF(BurstClassFull7[[#This Row],[Spk/sec-Average]]&lt;$C$3,"LF","HF"))</f>
        <v/>
      </c>
      <c r="E388" s="49" t="str">
        <f>IF(ISBLANK(BurstClassFull7[[#This Row],[%Spikes in Bursts-All]]),"",IF(BurstClassFull7[[#This Row],[%Spikes in Bursts-All]]&lt;$D$3,"LB","HB"))</f>
        <v/>
      </c>
      <c r="F388" s="50" t="str">
        <f t="shared" si="6"/>
        <v/>
      </c>
      <c r="G388" s="73"/>
      <c r="H388" s="73"/>
      <c r="I388" s="74"/>
      <c r="J388" s="71"/>
      <c r="K388" s="71"/>
      <c r="L388" s="71"/>
      <c r="M388" s="71"/>
      <c r="N388" s="71"/>
      <c r="O388" s="71"/>
      <c r="P388" s="71"/>
      <c r="Q388" s="72"/>
    </row>
    <row r="389" spans="4:17" hidden="1" x14ac:dyDescent="0.3">
      <c r="D389" s="49" t="str">
        <f>IF(ISBLANK(BurstClassFull7[[#This Row],[Spk/sec-Average]]),"",IF(BurstClassFull7[[#This Row],[Spk/sec-Average]]&lt;$C$3,"LF","HF"))</f>
        <v/>
      </c>
      <c r="E389" s="49" t="str">
        <f>IF(ISBLANK(BurstClassFull7[[#This Row],[%Spikes in Bursts-All]]),"",IF(BurstClassFull7[[#This Row],[%Spikes in Bursts-All]]&lt;$D$3,"LB","HB"))</f>
        <v/>
      </c>
      <c r="F389" s="50" t="str">
        <f t="shared" si="6"/>
        <v/>
      </c>
      <c r="G389" s="73"/>
      <c r="H389" s="73"/>
      <c r="I389" s="74"/>
      <c r="J389" s="71"/>
      <c r="K389" s="71"/>
      <c r="L389" s="71"/>
      <c r="M389" s="71"/>
      <c r="N389" s="71"/>
      <c r="O389" s="71"/>
      <c r="P389" s="71"/>
      <c r="Q389" s="72"/>
    </row>
    <row r="390" spans="4:17" hidden="1" x14ac:dyDescent="0.3">
      <c r="D390" s="49" t="str">
        <f>IF(ISBLANK(BurstClassFull7[[#This Row],[Spk/sec-Average]]),"",IF(BurstClassFull7[[#This Row],[Spk/sec-Average]]&lt;$C$3,"LF","HF"))</f>
        <v/>
      </c>
      <c r="E390" s="49" t="str">
        <f>IF(ISBLANK(BurstClassFull7[[#This Row],[%Spikes in Bursts-All]]),"",IF(BurstClassFull7[[#This Row],[%Spikes in Bursts-All]]&lt;$D$3,"LB","HB"))</f>
        <v/>
      </c>
      <c r="F390" s="50" t="str">
        <f t="shared" si="6"/>
        <v/>
      </c>
      <c r="G390" s="73"/>
      <c r="H390" s="73"/>
      <c r="I390" s="74"/>
      <c r="J390" s="71"/>
      <c r="K390" s="71"/>
      <c r="L390" s="71"/>
      <c r="M390" s="71"/>
      <c r="N390" s="71"/>
      <c r="O390" s="71"/>
      <c r="P390" s="71"/>
      <c r="Q390" s="72"/>
    </row>
    <row r="391" spans="4:17" hidden="1" x14ac:dyDescent="0.3">
      <c r="D391" s="49" t="str">
        <f>IF(ISBLANK(BurstClassFull7[[#This Row],[Spk/sec-Average]]),"",IF(BurstClassFull7[[#This Row],[Spk/sec-Average]]&lt;$C$3,"LF","HF"))</f>
        <v/>
      </c>
      <c r="E391" s="49" t="str">
        <f>IF(ISBLANK(BurstClassFull7[[#This Row],[%Spikes in Bursts-All]]),"",IF(BurstClassFull7[[#This Row],[%Spikes in Bursts-All]]&lt;$D$3,"LB","HB"))</f>
        <v/>
      </c>
      <c r="F391" s="50" t="str">
        <f t="shared" si="6"/>
        <v/>
      </c>
      <c r="G391" s="73"/>
      <c r="H391" s="73"/>
      <c r="I391" s="74"/>
      <c r="J391" s="71"/>
      <c r="K391" s="71"/>
      <c r="L391" s="71"/>
      <c r="M391" s="71"/>
      <c r="N391" s="71"/>
      <c r="O391" s="71"/>
      <c r="P391" s="71"/>
      <c r="Q391" s="72"/>
    </row>
    <row r="392" spans="4:17" hidden="1" x14ac:dyDescent="0.3">
      <c r="D392" s="49" t="str">
        <f>IF(ISBLANK(BurstClassFull7[[#This Row],[Spk/sec-Average]]),"",IF(BurstClassFull7[[#This Row],[Spk/sec-Average]]&lt;$C$3,"LF","HF"))</f>
        <v/>
      </c>
      <c r="E392" s="49" t="str">
        <f>IF(ISBLANK(BurstClassFull7[[#This Row],[%Spikes in Bursts-All]]),"",IF(BurstClassFull7[[#This Row],[%Spikes in Bursts-All]]&lt;$D$3,"LB","HB"))</f>
        <v/>
      </c>
      <c r="F392" s="50" t="str">
        <f t="shared" si="6"/>
        <v/>
      </c>
      <c r="G392" s="73"/>
      <c r="H392" s="73"/>
      <c r="I392" s="74"/>
      <c r="J392" s="71"/>
      <c r="K392" s="71"/>
      <c r="L392" s="71"/>
      <c r="M392" s="71"/>
      <c r="N392" s="71"/>
      <c r="O392" s="71"/>
      <c r="P392" s="71"/>
      <c r="Q392" s="72"/>
    </row>
    <row r="393" spans="4:17" hidden="1" x14ac:dyDescent="0.3">
      <c r="D393" s="49" t="str">
        <f>IF(ISBLANK(BurstClassFull7[[#This Row],[Spk/sec-Average]]),"",IF(BurstClassFull7[[#This Row],[Spk/sec-Average]]&lt;$C$3,"LF","HF"))</f>
        <v/>
      </c>
      <c r="E393" s="49" t="str">
        <f>IF(ISBLANK(BurstClassFull7[[#This Row],[%Spikes in Bursts-All]]),"",IF(BurstClassFull7[[#This Row],[%Spikes in Bursts-All]]&lt;$D$3,"LB","HB"))</f>
        <v/>
      </c>
      <c r="F393" s="50" t="str">
        <f t="shared" si="6"/>
        <v/>
      </c>
      <c r="G393" s="73"/>
      <c r="H393" s="73"/>
      <c r="I393" s="74"/>
      <c r="J393" s="71"/>
      <c r="K393" s="71"/>
      <c r="L393" s="71"/>
      <c r="M393" s="71"/>
      <c r="N393" s="71"/>
      <c r="O393" s="71"/>
      <c r="P393" s="71"/>
      <c r="Q393" s="72"/>
    </row>
    <row r="394" spans="4:17" hidden="1" x14ac:dyDescent="0.3">
      <c r="D394" s="49" t="str">
        <f>IF(ISBLANK(BurstClassFull7[[#This Row],[Spk/sec-Average]]),"",IF(BurstClassFull7[[#This Row],[Spk/sec-Average]]&lt;$C$3,"LF","HF"))</f>
        <v/>
      </c>
      <c r="E394" s="49" t="str">
        <f>IF(ISBLANK(BurstClassFull7[[#This Row],[%Spikes in Bursts-All]]),"",IF(BurstClassFull7[[#This Row],[%Spikes in Bursts-All]]&lt;$D$3,"LB","HB"))</f>
        <v/>
      </c>
      <c r="F394" s="50" t="str">
        <f t="shared" si="6"/>
        <v/>
      </c>
      <c r="G394" s="73"/>
      <c r="H394" s="73"/>
      <c r="I394" s="74"/>
      <c r="J394" s="71"/>
      <c r="K394" s="71"/>
      <c r="L394" s="71"/>
      <c r="M394" s="71"/>
      <c r="N394" s="71"/>
      <c r="O394" s="71"/>
      <c r="P394" s="71"/>
      <c r="Q394" s="72"/>
    </row>
    <row r="395" spans="4:17" hidden="1" x14ac:dyDescent="0.3">
      <c r="D395" s="49" t="str">
        <f>IF(ISBLANK(BurstClassFull7[[#This Row],[Spk/sec-Average]]),"",IF(BurstClassFull7[[#This Row],[Spk/sec-Average]]&lt;$C$3,"LF","HF"))</f>
        <v/>
      </c>
      <c r="E395" s="49" t="str">
        <f>IF(ISBLANK(BurstClassFull7[[#This Row],[%Spikes in Bursts-All]]),"",IF(BurstClassFull7[[#This Row],[%Spikes in Bursts-All]]&lt;$D$3,"LB","HB"))</f>
        <v/>
      </c>
      <c r="F395" s="50" t="str">
        <f t="shared" si="6"/>
        <v/>
      </c>
      <c r="G395" s="73"/>
      <c r="H395" s="73"/>
      <c r="I395" s="74"/>
      <c r="J395" s="71"/>
      <c r="K395" s="71"/>
      <c r="L395" s="71"/>
      <c r="M395" s="71"/>
      <c r="N395" s="71"/>
      <c r="O395" s="71"/>
      <c r="P395" s="71"/>
      <c r="Q395" s="72"/>
    </row>
    <row r="396" spans="4:17" hidden="1" x14ac:dyDescent="0.3">
      <c r="D396" s="49" t="str">
        <f>IF(ISBLANK(BurstClassFull7[[#This Row],[Spk/sec-Average]]),"",IF(BurstClassFull7[[#This Row],[Spk/sec-Average]]&lt;$C$3,"LF","HF"))</f>
        <v/>
      </c>
      <c r="E396" s="49" t="str">
        <f>IF(ISBLANK(BurstClassFull7[[#This Row],[%Spikes in Bursts-All]]),"",IF(BurstClassFull7[[#This Row],[%Spikes in Bursts-All]]&lt;$D$3,"LB","HB"))</f>
        <v/>
      </c>
      <c r="F396" s="50" t="str">
        <f t="shared" si="6"/>
        <v/>
      </c>
      <c r="G396" s="73"/>
      <c r="H396" s="73"/>
      <c r="I396" s="74"/>
      <c r="J396" s="71"/>
      <c r="K396" s="71"/>
      <c r="L396" s="71"/>
      <c r="M396" s="71"/>
      <c r="N396" s="71"/>
      <c r="O396" s="71"/>
      <c r="P396" s="71"/>
      <c r="Q396" s="72"/>
    </row>
    <row r="397" spans="4:17" hidden="1" x14ac:dyDescent="0.3">
      <c r="D397" s="49" t="str">
        <f>IF(ISBLANK(BurstClassFull7[[#This Row],[Spk/sec-Average]]),"",IF(BurstClassFull7[[#This Row],[Spk/sec-Average]]&lt;$C$3,"LF","HF"))</f>
        <v/>
      </c>
      <c r="E397" s="49" t="str">
        <f>IF(ISBLANK(BurstClassFull7[[#This Row],[%Spikes in Bursts-All]]),"",IF(BurstClassFull7[[#This Row],[%Spikes in Bursts-All]]&lt;$D$3,"LB","HB"))</f>
        <v/>
      </c>
      <c r="F397" s="50" t="str">
        <f t="shared" si="6"/>
        <v/>
      </c>
      <c r="G397" s="73"/>
      <c r="H397" s="73"/>
      <c r="I397" s="74"/>
      <c r="J397" s="71"/>
      <c r="K397" s="71"/>
      <c r="L397" s="71"/>
      <c r="M397" s="71"/>
      <c r="N397" s="71"/>
      <c r="O397" s="71"/>
      <c r="P397" s="71"/>
      <c r="Q397" s="72"/>
    </row>
    <row r="398" spans="4:17" hidden="1" x14ac:dyDescent="0.3">
      <c r="D398" s="49" t="str">
        <f>IF(ISBLANK(BurstClassFull7[[#This Row],[Spk/sec-Average]]),"",IF(BurstClassFull7[[#This Row],[Spk/sec-Average]]&lt;$C$3,"LF","HF"))</f>
        <v/>
      </c>
      <c r="E398" s="49" t="str">
        <f>IF(ISBLANK(BurstClassFull7[[#This Row],[%Spikes in Bursts-All]]),"",IF(BurstClassFull7[[#This Row],[%Spikes in Bursts-All]]&lt;$D$3,"LB","HB"))</f>
        <v/>
      </c>
      <c r="F398" s="50" t="str">
        <f t="shared" si="6"/>
        <v/>
      </c>
      <c r="G398" s="73"/>
      <c r="H398" s="73"/>
      <c r="I398" s="74"/>
      <c r="J398" s="71"/>
      <c r="K398" s="71"/>
      <c r="L398" s="71"/>
      <c r="M398" s="71"/>
      <c r="N398" s="71"/>
      <c r="O398" s="71"/>
      <c r="P398" s="71"/>
      <c r="Q398" s="72"/>
    </row>
    <row r="399" spans="4:17" hidden="1" x14ac:dyDescent="0.3">
      <c r="D399" s="49" t="str">
        <f>IF(ISBLANK(BurstClassFull7[[#This Row],[Spk/sec-Average]]),"",IF(BurstClassFull7[[#This Row],[Spk/sec-Average]]&lt;$C$3,"LF","HF"))</f>
        <v/>
      </c>
      <c r="E399" s="49" t="str">
        <f>IF(ISBLANK(BurstClassFull7[[#This Row],[%Spikes in Bursts-All]]),"",IF(BurstClassFull7[[#This Row],[%Spikes in Bursts-All]]&lt;$D$3,"LB","HB"))</f>
        <v/>
      </c>
      <c r="F399" s="50" t="str">
        <f t="shared" si="6"/>
        <v/>
      </c>
      <c r="G399" s="73"/>
      <c r="H399" s="73"/>
      <c r="I399" s="74"/>
      <c r="J399" s="71"/>
      <c r="K399" s="71"/>
      <c r="L399" s="71"/>
      <c r="M399" s="71"/>
      <c r="N399" s="71"/>
      <c r="O399" s="71"/>
      <c r="P399" s="71"/>
      <c r="Q399" s="72"/>
    </row>
    <row r="400" spans="4:17" hidden="1" x14ac:dyDescent="0.3">
      <c r="D400" s="49" t="str">
        <f>IF(ISBLANK(BurstClassFull7[[#This Row],[Spk/sec-Average]]),"",IF(BurstClassFull7[[#This Row],[Spk/sec-Average]]&lt;$C$3,"LF","HF"))</f>
        <v/>
      </c>
      <c r="E400" s="49" t="str">
        <f>IF(ISBLANK(BurstClassFull7[[#This Row],[%Spikes in Bursts-All]]),"",IF(BurstClassFull7[[#This Row],[%Spikes in Bursts-All]]&lt;$D$3,"LB","HB"))</f>
        <v/>
      </c>
      <c r="F400" s="50" t="str">
        <f t="shared" si="6"/>
        <v/>
      </c>
      <c r="G400" s="73"/>
      <c r="H400" s="73"/>
      <c r="I400" s="74"/>
      <c r="J400" s="71"/>
      <c r="K400" s="71"/>
      <c r="L400" s="71"/>
      <c r="M400" s="71"/>
      <c r="N400" s="71"/>
      <c r="O400" s="71"/>
      <c r="P400" s="71"/>
      <c r="Q400" s="72"/>
    </row>
    <row r="401" spans="4:17" hidden="1" x14ac:dyDescent="0.3">
      <c r="D401" s="49" t="str">
        <f>IF(ISBLANK(BurstClassFull7[[#This Row],[Spk/sec-Average]]),"",IF(BurstClassFull7[[#This Row],[Spk/sec-Average]]&lt;$C$3,"LF","HF"))</f>
        <v/>
      </c>
      <c r="E401" s="49" t="str">
        <f>IF(ISBLANK(BurstClassFull7[[#This Row],[%Spikes in Bursts-All]]),"",IF(BurstClassFull7[[#This Row],[%Spikes in Bursts-All]]&lt;$D$3,"LB","HB"))</f>
        <v/>
      </c>
      <c r="F401" s="50" t="str">
        <f t="shared" si="6"/>
        <v/>
      </c>
      <c r="G401" s="73"/>
      <c r="H401" s="73"/>
      <c r="I401" s="74"/>
      <c r="J401" s="71"/>
      <c r="K401" s="71"/>
      <c r="L401" s="71"/>
      <c r="M401" s="71"/>
      <c r="N401" s="71"/>
      <c r="O401" s="71"/>
      <c r="P401" s="71"/>
      <c r="Q401" s="72"/>
    </row>
    <row r="402" spans="4:17" hidden="1" x14ac:dyDescent="0.3">
      <c r="D402" s="49" t="str">
        <f>IF(ISBLANK(BurstClassFull7[[#This Row],[Spk/sec-Average]]),"",IF(BurstClassFull7[[#This Row],[Spk/sec-Average]]&lt;$C$3,"LF","HF"))</f>
        <v/>
      </c>
      <c r="E402" s="49" t="str">
        <f>IF(ISBLANK(BurstClassFull7[[#This Row],[%Spikes in Bursts-All]]),"",IF(BurstClassFull7[[#This Row],[%Spikes in Bursts-All]]&lt;$D$3,"LB","HB"))</f>
        <v/>
      </c>
      <c r="F402" s="50" t="str">
        <f t="shared" si="6"/>
        <v/>
      </c>
      <c r="G402" s="73"/>
      <c r="H402" s="73"/>
      <c r="I402" s="74"/>
      <c r="J402" s="71"/>
      <c r="K402" s="71"/>
      <c r="L402" s="71"/>
      <c r="M402" s="71"/>
      <c r="N402" s="71"/>
      <c r="O402" s="71"/>
      <c r="P402" s="71"/>
      <c r="Q402" s="72"/>
    </row>
    <row r="403" spans="4:17" hidden="1" x14ac:dyDescent="0.3">
      <c r="D403" s="49" t="str">
        <f>IF(ISBLANK(BurstClassFull7[[#This Row],[Spk/sec-Average]]),"",IF(BurstClassFull7[[#This Row],[Spk/sec-Average]]&lt;$C$3,"LF","HF"))</f>
        <v/>
      </c>
      <c r="E403" s="49" t="str">
        <f>IF(ISBLANK(BurstClassFull7[[#This Row],[%Spikes in Bursts-All]]),"",IF(BurstClassFull7[[#This Row],[%Spikes in Bursts-All]]&lt;$D$3,"LB","HB"))</f>
        <v/>
      </c>
      <c r="F403" s="50" t="str">
        <f t="shared" si="6"/>
        <v/>
      </c>
      <c r="G403" s="73"/>
      <c r="H403" s="73"/>
      <c r="I403" s="74"/>
      <c r="J403" s="71"/>
      <c r="K403" s="71"/>
      <c r="L403" s="71"/>
      <c r="M403" s="71"/>
      <c r="N403" s="71"/>
      <c r="O403" s="71"/>
      <c r="P403" s="71"/>
      <c r="Q403" s="72"/>
    </row>
    <row r="404" spans="4:17" hidden="1" x14ac:dyDescent="0.3">
      <c r="D404" s="49" t="str">
        <f>IF(ISBLANK(BurstClassFull7[[#This Row],[Spk/sec-Average]]),"",IF(BurstClassFull7[[#This Row],[Spk/sec-Average]]&lt;$C$3,"LF","HF"))</f>
        <v/>
      </c>
      <c r="E404" s="49" t="str">
        <f>IF(ISBLANK(BurstClassFull7[[#This Row],[%Spikes in Bursts-All]]),"",IF(BurstClassFull7[[#This Row],[%Spikes in Bursts-All]]&lt;$D$3,"LB","HB"))</f>
        <v/>
      </c>
      <c r="F404" s="50" t="str">
        <f t="shared" si="6"/>
        <v/>
      </c>
      <c r="G404" s="73"/>
      <c r="H404" s="73"/>
      <c r="I404" s="74"/>
      <c r="J404" s="71"/>
      <c r="K404" s="71"/>
      <c r="L404" s="71"/>
      <c r="M404" s="71"/>
      <c r="N404" s="71"/>
      <c r="O404" s="71"/>
      <c r="P404" s="71"/>
      <c r="Q404" s="72"/>
    </row>
    <row r="405" spans="4:17" hidden="1" x14ac:dyDescent="0.3">
      <c r="D405" s="49" t="str">
        <f>IF(ISBLANK(BurstClassFull7[[#This Row],[Spk/sec-Average]]),"",IF(BurstClassFull7[[#This Row],[Spk/sec-Average]]&lt;$C$3,"LF","HF"))</f>
        <v/>
      </c>
      <c r="E405" s="49" t="str">
        <f>IF(ISBLANK(BurstClassFull7[[#This Row],[%Spikes in Bursts-All]]),"",IF(BurstClassFull7[[#This Row],[%Spikes in Bursts-All]]&lt;$D$3,"LB","HB"))</f>
        <v/>
      </c>
      <c r="F405" s="50" t="str">
        <f t="shared" si="6"/>
        <v/>
      </c>
      <c r="G405" s="73"/>
      <c r="H405" s="73"/>
      <c r="I405" s="74"/>
      <c r="J405" s="71"/>
      <c r="K405" s="71"/>
      <c r="L405" s="71"/>
      <c r="M405" s="71"/>
      <c r="N405" s="71"/>
      <c r="O405" s="71"/>
      <c r="P405" s="71"/>
      <c r="Q405" s="72"/>
    </row>
    <row r="406" spans="4:17" hidden="1" x14ac:dyDescent="0.3">
      <c r="D406" s="49" t="str">
        <f>IF(ISBLANK(BurstClassFull7[[#This Row],[Spk/sec-Average]]),"",IF(BurstClassFull7[[#This Row],[Spk/sec-Average]]&lt;$C$3,"LF","HF"))</f>
        <v/>
      </c>
      <c r="E406" s="49" t="str">
        <f>IF(ISBLANK(BurstClassFull7[[#This Row],[%Spikes in Bursts-All]]),"",IF(BurstClassFull7[[#This Row],[%Spikes in Bursts-All]]&lt;$D$3,"LB","HB"))</f>
        <v/>
      </c>
      <c r="F406" s="50" t="str">
        <f t="shared" si="6"/>
        <v/>
      </c>
      <c r="G406" s="73"/>
      <c r="H406" s="73"/>
      <c r="I406" s="74"/>
      <c r="J406" s="71"/>
      <c r="K406" s="71"/>
      <c r="L406" s="71"/>
      <c r="M406" s="71"/>
      <c r="N406" s="71"/>
      <c r="O406" s="71"/>
      <c r="P406" s="71"/>
      <c r="Q406" s="72"/>
    </row>
    <row r="407" spans="4:17" hidden="1" x14ac:dyDescent="0.3">
      <c r="D407" s="49" t="str">
        <f>IF(ISBLANK(BurstClassFull7[[#This Row],[Spk/sec-Average]]),"",IF(BurstClassFull7[[#This Row],[Spk/sec-Average]]&lt;$C$3,"LF","HF"))</f>
        <v/>
      </c>
      <c r="E407" s="49" t="str">
        <f>IF(ISBLANK(BurstClassFull7[[#This Row],[%Spikes in Bursts-All]]),"",IF(BurstClassFull7[[#This Row],[%Spikes in Bursts-All]]&lt;$D$3,"LB","HB"))</f>
        <v/>
      </c>
      <c r="F407" s="50" t="str">
        <f t="shared" si="6"/>
        <v/>
      </c>
      <c r="G407" s="73"/>
      <c r="H407" s="73"/>
      <c r="I407" s="74"/>
      <c r="J407" s="71"/>
      <c r="K407" s="71"/>
      <c r="L407" s="71"/>
      <c r="M407" s="71"/>
      <c r="N407" s="71"/>
      <c r="O407" s="71"/>
      <c r="P407" s="71"/>
      <c r="Q407" s="72"/>
    </row>
  </sheetData>
  <sheetProtection formatCells="0" formatColumns="0" formatRows="0" insertColumns="0" insertRows="0" insertHyperlinks="0" deleteColumns="0" deleteRows="0" sort="0" autoFilter="0" pivotTables="0"/>
  <mergeCells count="2">
    <mergeCell ref="D25:F25"/>
    <mergeCell ref="G25:H25"/>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13"/>
  <sheetViews>
    <sheetView topLeftCell="A32" zoomScale="40" zoomScaleNormal="40" workbookViewId="0">
      <selection activeCell="I32" sqref="I32:R181"/>
    </sheetView>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30</v>
      </c>
      <c r="F3" s="12">
        <f ca="1">SUMPRODUCT(SUBTOTAL(3,OFFSET($F$33:$F$413,ROW($F$33:$F$413)-MIN(ROW($F$33:$F$413)),,1)),--($F$33:$F$413=F2))</f>
        <v>34</v>
      </c>
      <c r="G3" s="13">
        <f ca="1">SUMPRODUCT(SUBTOTAL(3,OFFSET($F$33:$F$413,ROW($F$33:$F$413)-MIN(ROW($F$33:$F$413)),,1)),--($F$33:$F$413=G2))</f>
        <v>94</v>
      </c>
      <c r="H3" s="13">
        <f ca="1">SUMPRODUCT(SUBTOTAL(3,OFFSET($F$33:$F$413,ROW($F$33:$F$413)-MIN(ROW($F$33:$F$413)),,1)),--($F$33:$F$413=H2))</f>
        <v>22</v>
      </c>
      <c r="I3" s="13">
        <f ca="1">SUMPRODUCT(SUBTOTAL(3,OFFSET($F$33:$F$413,ROW($F$33:$F$413)-MIN(ROW($F$33:$F$413)),,1)),--($F$33:$F$413=I2))</f>
        <v>0</v>
      </c>
      <c r="J3" s="14">
        <f ca="1">SUM(F3:I3)</f>
        <v>150</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x14ac:dyDescent="0.3">
      <c r="A8" s="27" t="s">
        <v>33</v>
      </c>
      <c r="B8" s="26" t="s">
        <v>32</v>
      </c>
      <c r="C8" s="27" t="s">
        <v>11</v>
      </c>
      <c r="D8" s="27" t="s">
        <v>34</v>
      </c>
      <c r="E8" s="25" t="s">
        <v>32</v>
      </c>
      <c r="F8" s="130"/>
      <c r="G8" s="130"/>
      <c r="H8" s="130"/>
      <c r="I8" s="130"/>
      <c r="J8" s="130"/>
      <c r="K8" s="68" t="e">
        <f>BurstPopH1[[#This Row],[LFHB]]/BurstPopH1[[#This Row],[Total]]</f>
        <v>#DIV/0!</v>
      </c>
      <c r="L8" s="68" t="e">
        <f>BurstPopH1[[#This Row],[LFLB]]/BurstPopH1[[#This Row],[Total]]</f>
        <v>#DIV/0!</v>
      </c>
      <c r="M8" s="68" t="e">
        <f>BurstPopH1[[#This Row],[HFHB]]/BurstPopH1[[#This Row],[Total]]</f>
        <v>#DIV/0!</v>
      </c>
      <c r="N8" s="68" t="e">
        <f>BurstPopH1[[#This Row],[HFLB]]/BurstPopH1[[#This Row],[Total]]</f>
        <v>#DIV/0!</v>
      </c>
    </row>
    <row r="9" spans="1:14" x14ac:dyDescent="0.3">
      <c r="A9" s="29" t="s">
        <v>33</v>
      </c>
      <c r="B9" s="26" t="s">
        <v>32</v>
      </c>
      <c r="C9" s="29" t="s">
        <v>35</v>
      </c>
      <c r="D9" s="29" t="s">
        <v>34</v>
      </c>
      <c r="E9" s="25" t="s">
        <v>32</v>
      </c>
      <c r="F9" s="130"/>
      <c r="G9" s="130"/>
      <c r="H9" s="130"/>
      <c r="I9" s="130"/>
      <c r="J9" s="131"/>
      <c r="K9" s="68" t="e">
        <f>BurstPopH1[[#This Row],[LFHB]]/BurstPopH1[[#This Row],[Total]]</f>
        <v>#DIV/0!</v>
      </c>
      <c r="L9" s="68" t="e">
        <f>BurstPopH1[[#This Row],[LFLB]]/BurstPopH1[[#This Row],[Total]]</f>
        <v>#DIV/0!</v>
      </c>
      <c r="M9" s="68" t="e">
        <f>BurstPopH1[[#This Row],[HFHB]]/BurstPopH1[[#This Row],[Total]]</f>
        <v>#DIV/0!</v>
      </c>
      <c r="N9" s="68" t="e">
        <f>BurstPopH1[[#This Row],[HFLB]]/BurstPopH1[[#This Row],[Total]]</f>
        <v>#DIV/0!</v>
      </c>
    </row>
    <row r="10" spans="1:14" x14ac:dyDescent="0.3">
      <c r="A10" s="27" t="s">
        <v>9</v>
      </c>
      <c r="B10" s="26" t="s">
        <v>32</v>
      </c>
      <c r="C10" s="27" t="s">
        <v>11</v>
      </c>
      <c r="D10" s="27" t="s">
        <v>119</v>
      </c>
      <c r="E10" s="25" t="s">
        <v>32</v>
      </c>
      <c r="F10" s="130"/>
      <c r="G10" s="130"/>
      <c r="H10" s="130"/>
      <c r="I10" s="130"/>
      <c r="J10" s="130"/>
      <c r="K10" s="68" t="e">
        <f>BurstPopH1[[#This Row],[LFHB]]/BurstPopH1[[#This Row],[Total]]</f>
        <v>#DIV/0!</v>
      </c>
      <c r="L10" s="68" t="e">
        <f>BurstPopH1[[#This Row],[LFLB]]/BurstPopH1[[#This Row],[Total]]</f>
        <v>#DIV/0!</v>
      </c>
      <c r="M10" s="68" t="e">
        <f>BurstPopH1[[#This Row],[HFHB]]/BurstPopH1[[#This Row],[Total]]</f>
        <v>#DIV/0!</v>
      </c>
      <c r="N10" s="68" t="e">
        <f>BurstPopH1[[#This Row],[HFLB]]/BurstPopH1[[#This Row],[Total]]</f>
        <v>#DIV/0!</v>
      </c>
    </row>
    <row r="11" spans="1:14" ht="14.4" customHeight="1" x14ac:dyDescent="0.3">
      <c r="A11" s="27" t="s">
        <v>9</v>
      </c>
      <c r="B11" s="26" t="s">
        <v>32</v>
      </c>
      <c r="C11" s="27" t="s">
        <v>35</v>
      </c>
      <c r="D11" s="27" t="s">
        <v>119</v>
      </c>
      <c r="E11" s="25" t="s">
        <v>32</v>
      </c>
      <c r="F11" s="131"/>
      <c r="G11" s="131"/>
      <c r="H11" s="131"/>
      <c r="I11" s="131"/>
      <c r="J11" s="131"/>
      <c r="K11" s="68" t="e">
        <f>BurstPopH1[[#This Row],[LFHB]]/BurstPopH1[[#This Row],[Total]]</f>
        <v>#DIV/0!</v>
      </c>
      <c r="L11" s="68" t="e">
        <f>BurstPopH1[[#This Row],[LFLB]]/BurstPopH1[[#This Row],[Total]]</f>
        <v>#DIV/0!</v>
      </c>
      <c r="M11" s="68" t="e">
        <f>BurstPopH1[[#This Row],[HFHB]]/BurstPopH1[[#This Row],[Total]]</f>
        <v>#DIV/0!</v>
      </c>
      <c r="N11" s="68" t="e">
        <f>BurstPopH1[[#This Row],[HFLB]]/BurstPopH1[[#This Row],[Total]]</f>
        <v>#DIV/0!</v>
      </c>
    </row>
    <row r="12" spans="1:14" x14ac:dyDescent="0.3">
      <c r="A12" s="29" t="s">
        <v>9</v>
      </c>
      <c r="B12" s="26" t="s">
        <v>32</v>
      </c>
      <c r="C12" s="29" t="s">
        <v>11</v>
      </c>
      <c r="D12" s="29" t="s">
        <v>34</v>
      </c>
      <c r="E12" s="25" t="s">
        <v>36</v>
      </c>
      <c r="F12" s="131"/>
      <c r="G12" s="131"/>
      <c r="H12" s="131"/>
      <c r="I12" s="131"/>
      <c r="J12" s="131"/>
      <c r="K12" s="68" t="e">
        <f>BurstPopH1[[#This Row],[LFHB]]/BurstPopH1[[#This Row],[Total]]</f>
        <v>#DIV/0!</v>
      </c>
      <c r="L12" s="68" t="e">
        <f>BurstPopH1[[#This Row],[LFLB]]/BurstPopH1[[#This Row],[Total]]</f>
        <v>#DIV/0!</v>
      </c>
      <c r="M12" s="68" t="e">
        <f>BurstPopH1[[#This Row],[HFHB]]/BurstPopH1[[#This Row],[Total]]</f>
        <v>#DIV/0!</v>
      </c>
      <c r="N12" s="68" t="e">
        <f>BurstPopH1[[#This Row],[HFLB]]/BurstPopH1[[#This Row],[Total]]</f>
        <v>#DIV/0!</v>
      </c>
    </row>
    <row r="13" spans="1:14" x14ac:dyDescent="0.3">
      <c r="A13" s="27" t="s">
        <v>9</v>
      </c>
      <c r="B13" s="26" t="s">
        <v>32</v>
      </c>
      <c r="C13" s="29" t="s">
        <v>35</v>
      </c>
      <c r="D13" s="29" t="s">
        <v>34</v>
      </c>
      <c r="E13" s="25" t="s">
        <v>36</v>
      </c>
      <c r="F13" s="131"/>
      <c r="G13" s="131"/>
      <c r="H13" s="131"/>
      <c r="I13" s="131"/>
      <c r="J13" s="131"/>
      <c r="K13" s="68" t="e">
        <f>BurstPopH1[[#This Row],[LFHB]]/BurstPopH1[[#This Row],[Total]]</f>
        <v>#DIV/0!</v>
      </c>
      <c r="L13" s="68" t="e">
        <f>BurstPopH1[[#This Row],[LFLB]]/BurstPopH1[[#This Row],[Total]]</f>
        <v>#DIV/0!</v>
      </c>
      <c r="M13" s="68" t="e">
        <f>BurstPopH1[[#This Row],[HFHB]]/BurstPopH1[[#This Row],[Total]]</f>
        <v>#DIV/0!</v>
      </c>
      <c r="N13" s="68" t="e">
        <f>BurstPopH1[[#This Row],[HFLB]]/BurstPopH1[[#This Row],[Total]]</f>
        <v>#DIV/0!</v>
      </c>
    </row>
    <row r="14" spans="1:14" x14ac:dyDescent="0.3">
      <c r="A14" s="29" t="s">
        <v>9</v>
      </c>
      <c r="B14" s="26" t="s">
        <v>32</v>
      </c>
      <c r="C14" s="29" t="s">
        <v>11</v>
      </c>
      <c r="D14" s="29" t="s">
        <v>119</v>
      </c>
      <c r="E14" s="25" t="s">
        <v>36</v>
      </c>
      <c r="F14" s="131"/>
      <c r="G14" s="132"/>
      <c r="H14" s="132"/>
      <c r="I14" s="131"/>
      <c r="J14" s="131"/>
      <c r="K14" s="68" t="e">
        <f>BurstPopH1[[#This Row],[LFHB]]/BurstPopH1[[#This Row],[Total]]</f>
        <v>#DIV/0!</v>
      </c>
      <c r="L14" s="68" t="e">
        <f>BurstPopH1[[#This Row],[LFLB]]/BurstPopH1[[#This Row],[Total]]</f>
        <v>#DIV/0!</v>
      </c>
      <c r="M14" s="68" t="e">
        <f>BurstPopH1[[#This Row],[HFHB]]/BurstPopH1[[#This Row],[Total]]</f>
        <v>#DIV/0!</v>
      </c>
      <c r="N14" s="68" t="e">
        <f>BurstPopH1[[#This Row],[HFLB]]/BurstPopH1[[#This Row],[Total]]</f>
        <v>#DIV/0!</v>
      </c>
    </row>
    <row r="15" spans="1:14" x14ac:dyDescent="0.3">
      <c r="A15" s="27" t="s">
        <v>9</v>
      </c>
      <c r="B15" s="26" t="s">
        <v>32</v>
      </c>
      <c r="C15" s="29" t="s">
        <v>35</v>
      </c>
      <c r="D15" s="29" t="s">
        <v>119</v>
      </c>
      <c r="E15" s="25" t="s">
        <v>36</v>
      </c>
      <c r="F15" s="130"/>
      <c r="G15" s="130"/>
      <c r="H15" s="130"/>
      <c r="I15" s="130"/>
      <c r="J15" s="131"/>
      <c r="K15" s="68" t="e">
        <f>BurstPopH1[[#This Row],[LFHB]]/BurstPopH1[[#This Row],[Total]]</f>
        <v>#DIV/0!</v>
      </c>
      <c r="L15" s="68" t="e">
        <f>BurstPopH1[[#This Row],[LFLB]]/BurstPopH1[[#This Row],[Total]]</f>
        <v>#DIV/0!</v>
      </c>
      <c r="M15" s="69" t="e">
        <f>BurstPopH1[[#This Row],[HFHB]]/BurstPopH1[[#This Row],[Total]]</f>
        <v>#DIV/0!</v>
      </c>
      <c r="N15" s="68" t="e">
        <f>BurstPopH1[[#This Row],[HFLB]]/BurstPopH1[[#This Row],[Total]]</f>
        <v>#DIV/0!</v>
      </c>
    </row>
    <row r="16" spans="1:14" x14ac:dyDescent="0.3">
      <c r="A16" s="27" t="s">
        <v>9</v>
      </c>
      <c r="B16" s="26" t="s">
        <v>32</v>
      </c>
      <c r="C16" s="29" t="s">
        <v>11</v>
      </c>
      <c r="D16" s="29" t="s">
        <v>34</v>
      </c>
      <c r="E16" s="25" t="s">
        <v>37</v>
      </c>
      <c r="F16" s="131"/>
      <c r="G16" s="131"/>
      <c r="H16" s="131"/>
      <c r="I16" s="131"/>
      <c r="J16" s="131"/>
      <c r="K16" s="68" t="e">
        <f>BurstPopH1[[#This Row],[LFHB]]/BurstPopH1[[#This Row],[Total]]</f>
        <v>#DIV/0!</v>
      </c>
      <c r="L16" s="68" t="e">
        <f>BurstPopH1[[#This Row],[LFLB]]/BurstPopH1[[#This Row],[Total]]</f>
        <v>#DIV/0!</v>
      </c>
      <c r="M16" s="68" t="e">
        <f>BurstPopH1[[#This Row],[HFHB]]/BurstPopH1[[#This Row],[Total]]</f>
        <v>#DIV/0!</v>
      </c>
      <c r="N16" s="68" t="e">
        <f>BurstPopH1[[#This Row],[HFLB]]/BurstPopH1[[#This Row],[Total]]</f>
        <v>#DIV/0!</v>
      </c>
    </row>
    <row r="17" spans="1:18" x14ac:dyDescent="0.3">
      <c r="A17" s="27" t="s">
        <v>9</v>
      </c>
      <c r="B17" s="26" t="s">
        <v>32</v>
      </c>
      <c r="C17" s="29" t="s">
        <v>35</v>
      </c>
      <c r="D17" s="29" t="s">
        <v>34</v>
      </c>
      <c r="E17" s="25" t="s">
        <v>37</v>
      </c>
      <c r="F17" s="131"/>
      <c r="G17" s="131"/>
      <c r="H17" s="131"/>
      <c r="I17" s="131"/>
      <c r="J17" s="131"/>
      <c r="K17" s="68" t="e">
        <f>BurstPopH1[[#This Row],[LFHB]]/BurstPopH1[[#This Row],[Total]]</f>
        <v>#DIV/0!</v>
      </c>
      <c r="L17" s="68" t="e">
        <f>BurstPopH1[[#This Row],[LFLB]]/BurstPopH1[[#This Row],[Total]]</f>
        <v>#DIV/0!</v>
      </c>
      <c r="M17" s="68" t="e">
        <f>BurstPopH1[[#This Row],[HFHB]]/BurstPopH1[[#This Row],[Total]]</f>
        <v>#DIV/0!</v>
      </c>
      <c r="N17" s="68" t="e">
        <f>BurstPopH1[[#This Row],[HFLB]]/BurstPopH1[[#This Row],[Total]]</f>
        <v>#DIV/0!</v>
      </c>
    </row>
    <row r="18" spans="1:18" x14ac:dyDescent="0.3">
      <c r="A18" s="27" t="s">
        <v>9</v>
      </c>
      <c r="B18" s="26" t="s">
        <v>32</v>
      </c>
      <c r="C18" s="29" t="s">
        <v>11</v>
      </c>
      <c r="D18" s="29" t="s">
        <v>119</v>
      </c>
      <c r="E18" s="25" t="s">
        <v>37</v>
      </c>
      <c r="F18" s="132"/>
      <c r="G18" s="132"/>
      <c r="H18" s="132"/>
      <c r="I18" s="132"/>
      <c r="J18" s="131"/>
      <c r="K18" s="68" t="e">
        <f>BurstPopH1[[#This Row],[LFHB]]/BurstPopH1[[#This Row],[Total]]</f>
        <v>#DIV/0!</v>
      </c>
      <c r="L18" s="68" t="e">
        <f>BurstPopH1[[#This Row],[LFLB]]/BurstPopH1[[#This Row],[Total]]</f>
        <v>#DIV/0!</v>
      </c>
      <c r="M18" s="69" t="e">
        <f>BurstPopH1[[#This Row],[HFHB]]/BurstPopH1[[#This Row],[Total]]</f>
        <v>#DIV/0!</v>
      </c>
      <c r="N18" s="68" t="e">
        <f>BurstPopH1[[#This Row],[HFLB]]/BurstPopH1[[#This Row],[Total]]</f>
        <v>#DIV/0!</v>
      </c>
    </row>
    <row r="19" spans="1:18" x14ac:dyDescent="0.3">
      <c r="A19" s="33" t="s">
        <v>9</v>
      </c>
      <c r="B19" s="32" t="s">
        <v>32</v>
      </c>
      <c r="C19" s="34" t="s">
        <v>35</v>
      </c>
      <c r="D19" s="34" t="s">
        <v>119</v>
      </c>
      <c r="E19" s="31" t="s">
        <v>37</v>
      </c>
      <c r="F19" s="131"/>
      <c r="G19" s="132"/>
      <c r="H19" s="132"/>
      <c r="I19" s="131"/>
      <c r="J19" s="131"/>
      <c r="K19" s="68" t="e">
        <f>BurstPopH1[[#This Row],[LFHB]]/BurstPopH1[[#This Row],[Total]]</f>
        <v>#DIV/0!</v>
      </c>
      <c r="L19" s="68" t="e">
        <f>BurstPopH1[[#This Row],[LFLB]]/BurstPopH1[[#This Row],[Total]]</f>
        <v>#DIV/0!</v>
      </c>
      <c r="M19" s="69" t="e">
        <f>BurstPopH1[[#This Row],[HFHB]]/BurstPopH1[[#This Row],[Total]]</f>
        <v>#DIV/0!</v>
      </c>
      <c r="N19" s="68" t="e">
        <f>BurstPopH1[[#This Row],[HFLB]]/BurstPopH1[[#This Row],[Total]]</f>
        <v>#DIV/0!</v>
      </c>
    </row>
    <row r="20" spans="1:18" x14ac:dyDescent="0.3">
      <c r="A20" s="33" t="s">
        <v>9</v>
      </c>
      <c r="B20" s="32" t="s">
        <v>32</v>
      </c>
      <c r="C20" s="34" t="s">
        <v>11</v>
      </c>
      <c r="D20" s="34" t="s">
        <v>71</v>
      </c>
      <c r="E20" s="31" t="s">
        <v>32</v>
      </c>
      <c r="F20" s="133"/>
      <c r="G20" s="134"/>
      <c r="H20" s="134"/>
      <c r="I20" s="133"/>
      <c r="J20" s="131"/>
      <c r="K20" s="79" t="e">
        <f>BurstPopH1[[#This Row],[LFHB]]/BurstPopH1[[#This Row],[Total]]</f>
        <v>#DIV/0!</v>
      </c>
      <c r="L20" s="79" t="e">
        <f>BurstPopH1[[#This Row],[LFLB]]/BurstPopH1[[#This Row],[Total]]</f>
        <v>#DIV/0!</v>
      </c>
      <c r="M20" s="80" t="e">
        <f>BurstPopH1[[#This Row],[HFHB]]/BurstPopH1[[#This Row],[Total]]</f>
        <v>#DIV/0!</v>
      </c>
      <c r="N20" s="79" t="e">
        <f>BurstPopH1[[#This Row],[HFLB]]/BurstPopH1[[#This Row],[Total]]</f>
        <v>#DIV/0!</v>
      </c>
    </row>
    <row r="21" spans="1:18" x14ac:dyDescent="0.3">
      <c r="A21" s="33" t="s">
        <v>9</v>
      </c>
      <c r="B21" s="32" t="s">
        <v>32</v>
      </c>
      <c r="C21" s="34" t="s">
        <v>11</v>
      </c>
      <c r="D21" s="34" t="s">
        <v>71</v>
      </c>
      <c r="E21" s="31" t="s">
        <v>36</v>
      </c>
      <c r="F21" s="133"/>
      <c r="G21" s="134"/>
      <c r="H21" s="134"/>
      <c r="I21" s="133"/>
      <c r="J21" s="131"/>
      <c r="K21" s="79" t="e">
        <f>BurstPopH1[[#This Row],[LFHB]]/BurstPopH1[[#This Row],[Total]]</f>
        <v>#DIV/0!</v>
      </c>
      <c r="L21" s="79" t="e">
        <f>BurstPopH1[[#This Row],[LFLB]]/BurstPopH1[[#This Row],[Total]]</f>
        <v>#DIV/0!</v>
      </c>
      <c r="M21" s="80" t="e">
        <f>BurstPopH1[[#This Row],[HFHB]]/BurstPopH1[[#This Row],[Total]]</f>
        <v>#DIV/0!</v>
      </c>
      <c r="N21" s="79" t="e">
        <f>BurstPopH1[[#This Row],[HFLB]]/BurstPopH1[[#This Row],[Total]]</f>
        <v>#DIV/0!</v>
      </c>
    </row>
    <row r="22" spans="1:18" x14ac:dyDescent="0.3">
      <c r="A22" s="33" t="s">
        <v>33</v>
      </c>
      <c r="B22" s="32" t="s">
        <v>165</v>
      </c>
      <c r="C22" s="34" t="s">
        <v>11</v>
      </c>
      <c r="D22" s="34" t="s">
        <v>71</v>
      </c>
      <c r="E22" s="31" t="s">
        <v>37</v>
      </c>
      <c r="F22" s="133"/>
      <c r="G22" s="134"/>
      <c r="H22" s="134"/>
      <c r="I22" s="133"/>
      <c r="J22" s="131"/>
      <c r="K22" s="79" t="e">
        <f>BurstPopH1[[#This Row],[LFHB]]/BurstPopH1[[#This Row],[Total]]</f>
        <v>#DIV/0!</v>
      </c>
      <c r="L22" s="79" t="e">
        <f>BurstPopH1[[#This Row],[LFLB]]/BurstPopH1[[#This Row],[Total]]</f>
        <v>#DIV/0!</v>
      </c>
      <c r="M22" s="80" t="e">
        <f>BurstPopH1[[#This Row],[HFHB]]/BurstPopH1[[#This Row],[Total]]</f>
        <v>#DIV/0!</v>
      </c>
      <c r="N22" s="79" t="e">
        <f>BurstPopH1[[#This Row],[HFLB]]/BurstPopH1[[#This Row],[Total]]</f>
        <v>#DIV/0!</v>
      </c>
    </row>
    <row r="23" spans="1:18" x14ac:dyDescent="0.3">
      <c r="A23" s="86" t="s">
        <v>9</v>
      </c>
      <c r="B23" s="86" t="s">
        <v>32</v>
      </c>
      <c r="C23" s="101" t="s">
        <v>35</v>
      </c>
      <c r="D23" s="101" t="s">
        <v>71</v>
      </c>
      <c r="E23" s="102" t="s">
        <v>32</v>
      </c>
      <c r="F23" s="133"/>
      <c r="G23" s="134"/>
      <c r="H23" s="134"/>
      <c r="I23" s="133"/>
      <c r="J23" s="133"/>
      <c r="K23" s="79" t="e">
        <f>BurstPopH1[[#This Row],[LFHB]]/BurstPopH1[[#This Row],[Total]]</f>
        <v>#DIV/0!</v>
      </c>
      <c r="L23" s="79" t="e">
        <f>BurstPopH1[[#This Row],[LFLB]]/BurstPopH1[[#This Row],[Total]]</f>
        <v>#DIV/0!</v>
      </c>
      <c r="M23" s="80" t="e">
        <f>BurstPopH1[[#This Row],[HFHB]]/BurstPopH1[[#This Row],[Total]]</f>
        <v>#DIV/0!</v>
      </c>
      <c r="N23" s="79" t="e">
        <f>BurstPopH1[[#This Row],[HFLB]]/BurstPopH1[[#This Row],[Total]]</f>
        <v>#DIV/0!</v>
      </c>
    </row>
    <row r="24" spans="1:18" x14ac:dyDescent="0.3">
      <c r="A24" s="85" t="s">
        <v>9</v>
      </c>
      <c r="B24" s="85" t="s">
        <v>32</v>
      </c>
      <c r="C24" s="101" t="s">
        <v>35</v>
      </c>
      <c r="D24" s="101" t="s">
        <v>71</v>
      </c>
      <c r="E24" s="102" t="s">
        <v>36</v>
      </c>
      <c r="F24" s="133"/>
      <c r="G24" s="134"/>
      <c r="H24" s="134"/>
      <c r="I24" s="133"/>
      <c r="J24" s="133"/>
      <c r="K24" s="79" t="e">
        <f>BurstPopH1[[#This Row],[LFHB]]/BurstPopH1[[#This Row],[Total]]</f>
        <v>#DIV/0!</v>
      </c>
      <c r="L24" s="79" t="e">
        <f>BurstPopH1[[#This Row],[LFLB]]/BurstPopH1[[#This Row],[Total]]</f>
        <v>#DIV/0!</v>
      </c>
      <c r="M24" s="80" t="e">
        <f>BurstPopH1[[#This Row],[HFHB]]/BurstPopH1[[#This Row],[Total]]</f>
        <v>#DIV/0!</v>
      </c>
      <c r="N24" s="79" t="e">
        <f>BurstPopH1[[#This Row],[HFLB]]/BurstPopH1[[#This Row],[Total]]</f>
        <v>#DIV/0!</v>
      </c>
    </row>
    <row r="25" spans="1:18" x14ac:dyDescent="0.3">
      <c r="A25" s="100" t="s">
        <v>9</v>
      </c>
      <c r="B25" s="100" t="s">
        <v>32</v>
      </c>
      <c r="C25" s="101" t="s">
        <v>35</v>
      </c>
      <c r="D25" s="101" t="s">
        <v>71</v>
      </c>
      <c r="E25" s="103" t="s">
        <v>37</v>
      </c>
      <c r="F25" s="133"/>
      <c r="G25" s="134"/>
      <c r="H25" s="134"/>
      <c r="I25" s="133"/>
      <c r="J25" s="133"/>
      <c r="K25" s="79" t="e">
        <f>BurstPopH1[[#This Row],[LFHB]]/BurstPopH1[[#This Row],[Total]]</f>
        <v>#DIV/0!</v>
      </c>
      <c r="L25" s="79" t="e">
        <f>BurstPopH1[[#This Row],[LFLB]]/BurstPopH1[[#This Row],[Total]]</f>
        <v>#DIV/0!</v>
      </c>
      <c r="M25" s="80" t="e">
        <f>BurstPopH1[[#This Row],[HFHB]]/BurstPopH1[[#This Row],[Total]]</f>
        <v>#DIV/0!</v>
      </c>
      <c r="N25" s="79" t="e">
        <f>BurstPopH1[[#This Row],[HFLB]]/BurstPopH1[[#This Row],[Total]]</f>
        <v>#DIV/0!</v>
      </c>
    </row>
    <row r="26" spans="1:18" x14ac:dyDescent="0.3">
      <c r="A26" s="86" t="s">
        <v>9</v>
      </c>
      <c r="B26" s="86" t="s">
        <v>32</v>
      </c>
      <c r="C26" s="101" t="s">
        <v>71</v>
      </c>
      <c r="D26" s="101" t="s">
        <v>71</v>
      </c>
      <c r="E26" s="102" t="s">
        <v>32</v>
      </c>
      <c r="F26" s="133"/>
      <c r="G26" s="134"/>
      <c r="H26" s="134"/>
      <c r="I26" s="133"/>
      <c r="J26" s="133"/>
      <c r="K26" s="79" t="e">
        <f>BurstPopH1[[#This Row],[LFHB]]/BurstPopH1[[#This Row],[Total]]</f>
        <v>#DIV/0!</v>
      </c>
      <c r="L26" s="79" t="e">
        <f>BurstPopH1[[#This Row],[LFLB]]/BurstPopH1[[#This Row],[Total]]</f>
        <v>#DIV/0!</v>
      </c>
      <c r="M26" s="80" t="e">
        <f>BurstPopH1[[#This Row],[HFHB]]/BurstPopH1[[#This Row],[Total]]</f>
        <v>#DIV/0!</v>
      </c>
      <c r="N26" s="79" t="e">
        <f>BurstPopH1[[#This Row],[HFLB]]/BurstPopH1[[#This Row],[Total]]</f>
        <v>#DIV/0!</v>
      </c>
    </row>
    <row r="27" spans="1:18" x14ac:dyDescent="0.3">
      <c r="A27" s="85" t="s">
        <v>9</v>
      </c>
      <c r="B27" s="85" t="s">
        <v>32</v>
      </c>
      <c r="C27" s="101" t="s">
        <v>71</v>
      </c>
      <c r="D27" s="101" t="s">
        <v>71</v>
      </c>
      <c r="E27" s="102" t="s">
        <v>36</v>
      </c>
      <c r="F27" s="133"/>
      <c r="G27" s="134"/>
      <c r="H27" s="134"/>
      <c r="I27" s="133"/>
      <c r="J27" s="133"/>
      <c r="K27" s="79" t="e">
        <f>BurstPopH1[[#This Row],[LFHB]]/BurstPopH1[[#This Row],[Total]]</f>
        <v>#DIV/0!</v>
      </c>
      <c r="L27" s="79" t="e">
        <f>BurstPopH1[[#This Row],[LFLB]]/BurstPopH1[[#This Row],[Total]]</f>
        <v>#DIV/0!</v>
      </c>
      <c r="M27" s="80" t="e">
        <f>BurstPopH1[[#This Row],[HFHB]]/BurstPopH1[[#This Row],[Total]]</f>
        <v>#DIV/0!</v>
      </c>
      <c r="N27" s="79" t="e">
        <f>BurstPopH1[[#This Row],[HFLB]]/BurstPopH1[[#This Row],[Total]]</f>
        <v>#DIV/0!</v>
      </c>
    </row>
    <row r="28" spans="1:18" x14ac:dyDescent="0.3">
      <c r="A28" s="100" t="s">
        <v>9</v>
      </c>
      <c r="B28" s="100" t="s">
        <v>32</v>
      </c>
      <c r="C28" s="107" t="s">
        <v>71</v>
      </c>
      <c r="D28" s="107" t="s">
        <v>71</v>
      </c>
      <c r="E28" s="103" t="s">
        <v>37</v>
      </c>
      <c r="F28" s="133"/>
      <c r="G28" s="134"/>
      <c r="H28" s="134"/>
      <c r="I28" s="133"/>
      <c r="J28" s="133"/>
      <c r="K28" s="79" t="e">
        <f>BurstPopH1[[#This Row],[LFHB]]/BurstPopH1[[#This Row],[Total]]</f>
        <v>#DIV/0!</v>
      </c>
      <c r="L28" s="79" t="e">
        <f>BurstPopH1[[#This Row],[LFLB]]/BurstPopH1[[#This Row],[Total]]</f>
        <v>#DIV/0!</v>
      </c>
      <c r="M28" s="80" t="e">
        <f>BurstPopH1[[#This Row],[HFHB]]/BurstPopH1[[#This Row],[Total]]</f>
        <v>#DIV/0!</v>
      </c>
      <c r="N28" s="79" t="e">
        <f>BurstPopH1[[#This Row],[HFLB]]/BurstPopH1[[#This Row],[Total]]</f>
        <v>#DIV/0!</v>
      </c>
    </row>
    <row r="29" spans="1:18" x14ac:dyDescent="0.3">
      <c r="A29" s="36"/>
      <c r="B29" s="36"/>
      <c r="C29" s="37"/>
      <c r="D29" s="38"/>
      <c r="E29" s="38"/>
      <c r="F29" s="37"/>
      <c r="G29" s="39"/>
      <c r="H29" s="39"/>
      <c r="I29" s="37"/>
      <c r="J29"/>
      <c r="K29" s="68"/>
      <c r="L29" s="68"/>
      <c r="M29" s="69"/>
      <c r="N29" s="68"/>
    </row>
    <row r="30" spans="1:18" ht="15" thickBot="1" x14ac:dyDescent="0.35">
      <c r="A30" s="36"/>
      <c r="B30" s="36"/>
      <c r="C30" s="37"/>
      <c r="D30" s="38"/>
      <c r="E30" s="38"/>
      <c r="F30" s="37"/>
      <c r="G30" s="39"/>
      <c r="H30" s="39"/>
      <c r="I30" s="37"/>
      <c r="J30" s="37"/>
      <c r="M30" s="10"/>
    </row>
    <row r="31" spans="1:18" ht="15" thickBot="1" x14ac:dyDescent="0.35">
      <c r="D31" s="145" t="s">
        <v>38</v>
      </c>
      <c r="E31" s="145"/>
      <c r="F31" s="146"/>
      <c r="G31" s="147" t="s">
        <v>39</v>
      </c>
      <c r="H31" s="147"/>
      <c r="I31" s="40" t="s">
        <v>40</v>
      </c>
      <c r="J31" s="41"/>
      <c r="K31" s="41"/>
      <c r="L31" s="42"/>
      <c r="M31" s="41"/>
      <c r="N31" s="42"/>
      <c r="O31" s="42"/>
      <c r="P31" s="43"/>
    </row>
    <row r="32" spans="1:18" x14ac:dyDescent="0.3">
      <c r="D32" t="s">
        <v>41</v>
      </c>
      <c r="E32" t="s">
        <v>42</v>
      </c>
      <c r="F32" t="s">
        <v>43</v>
      </c>
      <c r="G32" t="s">
        <v>51</v>
      </c>
      <c r="H32" t="s">
        <v>52</v>
      </c>
      <c r="I32" s="136" t="s">
        <v>0</v>
      </c>
      <c r="J32" s="136" t="s">
        <v>46</v>
      </c>
      <c r="K32" s="136" t="s">
        <v>3</v>
      </c>
      <c r="L32" s="136" t="s">
        <v>4</v>
      </c>
      <c r="M32" s="136" t="s">
        <v>1</v>
      </c>
      <c r="N32" s="136" t="s">
        <v>2</v>
      </c>
      <c r="O32" s="136" t="s">
        <v>186</v>
      </c>
      <c r="P32" s="136" t="s">
        <v>5</v>
      </c>
      <c r="Q32" s="136" t="s">
        <v>6</v>
      </c>
      <c r="R32" s="153" t="s">
        <v>48</v>
      </c>
    </row>
    <row r="33" spans="4:18" x14ac:dyDescent="0.3">
      <c r="D33" s="47" t="str">
        <f>IF(ISBLANK(BurstClassFull13[[#This Row],[Hour1-Spk/sec]]),"",IF(BurstClassFull13[[#This Row],[Hour1-Spk/sec]]&lt;$C$3,"LF","HF"))</f>
        <v>HF</v>
      </c>
      <c r="E33" s="47" t="str">
        <f>IF(ISBLANK(BurstClassFull13[[#This Row],[Hour1-%SpikesInBursts]]),"",IF(BurstClassFull13[[#This Row],[Hour1-%SpikesInBursts]]&lt;$D$3,"LB","HB"))</f>
        <v>HB</v>
      </c>
      <c r="F33" s="81" t="str">
        <f t="shared" ref="F33:F96" si="0">CONCATENATE(D33,E33)</f>
        <v>HFHB</v>
      </c>
      <c r="G33" s="136" t="s">
        <v>51</v>
      </c>
      <c r="H33" s="136" t="s">
        <v>52</v>
      </c>
      <c r="I33" s="155" t="s">
        <v>69</v>
      </c>
      <c r="J33" s="153">
        <v>1</v>
      </c>
      <c r="K33" s="153">
        <v>1</v>
      </c>
      <c r="L33" s="153" t="s">
        <v>70</v>
      </c>
      <c r="M33" s="153" t="s">
        <v>9</v>
      </c>
      <c r="N33" s="153">
        <v>21</v>
      </c>
      <c r="O33" s="153" t="str">
        <f>IF(Table1[[#This Row],[Ethanol Day]]&lt;9,"Early",IF(Table1[[#This Row],[Ethanol Day]]&gt;16,"Late","Mid"))</f>
        <v>Late</v>
      </c>
      <c r="P33" s="153" t="s">
        <v>71</v>
      </c>
      <c r="Q33" s="153" t="s">
        <v>119</v>
      </c>
      <c r="R33" s="153">
        <v>531</v>
      </c>
    </row>
    <row r="34" spans="4:18" x14ac:dyDescent="0.3">
      <c r="D34" s="47" t="str">
        <f>IF(ISBLANK(BurstClassFull13[[#This Row],[Hour1-Spk/sec]]),"",IF(BurstClassFull13[[#This Row],[Hour1-Spk/sec]]&lt;$C$3,"LF","HF"))</f>
        <v>LF</v>
      </c>
      <c r="E34" s="47" t="str">
        <f>IF(ISBLANK(BurstClassFull13[[#This Row],[Hour1-%SpikesInBursts]]),"",IF(BurstClassFull13[[#This Row],[Hour1-%SpikesInBursts]]&lt;$D$3,"LB","HB"))</f>
        <v>LB</v>
      </c>
      <c r="F34" s="81" t="str">
        <f t="shared" si="0"/>
        <v>LFLB</v>
      </c>
      <c r="G34" s="136">
        <v>1.4169444444444441</v>
      </c>
      <c r="H34" s="136">
        <v>15.159694400169499</v>
      </c>
      <c r="I34" s="155" t="s">
        <v>69</v>
      </c>
      <c r="J34" s="153">
        <v>1</v>
      </c>
      <c r="K34" s="153">
        <v>2</v>
      </c>
      <c r="L34" s="153" t="s">
        <v>124</v>
      </c>
      <c r="M34" s="153" t="s">
        <v>9</v>
      </c>
      <c r="N34" s="153">
        <v>21</v>
      </c>
      <c r="O34" s="153" t="str">
        <f>IF(Table1[[#This Row],[Ethanol Day]]&lt;9,"Early",IF(Table1[[#This Row],[Ethanol Day]]&gt;16,"Late","Mid"))</f>
        <v>Late</v>
      </c>
      <c r="P34" s="153" t="s">
        <v>11</v>
      </c>
      <c r="Q34" s="153" t="s">
        <v>71</v>
      </c>
      <c r="R34" s="153">
        <v>531</v>
      </c>
    </row>
    <row r="35" spans="4:18" x14ac:dyDescent="0.3">
      <c r="D35" s="47" t="str">
        <f>IF(ISBLANK(BurstClassFull13[[#This Row],[Hour1-Spk/sec]]),"",IF(BurstClassFull13[[#This Row],[Hour1-Spk/sec]]&lt;$C$3,"LF","HF"))</f>
        <v>LF</v>
      </c>
      <c r="E35" s="47" t="str">
        <f>IF(ISBLANK(BurstClassFull13[[#This Row],[Hour1-%SpikesInBursts]]),"",IF(BurstClassFull13[[#This Row],[Hour1-%SpikesInBursts]]&lt;$D$3,"LB","HB"))</f>
        <v>LB</v>
      </c>
      <c r="F35" s="81" t="str">
        <f t="shared" si="0"/>
        <v>LFLB</v>
      </c>
      <c r="G35" s="136">
        <v>1.7969444444444445</v>
      </c>
      <c r="H35" s="136">
        <v>9.0863330907333193</v>
      </c>
      <c r="I35" s="155" t="s">
        <v>69</v>
      </c>
      <c r="J35" s="153">
        <v>1</v>
      </c>
      <c r="K35" s="153">
        <v>4</v>
      </c>
      <c r="L35" s="153" t="s">
        <v>73</v>
      </c>
      <c r="M35" s="153" t="s">
        <v>9</v>
      </c>
      <c r="N35" s="153">
        <v>21</v>
      </c>
      <c r="O35" s="153" t="str">
        <f>IF(Table1[[#This Row],[Ethanol Day]]&lt;9,"Early",IF(Table1[[#This Row],[Ethanol Day]]&gt;16,"Late","Mid"))</f>
        <v>Late</v>
      </c>
      <c r="P35" s="153" t="s">
        <v>71</v>
      </c>
      <c r="Q35" s="153" t="s">
        <v>81</v>
      </c>
      <c r="R35" s="153">
        <v>531</v>
      </c>
    </row>
    <row r="36" spans="4:18" x14ac:dyDescent="0.3">
      <c r="D36" s="47" t="str">
        <f>IF(ISBLANK(BurstClassFull13[[#This Row],[Hour1-Spk/sec]]),"",IF(BurstClassFull13[[#This Row],[Hour1-Spk/sec]]&lt;$C$3,"LF","HF"))</f>
        <v>LF</v>
      </c>
      <c r="E36" s="47" t="str">
        <f>IF(ISBLANK(BurstClassFull13[[#This Row],[Hour1-%SpikesInBursts]]),"",IF(BurstClassFull13[[#This Row],[Hour1-%SpikesInBursts]]&lt;$D$3,"LB","HB"))</f>
        <v>LB</v>
      </c>
      <c r="F36" s="81" t="str">
        <f t="shared" si="0"/>
        <v>LFLB</v>
      </c>
      <c r="G36" s="136">
        <v>1.9013888888888892</v>
      </c>
      <c r="H36" s="136">
        <v>25.30433203053504</v>
      </c>
      <c r="I36" s="155" t="s">
        <v>69</v>
      </c>
      <c r="J36" s="153">
        <v>1</v>
      </c>
      <c r="K36" s="153">
        <v>8</v>
      </c>
      <c r="L36" s="153" t="s">
        <v>74</v>
      </c>
      <c r="M36" s="153" t="s">
        <v>9</v>
      </c>
      <c r="N36" s="153">
        <v>21</v>
      </c>
      <c r="O36" s="153" t="str">
        <f>IF(Table1[[#This Row],[Ethanol Day]]&lt;9,"Early",IF(Table1[[#This Row],[Ethanol Day]]&gt;16,"Late","Mid"))</f>
        <v>Late</v>
      </c>
      <c r="P36" s="153" t="s">
        <v>71</v>
      </c>
      <c r="Q36" s="153" t="s">
        <v>81</v>
      </c>
      <c r="R36" s="153">
        <v>531</v>
      </c>
    </row>
    <row r="37" spans="4:18" x14ac:dyDescent="0.3">
      <c r="D37" s="47" t="str">
        <f>IF(ISBLANK(BurstClassFull13[[#This Row],[Hour1-Spk/sec]]),"",IF(BurstClassFull13[[#This Row],[Hour1-Spk/sec]]&lt;$C$3,"LF","HF"))</f>
        <v>LF</v>
      </c>
      <c r="E37" s="47" t="str">
        <f>IF(ISBLANK(BurstClassFull13[[#This Row],[Hour1-%SpikesInBursts]]),"",IF(BurstClassFull13[[#This Row],[Hour1-%SpikesInBursts]]&lt;$D$3,"LB","HB"))</f>
        <v>LB</v>
      </c>
      <c r="F37" s="81" t="str">
        <f t="shared" si="0"/>
        <v>LFLB</v>
      </c>
      <c r="G37" s="136">
        <v>2.7911111111111109</v>
      </c>
      <c r="H37" s="136">
        <v>28.789110596873972</v>
      </c>
      <c r="I37" s="155" t="s">
        <v>69</v>
      </c>
      <c r="J37" s="153">
        <v>1</v>
      </c>
      <c r="K37" s="153">
        <v>9</v>
      </c>
      <c r="L37" s="153" t="s">
        <v>79</v>
      </c>
      <c r="M37" s="153" t="s">
        <v>9</v>
      </c>
      <c r="N37" s="153">
        <v>21</v>
      </c>
      <c r="O37" s="153" t="str">
        <f>IF(Table1[[#This Row],[Ethanol Day]]&lt;9,"Early",IF(Table1[[#This Row],[Ethanol Day]]&gt;16,"Late","Mid"))</f>
        <v>Late</v>
      </c>
      <c r="P37" s="153" t="s">
        <v>71</v>
      </c>
      <c r="Q37" s="153" t="s">
        <v>81</v>
      </c>
      <c r="R37" s="153">
        <v>531</v>
      </c>
    </row>
    <row r="38" spans="4:18" x14ac:dyDescent="0.3">
      <c r="D38" s="47" t="str">
        <f>IF(ISBLANK(BurstClassFull13[[#This Row],[Hour1-Spk/sec]]),"",IF(BurstClassFull13[[#This Row],[Hour1-Spk/sec]]&lt;$C$3,"LF","HF"))</f>
        <v>LF</v>
      </c>
      <c r="E38" s="47" t="str">
        <f>IF(ISBLANK(BurstClassFull13[[#This Row],[Hour1-%SpikesInBursts]]),"",IF(BurstClassFull13[[#This Row],[Hour1-%SpikesInBursts]]&lt;$D$3,"LB","HB"))</f>
        <v>HB</v>
      </c>
      <c r="F38" s="81" t="str">
        <f t="shared" si="0"/>
        <v>LFHB</v>
      </c>
      <c r="G38" s="136">
        <v>3.8922222222222227</v>
      </c>
      <c r="H38" s="136">
        <v>37.609887314685672</v>
      </c>
      <c r="I38" s="155" t="s">
        <v>69</v>
      </c>
      <c r="J38" s="153">
        <v>1</v>
      </c>
      <c r="K38" s="153">
        <v>10</v>
      </c>
      <c r="L38" s="153" t="s">
        <v>80</v>
      </c>
      <c r="M38" s="153" t="s">
        <v>9</v>
      </c>
      <c r="N38" s="153">
        <v>21</v>
      </c>
      <c r="O38" s="153" t="str">
        <f>IF(Table1[[#This Row],[Ethanol Day]]&lt;9,"Early",IF(Table1[[#This Row],[Ethanol Day]]&gt;16,"Late","Mid"))</f>
        <v>Late</v>
      </c>
      <c r="P38" s="153" t="s">
        <v>81</v>
      </c>
      <c r="Q38" s="153" t="s">
        <v>71</v>
      </c>
      <c r="R38" s="153">
        <v>531</v>
      </c>
    </row>
    <row r="39" spans="4:18" x14ac:dyDescent="0.3">
      <c r="D39" s="47" t="str">
        <f>IF(ISBLANK(BurstClassFull13[[#This Row],[Hour1-Spk/sec]]),"",IF(BurstClassFull13[[#This Row],[Hour1-Spk/sec]]&lt;$C$3,"LF","HF"))</f>
        <v>LF</v>
      </c>
      <c r="E39" s="47" t="str">
        <f>IF(ISBLANK(BurstClassFull13[[#This Row],[Hour1-%SpikesInBursts]]),"",IF(BurstClassFull13[[#This Row],[Hour1-%SpikesInBursts]]&lt;$D$3,"LB","HB"))</f>
        <v>LB</v>
      </c>
      <c r="F39" s="81" t="str">
        <f t="shared" si="0"/>
        <v>LFLB</v>
      </c>
      <c r="G39" s="136">
        <v>1.150277777777778</v>
      </c>
      <c r="H39" s="136">
        <v>11.000954338255255</v>
      </c>
      <c r="I39" s="155" t="s">
        <v>69</v>
      </c>
      <c r="J39" s="153">
        <v>1</v>
      </c>
      <c r="K39" s="153">
        <v>14</v>
      </c>
      <c r="L39" s="153" t="s">
        <v>86</v>
      </c>
      <c r="M39" s="153" t="s">
        <v>9</v>
      </c>
      <c r="N39" s="153">
        <v>21</v>
      </c>
      <c r="O39" s="153" t="str">
        <f>IF(Table1[[#This Row],[Ethanol Day]]&lt;9,"Early",IF(Table1[[#This Row],[Ethanol Day]]&gt;16,"Late","Mid"))</f>
        <v>Late</v>
      </c>
      <c r="P39" s="153" t="s">
        <v>71</v>
      </c>
      <c r="Q39" s="153" t="s">
        <v>71</v>
      </c>
      <c r="R39" s="153">
        <v>531</v>
      </c>
    </row>
    <row r="40" spans="4:18" x14ac:dyDescent="0.3">
      <c r="D40" s="47" t="str">
        <f>IF(ISBLANK(BurstClassFull13[[#This Row],[Hour1-Spk/sec]]),"",IF(BurstClassFull13[[#This Row],[Hour1-Spk/sec]]&lt;$C$3,"LF","HF"))</f>
        <v>LF</v>
      </c>
      <c r="E40" s="47" t="str">
        <f>IF(ISBLANK(BurstClassFull13[[#This Row],[Hour1-%SpikesInBursts]]),"",IF(BurstClassFull13[[#This Row],[Hour1-%SpikesInBursts]]&lt;$D$3,"LB","HB"))</f>
        <v>LB</v>
      </c>
      <c r="F40" s="81" t="str">
        <f t="shared" si="0"/>
        <v>LFLB</v>
      </c>
      <c r="G40" s="136">
        <v>0.33333333333333331</v>
      </c>
      <c r="H40" s="136">
        <v>13.135547069632148</v>
      </c>
      <c r="I40" s="155" t="s">
        <v>69</v>
      </c>
      <c r="J40" s="153">
        <v>1</v>
      </c>
      <c r="K40" s="153">
        <v>18</v>
      </c>
      <c r="L40" s="153" t="s">
        <v>115</v>
      </c>
      <c r="M40" s="153" t="s">
        <v>9</v>
      </c>
      <c r="N40" s="153">
        <v>21</v>
      </c>
      <c r="O40" s="153" t="str">
        <f>IF(Table1[[#This Row],[Ethanol Day]]&lt;9,"Early",IF(Table1[[#This Row],[Ethanol Day]]&gt;16,"Late","Mid"))</f>
        <v>Late</v>
      </c>
      <c r="P40" s="153" t="s">
        <v>11</v>
      </c>
      <c r="Q40" s="153" t="s">
        <v>119</v>
      </c>
      <c r="R40" s="153">
        <v>531</v>
      </c>
    </row>
    <row r="41" spans="4:18" x14ac:dyDescent="0.3">
      <c r="D41" s="47" t="str">
        <f>IF(ISBLANK(BurstClassFull13[[#This Row],[Hour1-Spk/sec]]),"",IF(BurstClassFull13[[#This Row],[Hour1-Spk/sec]]&lt;$C$3,"LF","HF"))</f>
        <v>LF</v>
      </c>
      <c r="E41" s="47" t="str">
        <f>IF(ISBLANK(BurstClassFull13[[#This Row],[Hour1-%SpikesInBursts]]),"",IF(BurstClassFull13[[#This Row],[Hour1-%SpikesInBursts]]&lt;$D$3,"LB","HB"))</f>
        <v>HB</v>
      </c>
      <c r="F41" s="81" t="str">
        <f t="shared" si="0"/>
        <v>LFHB</v>
      </c>
      <c r="G41" s="136">
        <v>3.2972222222222221</v>
      </c>
      <c r="H41" s="136">
        <v>32.692771559685617</v>
      </c>
      <c r="I41" s="155" t="s">
        <v>97</v>
      </c>
      <c r="J41" s="153">
        <v>3</v>
      </c>
      <c r="K41" s="153">
        <v>5</v>
      </c>
      <c r="L41" s="153" t="s">
        <v>100</v>
      </c>
      <c r="M41" s="153" t="s">
        <v>9</v>
      </c>
      <c r="N41" s="153">
        <v>22</v>
      </c>
      <c r="O41" s="153" t="str">
        <f>IF(Table1[[#This Row],[Ethanol Day]]&lt;9,"Early",IF(Table1[[#This Row],[Ethanol Day]]&gt;16,"Late","Mid"))</f>
        <v>Late</v>
      </c>
      <c r="P41" s="153" t="s">
        <v>71</v>
      </c>
      <c r="Q41" s="153" t="s">
        <v>71</v>
      </c>
      <c r="R41" s="153">
        <v>769</v>
      </c>
    </row>
    <row r="42" spans="4:18" x14ac:dyDescent="0.3">
      <c r="D42" s="47" t="str">
        <f>IF(ISBLANK(BurstClassFull13[[#This Row],[Hour1-Spk/sec]]),"",IF(BurstClassFull13[[#This Row],[Hour1-Spk/sec]]&lt;$C$3,"LF","HF"))</f>
        <v>LF</v>
      </c>
      <c r="E42" s="47" t="str">
        <f>IF(ISBLANK(BurstClassFull13[[#This Row],[Hour1-%SpikesInBursts]]),"",IF(BurstClassFull13[[#This Row],[Hour1-%SpikesInBursts]]&lt;$D$3,"LB","HB"))</f>
        <v>HB</v>
      </c>
      <c r="F42" s="81" t="str">
        <f t="shared" si="0"/>
        <v>LFHB</v>
      </c>
      <c r="G42" s="136">
        <v>2.9363888888888887</v>
      </c>
      <c r="H42" s="136">
        <v>39.619650505764298</v>
      </c>
      <c r="I42" s="155" t="s">
        <v>97</v>
      </c>
      <c r="J42" s="153">
        <v>3</v>
      </c>
      <c r="K42" s="153">
        <v>6</v>
      </c>
      <c r="L42" s="153" t="s">
        <v>76</v>
      </c>
      <c r="M42" s="153" t="s">
        <v>9</v>
      </c>
      <c r="N42" s="153">
        <v>22</v>
      </c>
      <c r="O42" s="153" t="str">
        <f>IF(Table1[[#This Row],[Ethanol Day]]&lt;9,"Early",IF(Table1[[#This Row],[Ethanol Day]]&gt;16,"Late","Mid"))</f>
        <v>Late</v>
      </c>
      <c r="P42" s="153" t="s">
        <v>71</v>
      </c>
      <c r="Q42" s="153" t="s">
        <v>71</v>
      </c>
      <c r="R42" s="153">
        <v>769</v>
      </c>
    </row>
    <row r="43" spans="4:18" x14ac:dyDescent="0.3">
      <c r="D43" s="47" t="str">
        <f>IF(ISBLANK(BurstClassFull13[[#This Row],[Hour1-Spk/sec]]),"",IF(BurstClassFull13[[#This Row],[Hour1-Spk/sec]]&lt;$C$3,"LF","HF"))</f>
        <v>LF</v>
      </c>
      <c r="E43" s="47" t="str">
        <f>IF(ISBLANK(BurstClassFull13[[#This Row],[Hour1-%SpikesInBursts]]),"",IF(BurstClassFull13[[#This Row],[Hour1-%SpikesInBursts]]&lt;$D$3,"LB","HB"))</f>
        <v>LB</v>
      </c>
      <c r="F43" s="81" t="str">
        <f t="shared" si="0"/>
        <v>LFLB</v>
      </c>
      <c r="G43" s="136">
        <v>0.46249999999999997</v>
      </c>
      <c r="H43" s="136">
        <v>5.9146137370131768</v>
      </c>
      <c r="I43" s="155" t="s">
        <v>97</v>
      </c>
      <c r="J43" s="153">
        <v>3</v>
      </c>
      <c r="K43" s="153">
        <v>7</v>
      </c>
      <c r="L43" s="153" t="s">
        <v>74</v>
      </c>
      <c r="M43" s="153" t="s">
        <v>9</v>
      </c>
      <c r="N43" s="153">
        <v>22</v>
      </c>
      <c r="O43" s="153" t="str">
        <f>IF(Table1[[#This Row],[Ethanol Day]]&lt;9,"Early",IF(Table1[[#This Row],[Ethanol Day]]&gt;16,"Late","Mid"))</f>
        <v>Late</v>
      </c>
      <c r="P43" s="153" t="s">
        <v>11</v>
      </c>
      <c r="Q43" s="153" t="s">
        <v>81</v>
      </c>
      <c r="R43" s="153">
        <v>769</v>
      </c>
    </row>
    <row r="44" spans="4:18" x14ac:dyDescent="0.3">
      <c r="D44" s="47" t="str">
        <f>IF(ISBLANK(BurstClassFull13[[#This Row],[Hour1-Spk/sec]]),"",IF(BurstClassFull13[[#This Row],[Hour1-Spk/sec]]&lt;$C$3,"LF","HF"))</f>
        <v>LF</v>
      </c>
      <c r="E44" s="47" t="str">
        <f>IF(ISBLANK(BurstClassFull13[[#This Row],[Hour1-%SpikesInBursts]]),"",IF(BurstClassFull13[[#This Row],[Hour1-%SpikesInBursts]]&lt;$D$3,"LB","HB"))</f>
        <v>LB</v>
      </c>
      <c r="F44" s="81" t="str">
        <f t="shared" si="0"/>
        <v>LFLB</v>
      </c>
      <c r="G44" s="136">
        <v>0.42333333333333334</v>
      </c>
      <c r="H44" s="136">
        <v>4.2125565696228691</v>
      </c>
      <c r="I44" s="155" t="s">
        <v>97</v>
      </c>
      <c r="J44" s="153">
        <v>3</v>
      </c>
      <c r="K44" s="153">
        <v>8</v>
      </c>
      <c r="L44" s="153" t="s">
        <v>79</v>
      </c>
      <c r="M44" s="153" t="s">
        <v>9</v>
      </c>
      <c r="N44" s="153">
        <v>22</v>
      </c>
      <c r="O44" s="153" t="str">
        <f>IF(Table1[[#This Row],[Ethanol Day]]&lt;9,"Early",IF(Table1[[#This Row],[Ethanol Day]]&gt;16,"Late","Mid"))</f>
        <v>Late</v>
      </c>
      <c r="P44" s="153" t="s">
        <v>71</v>
      </c>
      <c r="Q44" s="153" t="s">
        <v>71</v>
      </c>
      <c r="R44" s="153">
        <v>769</v>
      </c>
    </row>
    <row r="45" spans="4:18" x14ac:dyDescent="0.3">
      <c r="D45" s="47" t="str">
        <f>IF(ISBLANK(BurstClassFull13[[#This Row],[Hour1-Spk/sec]]),"",IF(BurstClassFull13[[#This Row],[Hour1-Spk/sec]]&lt;$C$3,"LF","HF"))</f>
        <v>LF</v>
      </c>
      <c r="E45" s="47" t="str">
        <f>IF(ISBLANK(BurstClassFull13[[#This Row],[Hour1-%SpikesInBursts]]),"",IF(BurstClassFull13[[#This Row],[Hour1-%SpikesInBursts]]&lt;$D$3,"LB","HB"))</f>
        <v>LB</v>
      </c>
      <c r="F45" s="81" t="str">
        <f t="shared" si="0"/>
        <v>LFLB</v>
      </c>
      <c r="G45" s="136">
        <v>1.349722222222222</v>
      </c>
      <c r="H45" s="136">
        <v>14.008115465861385</v>
      </c>
      <c r="I45" s="155" t="s">
        <v>97</v>
      </c>
      <c r="J45" s="153">
        <v>3</v>
      </c>
      <c r="K45" s="153">
        <v>9</v>
      </c>
      <c r="L45" s="153" t="s">
        <v>102</v>
      </c>
      <c r="M45" s="153" t="s">
        <v>9</v>
      </c>
      <c r="N45" s="153">
        <v>22</v>
      </c>
      <c r="O45" s="153" t="str">
        <f>IF(Table1[[#This Row],[Ethanol Day]]&lt;9,"Early",IF(Table1[[#This Row],[Ethanol Day]]&gt;16,"Late","Mid"))</f>
        <v>Late</v>
      </c>
      <c r="P45" s="153" t="s">
        <v>119</v>
      </c>
      <c r="Q45" s="153" t="s">
        <v>71</v>
      </c>
      <c r="R45" s="153">
        <v>769</v>
      </c>
    </row>
    <row r="46" spans="4:18" x14ac:dyDescent="0.3">
      <c r="D46" s="47" t="str">
        <f>IF(ISBLANK(BurstClassFull13[[#This Row],[Hour1-Spk/sec]]),"",IF(BurstClassFull13[[#This Row],[Hour1-Spk/sec]]&lt;$C$3,"LF","HF"))</f>
        <v>HF</v>
      </c>
      <c r="E46" s="47" t="str">
        <f>IF(ISBLANK(BurstClassFull13[[#This Row],[Hour1-%SpikesInBursts]]),"",IF(BurstClassFull13[[#This Row],[Hour1-%SpikesInBursts]]&lt;$D$3,"LB","HB"))</f>
        <v>HB</v>
      </c>
      <c r="F46" s="81" t="str">
        <f t="shared" si="0"/>
        <v>HFHB</v>
      </c>
      <c r="G46" s="136">
        <v>13.799444444444445</v>
      </c>
      <c r="H46" s="136">
        <v>87.178041909968854</v>
      </c>
      <c r="I46" s="155" t="s">
        <v>97</v>
      </c>
      <c r="J46" s="153">
        <v>3</v>
      </c>
      <c r="K46" s="153">
        <v>11</v>
      </c>
      <c r="L46" s="153" t="s">
        <v>86</v>
      </c>
      <c r="M46" s="153" t="s">
        <v>9</v>
      </c>
      <c r="N46" s="153">
        <v>22</v>
      </c>
      <c r="O46" s="153" t="str">
        <f>IF(Table1[[#This Row],[Ethanol Day]]&lt;9,"Early",IF(Table1[[#This Row],[Ethanol Day]]&gt;16,"Late","Mid"))</f>
        <v>Late</v>
      </c>
      <c r="P46" s="153" t="s">
        <v>11</v>
      </c>
      <c r="Q46" s="153" t="s">
        <v>71</v>
      </c>
      <c r="R46" s="153">
        <v>769</v>
      </c>
    </row>
    <row r="47" spans="4:18" x14ac:dyDescent="0.3">
      <c r="D47" s="47" t="str">
        <f>IF(ISBLANK(BurstClassFull13[[#This Row],[Hour1-Spk/sec]]),"",IF(BurstClassFull13[[#This Row],[Hour1-Spk/sec]]&lt;$C$3,"LF","HF"))</f>
        <v>LF</v>
      </c>
      <c r="E47" s="47" t="str">
        <f>IF(ISBLANK(BurstClassFull13[[#This Row],[Hour1-%SpikesInBursts]]),"",IF(BurstClassFull13[[#This Row],[Hour1-%SpikesInBursts]]&lt;$D$3,"LB","HB"))</f>
        <v>LB</v>
      </c>
      <c r="F47" s="81" t="str">
        <f t="shared" si="0"/>
        <v>LFLB</v>
      </c>
      <c r="G47" s="136">
        <v>0.62194444444444452</v>
      </c>
      <c r="H47" s="136">
        <v>8.3530245513226902</v>
      </c>
      <c r="I47" s="155" t="s">
        <v>97</v>
      </c>
      <c r="J47" s="153">
        <v>3</v>
      </c>
      <c r="K47" s="153">
        <v>15</v>
      </c>
      <c r="L47" s="153" t="s">
        <v>115</v>
      </c>
      <c r="M47" s="153" t="s">
        <v>9</v>
      </c>
      <c r="N47" s="153">
        <v>22</v>
      </c>
      <c r="O47" s="153" t="str">
        <f>IF(Table1[[#This Row],[Ethanol Day]]&lt;9,"Early",IF(Table1[[#This Row],[Ethanol Day]]&gt;16,"Late","Mid"))</f>
        <v>Late</v>
      </c>
      <c r="P47" s="153" t="s">
        <v>11</v>
      </c>
      <c r="Q47" s="153" t="s">
        <v>71</v>
      </c>
      <c r="R47" s="153">
        <v>769</v>
      </c>
    </row>
    <row r="48" spans="4:18" x14ac:dyDescent="0.3">
      <c r="D48" s="47" t="str">
        <f>IF(ISBLANK(BurstClassFull13[[#This Row],[Hour1-Spk/sec]]),"",IF(BurstClassFull13[[#This Row],[Hour1-Spk/sec]]&lt;$C$3,"LF","HF"))</f>
        <v>LF</v>
      </c>
      <c r="E48" s="47" t="str">
        <f>IF(ISBLANK(BurstClassFull13[[#This Row],[Hour1-%SpikesInBursts]]),"",IF(BurstClassFull13[[#This Row],[Hour1-%SpikesInBursts]]&lt;$D$3,"LB","HB"))</f>
        <v>LB</v>
      </c>
      <c r="F48" s="81" t="str">
        <f t="shared" si="0"/>
        <v>LFLB</v>
      </c>
      <c r="G48" s="136">
        <v>1.8286111111111112</v>
      </c>
      <c r="H48" s="136">
        <v>21.981300203681084</v>
      </c>
      <c r="I48" s="155" t="s">
        <v>109</v>
      </c>
      <c r="J48" s="153">
        <v>4</v>
      </c>
      <c r="K48" s="153">
        <v>3</v>
      </c>
      <c r="L48" s="153" t="s">
        <v>73</v>
      </c>
      <c r="M48" s="153" t="s">
        <v>9</v>
      </c>
      <c r="N48" s="153">
        <v>21</v>
      </c>
      <c r="O48" s="153" t="str">
        <f>IF(Table1[[#This Row],[Ethanol Day]]&lt;9,"Early",IF(Table1[[#This Row],[Ethanol Day]]&gt;16,"Late","Mid"))</f>
        <v>Late</v>
      </c>
      <c r="P48" s="153" t="s">
        <v>11</v>
      </c>
      <c r="Q48" s="153" t="s">
        <v>81</v>
      </c>
      <c r="R48" s="153">
        <v>344</v>
      </c>
    </row>
    <row r="49" spans="4:18" x14ac:dyDescent="0.3">
      <c r="D49" s="47" t="str">
        <f>IF(ISBLANK(BurstClassFull13[[#This Row],[Hour1-Spk/sec]]),"",IF(BurstClassFull13[[#This Row],[Hour1-Spk/sec]]&lt;$C$3,"LF","HF"))</f>
        <v>LF</v>
      </c>
      <c r="E49" s="47" t="str">
        <f>IF(ISBLANK(BurstClassFull13[[#This Row],[Hour1-%SpikesInBursts]]),"",IF(BurstClassFull13[[#This Row],[Hour1-%SpikesInBursts]]&lt;$D$3,"LB","HB"))</f>
        <v>LB</v>
      </c>
      <c r="F49" s="81" t="str">
        <f t="shared" si="0"/>
        <v>LFLB</v>
      </c>
      <c r="G49" s="136">
        <v>0.75861111111111112</v>
      </c>
      <c r="H49" s="136">
        <v>14.102177559000859</v>
      </c>
      <c r="I49" s="155" t="s">
        <v>109</v>
      </c>
      <c r="J49" s="153">
        <v>4</v>
      </c>
      <c r="K49" s="153">
        <v>4</v>
      </c>
      <c r="L49" s="153" t="s">
        <v>100</v>
      </c>
      <c r="M49" s="153" t="s">
        <v>9</v>
      </c>
      <c r="N49" s="153">
        <v>21</v>
      </c>
      <c r="O49" s="153" t="str">
        <f>IF(Table1[[#This Row],[Ethanol Day]]&lt;9,"Early",IF(Table1[[#This Row],[Ethanol Day]]&gt;16,"Late","Mid"))</f>
        <v>Mid</v>
      </c>
      <c r="P49" s="153" t="s">
        <v>71</v>
      </c>
      <c r="Q49" s="153" t="s">
        <v>71</v>
      </c>
      <c r="R49" s="153">
        <v>344</v>
      </c>
    </row>
    <row r="50" spans="4:18" x14ac:dyDescent="0.3">
      <c r="D50" s="47" t="str">
        <f>IF(ISBLANK(BurstClassFull13[[#This Row],[Hour1-Spk/sec]]),"",IF(BurstClassFull13[[#This Row],[Hour1-Spk/sec]]&lt;$C$3,"LF","HF"))</f>
        <v>LF</v>
      </c>
      <c r="E50" s="47" t="str">
        <f>IF(ISBLANK(BurstClassFull13[[#This Row],[Hour1-%SpikesInBursts]]),"",IF(BurstClassFull13[[#This Row],[Hour1-%SpikesInBursts]]&lt;$D$3,"LB","HB"))</f>
        <v>LB</v>
      </c>
      <c r="F50" s="81" t="str">
        <f t="shared" si="0"/>
        <v>LFLB</v>
      </c>
      <c r="G50" s="136">
        <v>1.7388888888888889</v>
      </c>
      <c r="H50" s="136">
        <v>24.958094390846565</v>
      </c>
      <c r="I50" s="155" t="s">
        <v>109</v>
      </c>
      <c r="J50" s="153">
        <v>4</v>
      </c>
      <c r="K50" s="153">
        <v>6</v>
      </c>
      <c r="L50" s="153" t="s">
        <v>74</v>
      </c>
      <c r="M50" s="153" t="s">
        <v>9</v>
      </c>
      <c r="N50" s="153">
        <v>21</v>
      </c>
      <c r="O50" s="153" t="str">
        <f>IF(Table1[[#This Row],[Ethanol Day]]&lt;9,"Early",IF(Table1[[#This Row],[Ethanol Day]]&gt;16,"Late","Mid"))</f>
        <v>Mid</v>
      </c>
      <c r="P50" s="153" t="s">
        <v>11</v>
      </c>
      <c r="Q50" s="153" t="s">
        <v>81</v>
      </c>
      <c r="R50" s="153">
        <v>344</v>
      </c>
    </row>
    <row r="51" spans="4:18" x14ac:dyDescent="0.3">
      <c r="D51" s="47" t="str">
        <f>IF(ISBLANK(BurstClassFull13[[#This Row],[Hour1-Spk/sec]]),"",IF(BurstClassFull13[[#This Row],[Hour1-Spk/sec]]&lt;$C$3,"LF","HF"))</f>
        <v>LF</v>
      </c>
      <c r="E51" s="47" t="str">
        <f>IF(ISBLANK(BurstClassFull13[[#This Row],[Hour1-%SpikesInBursts]]),"",IF(BurstClassFull13[[#This Row],[Hour1-%SpikesInBursts]]&lt;$D$3,"LB","HB"))</f>
        <v>LB</v>
      </c>
      <c r="F51" s="81" t="str">
        <f t="shared" si="0"/>
        <v>LFLB</v>
      </c>
      <c r="G51" s="136">
        <v>1.9961111111111112</v>
      </c>
      <c r="H51" s="136">
        <v>29.044477652451814</v>
      </c>
      <c r="I51" s="155" t="s">
        <v>109</v>
      </c>
      <c r="J51" s="153">
        <v>4</v>
      </c>
      <c r="K51" s="153">
        <v>7</v>
      </c>
      <c r="L51" s="153" t="s">
        <v>79</v>
      </c>
      <c r="M51" s="153" t="s">
        <v>9</v>
      </c>
      <c r="N51" s="153">
        <v>21</v>
      </c>
      <c r="O51" s="153" t="str">
        <f>IF(Table1[[#This Row],[Ethanol Day]]&lt;9,"Early",IF(Table1[[#This Row],[Ethanol Day]]&gt;16,"Late","Mid"))</f>
        <v>Mid</v>
      </c>
      <c r="P51" s="153" t="s">
        <v>71</v>
      </c>
      <c r="Q51" s="153" t="s">
        <v>71</v>
      </c>
      <c r="R51" s="153">
        <v>344</v>
      </c>
    </row>
    <row r="52" spans="4:18" x14ac:dyDescent="0.3">
      <c r="D52" s="47" t="str">
        <f>IF(ISBLANK(BurstClassFull13[[#This Row],[Hour1-Spk/sec]]),"",IF(BurstClassFull13[[#This Row],[Hour1-Spk/sec]]&lt;$C$3,"LF","HF"))</f>
        <v>LF</v>
      </c>
      <c r="E52" s="47" t="str">
        <f>IF(ISBLANK(BurstClassFull13[[#This Row],[Hour1-%SpikesInBursts]]),"",IF(BurstClassFull13[[#This Row],[Hour1-%SpikesInBursts]]&lt;$D$3,"LB","HB"))</f>
        <v>LB</v>
      </c>
      <c r="F52" s="81" t="str">
        <f t="shared" si="0"/>
        <v>LFLB</v>
      </c>
      <c r="G52" s="136">
        <v>0.78736111111111129</v>
      </c>
      <c r="H52" s="136">
        <v>8.9789010935929916</v>
      </c>
      <c r="I52" s="155" t="s">
        <v>109</v>
      </c>
      <c r="J52" s="153">
        <v>4</v>
      </c>
      <c r="K52" s="153">
        <v>8</v>
      </c>
      <c r="L52" s="153" t="s">
        <v>102</v>
      </c>
      <c r="M52" s="153" t="s">
        <v>9</v>
      </c>
      <c r="N52" s="153">
        <v>21</v>
      </c>
      <c r="O52" s="153" t="str">
        <f>IF(Table1[[#This Row],[Ethanol Day]]&lt;9,"Early",IF(Table1[[#This Row],[Ethanol Day]]&gt;16,"Late","Mid"))</f>
        <v>Mid</v>
      </c>
      <c r="P52" s="153" t="s">
        <v>119</v>
      </c>
      <c r="Q52" s="153" t="s">
        <v>71</v>
      </c>
      <c r="R52" s="153">
        <v>344</v>
      </c>
    </row>
    <row r="53" spans="4:18" x14ac:dyDescent="0.3">
      <c r="D53" s="47" t="str">
        <f>IF(ISBLANK(BurstClassFull13[[#This Row],[Hour1-Spk/sec]]),"",IF(BurstClassFull13[[#This Row],[Hour1-Spk/sec]]&lt;$C$3,"LF","HF"))</f>
        <v>HF</v>
      </c>
      <c r="E53" s="47" t="str">
        <f>IF(ISBLANK(BurstClassFull13[[#This Row],[Hour1-%SpikesInBursts]]),"",IF(BurstClassFull13[[#This Row],[Hour1-%SpikesInBursts]]&lt;$D$3,"LB","HB"))</f>
        <v>HB</v>
      </c>
      <c r="F53" s="81" t="str">
        <f t="shared" si="0"/>
        <v>HFHB</v>
      </c>
      <c r="G53" s="136">
        <v>12.56388888888889</v>
      </c>
      <c r="H53" s="136">
        <v>84.739386079616466</v>
      </c>
      <c r="I53" s="155" t="s">
        <v>109</v>
      </c>
      <c r="J53" s="153">
        <v>4</v>
      </c>
      <c r="K53" s="153">
        <v>12</v>
      </c>
      <c r="L53" s="153" t="s">
        <v>115</v>
      </c>
      <c r="M53" s="153" t="s">
        <v>9</v>
      </c>
      <c r="N53" s="153">
        <v>21</v>
      </c>
      <c r="O53" s="153" t="str">
        <f>IF(Table1[[#This Row],[Ethanol Day]]&lt;9,"Early",IF(Table1[[#This Row],[Ethanol Day]]&gt;16,"Late","Mid"))</f>
        <v>Mid</v>
      </c>
      <c r="P53" s="153" t="s">
        <v>71</v>
      </c>
      <c r="Q53" s="153" t="s">
        <v>71</v>
      </c>
      <c r="R53" s="153">
        <v>344</v>
      </c>
    </row>
    <row r="54" spans="4:18" x14ac:dyDescent="0.3">
      <c r="D54" s="47" t="str">
        <f>IF(ISBLANK(BurstClassFull13[[#This Row],[Hour1-Spk/sec]]),"",IF(BurstClassFull13[[#This Row],[Hour1-Spk/sec]]&lt;$C$3,"LF","HF"))</f>
        <v>LF</v>
      </c>
      <c r="E54" s="47" t="str">
        <f>IF(ISBLANK(BurstClassFull13[[#This Row],[Hour1-%SpikesInBursts]]),"",IF(BurstClassFull13[[#This Row],[Hour1-%SpikesInBursts]]&lt;$D$3,"LB","HB"))</f>
        <v>LB</v>
      </c>
      <c r="F54" s="81" t="str">
        <f t="shared" si="0"/>
        <v>LFLB</v>
      </c>
      <c r="G54" s="136">
        <v>2.0180555555555557</v>
      </c>
      <c r="H54" s="136">
        <v>23.026245262560021</v>
      </c>
      <c r="I54" s="155" t="s">
        <v>116</v>
      </c>
      <c r="J54" s="153">
        <v>6</v>
      </c>
      <c r="K54" s="153">
        <v>1</v>
      </c>
      <c r="L54" s="153" t="s">
        <v>70</v>
      </c>
      <c r="M54" s="153" t="s">
        <v>9</v>
      </c>
      <c r="N54" s="153">
        <v>22</v>
      </c>
      <c r="O54" s="153" t="str">
        <f>IF(Table1[[#This Row],[Ethanol Day]]&lt;9,"Early",IF(Table1[[#This Row],[Ethanol Day]]&gt;16,"Late","Mid"))</f>
        <v>Mid</v>
      </c>
      <c r="P54" s="153" t="s">
        <v>71</v>
      </c>
      <c r="Q54" s="153" t="s">
        <v>71</v>
      </c>
      <c r="R54" s="153">
        <v>778</v>
      </c>
    </row>
    <row r="55" spans="4:18" x14ac:dyDescent="0.3">
      <c r="D55" s="47" t="str">
        <f>IF(ISBLANK(BurstClassFull13[[#This Row],[Hour1-Spk/sec]]),"",IF(BurstClassFull13[[#This Row],[Hour1-Spk/sec]]&lt;$C$3,"LF","HF"))</f>
        <v>LF</v>
      </c>
      <c r="E55" s="47" t="str">
        <f>IF(ISBLANK(BurstClassFull13[[#This Row],[Hour1-%SpikesInBursts]]),"",IF(BurstClassFull13[[#This Row],[Hour1-%SpikesInBursts]]&lt;$D$3,"LB","HB"))</f>
        <v>HB</v>
      </c>
      <c r="F55" s="81" t="str">
        <f t="shared" si="0"/>
        <v>LFHB</v>
      </c>
      <c r="G55" s="136">
        <v>0.10972222222222226</v>
      </c>
      <c r="H55" s="136">
        <v>60.031763334580234</v>
      </c>
      <c r="I55" s="155" t="s">
        <v>116</v>
      </c>
      <c r="J55" s="153">
        <v>6</v>
      </c>
      <c r="K55" s="153">
        <v>2</v>
      </c>
      <c r="L55" s="153" t="s">
        <v>110</v>
      </c>
      <c r="M55" s="153" t="s">
        <v>9</v>
      </c>
      <c r="N55" s="153">
        <v>22</v>
      </c>
      <c r="O55" s="153" t="str">
        <f>IF(Table1[[#This Row],[Ethanol Day]]&lt;9,"Early",IF(Table1[[#This Row],[Ethanol Day]]&gt;16,"Late","Mid"))</f>
        <v>Mid</v>
      </c>
      <c r="P55" s="153" t="s">
        <v>71</v>
      </c>
      <c r="Q55" s="153" t="s">
        <v>81</v>
      </c>
      <c r="R55" s="153">
        <v>778</v>
      </c>
    </row>
    <row r="56" spans="4:18" x14ac:dyDescent="0.3">
      <c r="D56" s="47" t="str">
        <f>IF(ISBLANK(BurstClassFull13[[#This Row],[Hour1-Spk/sec]]),"",IF(BurstClassFull13[[#This Row],[Hour1-Spk/sec]]&lt;$C$3,"LF","HF"))</f>
        <v>LF</v>
      </c>
      <c r="E56" s="47" t="str">
        <f>IF(ISBLANK(BurstClassFull13[[#This Row],[Hour1-%SpikesInBursts]]),"",IF(BurstClassFull13[[#This Row],[Hour1-%SpikesInBursts]]&lt;$D$3,"LB","HB"))</f>
        <v>LB</v>
      </c>
      <c r="F56" s="81" t="str">
        <f t="shared" si="0"/>
        <v>LFLB</v>
      </c>
      <c r="G56" s="136">
        <v>1.3108333333333333</v>
      </c>
      <c r="H56" s="136">
        <v>22.607994253113898</v>
      </c>
      <c r="I56" s="155" t="s">
        <v>116</v>
      </c>
      <c r="J56" s="153">
        <v>6</v>
      </c>
      <c r="K56" s="153">
        <v>8</v>
      </c>
      <c r="L56" s="153" t="s">
        <v>80</v>
      </c>
      <c r="M56" s="153" t="s">
        <v>9</v>
      </c>
      <c r="N56" s="153">
        <v>22</v>
      </c>
      <c r="O56" s="153" t="str">
        <f>IF(Table1[[#This Row],[Ethanol Day]]&lt;9,"Early",IF(Table1[[#This Row],[Ethanol Day]]&gt;16,"Late","Mid"))</f>
        <v>Mid</v>
      </c>
      <c r="P56" s="153" t="s">
        <v>71</v>
      </c>
      <c r="Q56" s="153" t="s">
        <v>71</v>
      </c>
      <c r="R56" s="153">
        <v>778</v>
      </c>
    </row>
    <row r="57" spans="4:18" x14ac:dyDescent="0.3">
      <c r="D57" s="47" t="str">
        <f>IF(ISBLANK(BurstClassFull13[[#This Row],[Hour1-Spk/sec]]),"",IF(BurstClassFull13[[#This Row],[Hour1-Spk/sec]]&lt;$C$3,"LF","HF"))</f>
        <v>LF</v>
      </c>
      <c r="E57" s="47" t="str">
        <f>IF(ISBLANK(BurstClassFull13[[#This Row],[Hour1-%SpikesInBursts]]),"",IF(BurstClassFull13[[#This Row],[Hour1-%SpikesInBursts]]&lt;$D$3,"LB","HB"))</f>
        <v>HB</v>
      </c>
      <c r="F57" s="81" t="str">
        <f t="shared" si="0"/>
        <v>LFHB</v>
      </c>
      <c r="G57" s="136">
        <v>1.1669444444444446</v>
      </c>
      <c r="H57" s="136">
        <v>53.950739013710376</v>
      </c>
      <c r="I57" s="155" t="s">
        <v>116</v>
      </c>
      <c r="J57" s="153">
        <v>6</v>
      </c>
      <c r="K57" s="153">
        <v>9</v>
      </c>
      <c r="L57" s="153" t="s">
        <v>92</v>
      </c>
      <c r="M57" s="153" t="s">
        <v>9</v>
      </c>
      <c r="N57" s="153">
        <v>22</v>
      </c>
      <c r="O57" s="153" t="str">
        <f>IF(Table1[[#This Row],[Ethanol Day]]&lt;9,"Early",IF(Table1[[#This Row],[Ethanol Day]]&gt;16,"Late","Mid"))</f>
        <v>Mid</v>
      </c>
      <c r="P57" s="153" t="s">
        <v>119</v>
      </c>
      <c r="Q57" s="153" t="s">
        <v>71</v>
      </c>
      <c r="R57" s="153">
        <v>778</v>
      </c>
    </row>
    <row r="58" spans="4:18" x14ac:dyDescent="0.3">
      <c r="D58" s="47" t="str">
        <f>IF(ISBLANK(BurstClassFull13[[#This Row],[Hour1-Spk/sec]]),"",IF(BurstClassFull13[[#This Row],[Hour1-Spk/sec]]&lt;$C$3,"LF","HF"))</f>
        <v>HF</v>
      </c>
      <c r="E58" s="47" t="str">
        <f>IF(ISBLANK(BurstClassFull13[[#This Row],[Hour1-%SpikesInBursts]]),"",IF(BurstClassFull13[[#This Row],[Hour1-%SpikesInBursts]]&lt;$D$3,"LB","HB"))</f>
        <v>HB</v>
      </c>
      <c r="F58" s="81" t="str">
        <f t="shared" si="0"/>
        <v>HFHB</v>
      </c>
      <c r="G58" s="136">
        <v>18.898888888888887</v>
      </c>
      <c r="H58" s="136">
        <v>92.130055585993375</v>
      </c>
      <c r="I58" s="155" t="s">
        <v>116</v>
      </c>
      <c r="J58" s="153">
        <v>6</v>
      </c>
      <c r="K58" s="153">
        <v>11</v>
      </c>
      <c r="L58" s="153" t="s">
        <v>84</v>
      </c>
      <c r="M58" s="153" t="s">
        <v>9</v>
      </c>
      <c r="N58" s="153">
        <v>22</v>
      </c>
      <c r="O58" s="153" t="str">
        <f>IF(Table1[[#This Row],[Ethanol Day]]&lt;9,"Early",IF(Table1[[#This Row],[Ethanol Day]]&gt;16,"Late","Mid"))</f>
        <v>Mid</v>
      </c>
      <c r="P58" s="153" t="s">
        <v>119</v>
      </c>
      <c r="Q58" s="153" t="s">
        <v>71</v>
      </c>
      <c r="R58" s="153">
        <v>778</v>
      </c>
    </row>
    <row r="59" spans="4:18" x14ac:dyDescent="0.3">
      <c r="D59" s="47" t="str">
        <f>IF(ISBLANK(BurstClassFull13[[#This Row],[Hour1-Spk/sec]]),"",IF(BurstClassFull13[[#This Row],[Hour1-Spk/sec]]&lt;$C$3,"LF","HF"))</f>
        <v>HF</v>
      </c>
      <c r="E59" s="47" t="str">
        <f>IF(ISBLANK(BurstClassFull13[[#This Row],[Hour1-%SpikesInBursts]]),"",IF(BurstClassFull13[[#This Row],[Hour1-%SpikesInBursts]]&lt;$D$3,"LB","HB"))</f>
        <v>HB</v>
      </c>
      <c r="F59" s="81" t="str">
        <f t="shared" si="0"/>
        <v>HFHB</v>
      </c>
      <c r="G59" s="136">
        <v>8.3566666666666674</v>
      </c>
      <c r="H59" s="136">
        <v>62.250524375497093</v>
      </c>
      <c r="I59" s="155" t="s">
        <v>116</v>
      </c>
      <c r="J59" s="153">
        <v>6</v>
      </c>
      <c r="K59" s="153">
        <v>12</v>
      </c>
      <c r="L59" s="153" t="s">
        <v>86</v>
      </c>
      <c r="M59" s="153" t="s">
        <v>9</v>
      </c>
      <c r="N59" s="153">
        <v>22</v>
      </c>
      <c r="O59" s="153" t="str">
        <f>IF(Table1[[#This Row],[Ethanol Day]]&lt;9,"Early",IF(Table1[[#This Row],[Ethanol Day]]&gt;16,"Late","Mid"))</f>
        <v>Mid</v>
      </c>
      <c r="P59" s="153" t="s">
        <v>119</v>
      </c>
      <c r="Q59" s="153" t="s">
        <v>71</v>
      </c>
      <c r="R59" s="153">
        <v>778</v>
      </c>
    </row>
    <row r="60" spans="4:18" x14ac:dyDescent="0.3">
      <c r="D60" s="47" t="str">
        <f>IF(ISBLANK(BurstClassFull13[[#This Row],[Hour1-Spk/sec]]),"",IF(BurstClassFull13[[#This Row],[Hour1-Spk/sec]]&lt;$C$3,"LF","HF"))</f>
        <v>LF</v>
      </c>
      <c r="E60" s="47" t="str">
        <f>IF(ISBLANK(BurstClassFull13[[#This Row],[Hour1-%SpikesInBursts]]),"",IF(BurstClassFull13[[#This Row],[Hour1-%SpikesInBursts]]&lt;$D$3,"LB","HB"))</f>
        <v>LB</v>
      </c>
      <c r="F60" s="81" t="str">
        <f t="shared" si="0"/>
        <v>LFLB</v>
      </c>
      <c r="G60" s="136">
        <v>2.4661111111111107</v>
      </c>
      <c r="H60" s="136">
        <v>23.841095371823243</v>
      </c>
      <c r="I60" s="155" t="s">
        <v>116</v>
      </c>
      <c r="J60" s="153">
        <v>6</v>
      </c>
      <c r="K60" s="153">
        <v>13</v>
      </c>
      <c r="L60" s="153" t="s">
        <v>104</v>
      </c>
      <c r="M60" s="153" t="s">
        <v>9</v>
      </c>
      <c r="N60" s="153">
        <v>22</v>
      </c>
      <c r="O60" s="153" t="str">
        <f>IF(Table1[[#This Row],[Ethanol Day]]&lt;9,"Early",IF(Table1[[#This Row],[Ethanol Day]]&gt;16,"Late","Mid"))</f>
        <v>Mid</v>
      </c>
      <c r="P60" s="153" t="s">
        <v>71</v>
      </c>
      <c r="Q60" s="153" t="s">
        <v>81</v>
      </c>
      <c r="R60" s="153">
        <v>778</v>
      </c>
    </row>
    <row r="61" spans="4:18" x14ac:dyDescent="0.3">
      <c r="D61" s="47" t="str">
        <f>IF(ISBLANK(BurstClassFull13[[#This Row],[Hour1-Spk/sec]]),"",IF(BurstClassFull13[[#This Row],[Hour1-Spk/sec]]&lt;$C$3,"LF","HF"))</f>
        <v>HF</v>
      </c>
      <c r="E61" s="47" t="str">
        <f>IF(ISBLANK(BurstClassFull13[[#This Row],[Hour1-%SpikesInBursts]]),"",IF(BurstClassFull13[[#This Row],[Hour1-%SpikesInBursts]]&lt;$D$3,"LB","HB"))</f>
        <v>HB</v>
      </c>
      <c r="F61" s="81" t="str">
        <f t="shared" si="0"/>
        <v>HFHB</v>
      </c>
      <c r="G61" s="136">
        <v>6.0061111111111103</v>
      </c>
      <c r="H61" s="136">
        <v>48.570578031033826</v>
      </c>
      <c r="I61" s="155" t="s">
        <v>116</v>
      </c>
      <c r="J61" s="153">
        <v>6</v>
      </c>
      <c r="K61" s="153">
        <v>14</v>
      </c>
      <c r="L61" s="153" t="s">
        <v>89</v>
      </c>
      <c r="M61" s="153" t="s">
        <v>9</v>
      </c>
      <c r="N61" s="153">
        <v>22</v>
      </c>
      <c r="O61" s="153" t="str">
        <f>IF(Table1[[#This Row],[Ethanol Day]]&lt;9,"Early",IF(Table1[[#This Row],[Ethanol Day]]&gt;16,"Late","Mid"))</f>
        <v>Late</v>
      </c>
      <c r="P61" s="153" t="s">
        <v>71</v>
      </c>
      <c r="Q61" s="153" t="s">
        <v>71</v>
      </c>
      <c r="R61" s="153">
        <v>778</v>
      </c>
    </row>
    <row r="62" spans="4:18" x14ac:dyDescent="0.3">
      <c r="D62" s="47" t="str">
        <f>IF(ISBLANK(BurstClassFull13[[#This Row],[Hour1-Spk/sec]]),"",IF(BurstClassFull13[[#This Row],[Hour1-Spk/sec]]&lt;$C$3,"LF","HF"))</f>
        <v>LF</v>
      </c>
      <c r="E62" s="47" t="str">
        <f>IF(ISBLANK(BurstClassFull13[[#This Row],[Hour1-%SpikesInBursts]]),"",IF(BurstClassFull13[[#This Row],[Hour1-%SpikesInBursts]]&lt;$D$3,"LB","HB"))</f>
        <v>LB</v>
      </c>
      <c r="F62" s="81" t="str">
        <f t="shared" si="0"/>
        <v>LFLB</v>
      </c>
      <c r="G62" s="136">
        <v>1.2472222222222222</v>
      </c>
      <c r="H62" s="136">
        <v>26.136748221860216</v>
      </c>
      <c r="I62" s="155" t="s">
        <v>116</v>
      </c>
      <c r="J62" s="153">
        <v>6</v>
      </c>
      <c r="K62" s="153">
        <v>15</v>
      </c>
      <c r="L62" s="153" t="s">
        <v>115</v>
      </c>
      <c r="M62" s="153" t="s">
        <v>9</v>
      </c>
      <c r="N62" s="153">
        <v>22</v>
      </c>
      <c r="O62" s="153" t="str">
        <f>IF(Table1[[#This Row],[Ethanol Day]]&lt;9,"Early",IF(Table1[[#This Row],[Ethanol Day]]&gt;16,"Late","Mid"))</f>
        <v>Late</v>
      </c>
      <c r="P62" s="153" t="s">
        <v>119</v>
      </c>
      <c r="Q62" s="153" t="s">
        <v>71</v>
      </c>
      <c r="R62" s="153">
        <v>778</v>
      </c>
    </row>
    <row r="63" spans="4:18" x14ac:dyDescent="0.3">
      <c r="D63" s="47" t="str">
        <f>IF(ISBLANK(BurstClassFull13[[#This Row],[Hour1-Spk/sec]]),"",IF(BurstClassFull13[[#This Row],[Hour1-Spk/sec]]&lt;$C$3,"LF","HF"))</f>
        <v>HF</v>
      </c>
      <c r="E63" s="47" t="str">
        <f>IF(ISBLANK(BurstClassFull13[[#This Row],[Hour1-%SpikesInBursts]]),"",IF(BurstClassFull13[[#This Row],[Hour1-%SpikesInBursts]]&lt;$D$3,"LB","HB"))</f>
        <v>HB</v>
      </c>
      <c r="F63" s="81" t="str">
        <f t="shared" si="0"/>
        <v>HFHB</v>
      </c>
      <c r="G63" s="136">
        <v>6.87361111111111</v>
      </c>
      <c r="H63" s="136">
        <v>53.944405074988197</v>
      </c>
      <c r="I63" s="155" t="s">
        <v>125</v>
      </c>
      <c r="J63" s="153">
        <v>9</v>
      </c>
      <c r="K63" s="153">
        <v>1</v>
      </c>
      <c r="L63" s="153" t="s">
        <v>70</v>
      </c>
      <c r="M63" s="153" t="s">
        <v>9</v>
      </c>
      <c r="N63" s="153">
        <v>21</v>
      </c>
      <c r="O63" s="153" t="str">
        <f>IF(Table1[[#This Row],[Ethanol Day]]&lt;9,"Early",IF(Table1[[#This Row],[Ethanol Day]]&gt;16,"Late","Mid"))</f>
        <v>Late</v>
      </c>
      <c r="P63" s="153" t="s">
        <v>71</v>
      </c>
      <c r="Q63" s="153" t="s">
        <v>81</v>
      </c>
      <c r="R63" s="153">
        <v>880</v>
      </c>
    </row>
    <row r="64" spans="4:18" x14ac:dyDescent="0.3">
      <c r="D64" s="47" t="str">
        <f>IF(ISBLANK(BurstClassFull13[[#This Row],[Hour1-Spk/sec]]),"",IF(BurstClassFull13[[#This Row],[Hour1-Spk/sec]]&lt;$C$3,"LF","HF"))</f>
        <v>LF</v>
      </c>
      <c r="E64" s="47" t="str">
        <f>IF(ISBLANK(BurstClassFull13[[#This Row],[Hour1-%SpikesInBursts]]),"",IF(BurstClassFull13[[#This Row],[Hour1-%SpikesInBursts]]&lt;$D$3,"LB","HB"))</f>
        <v>LB</v>
      </c>
      <c r="F64" s="81" t="str">
        <f t="shared" si="0"/>
        <v>LFLB</v>
      </c>
      <c r="G64" s="136">
        <v>0.55583333333333329</v>
      </c>
      <c r="H64" s="136">
        <v>26.122620712706574</v>
      </c>
      <c r="I64" s="155" t="s">
        <v>125</v>
      </c>
      <c r="J64" s="153">
        <v>9</v>
      </c>
      <c r="K64" s="153">
        <v>13</v>
      </c>
      <c r="L64" s="153" t="s">
        <v>104</v>
      </c>
      <c r="M64" s="153" t="s">
        <v>9</v>
      </c>
      <c r="N64" s="153">
        <v>21</v>
      </c>
      <c r="O64" s="153" t="str">
        <f>IF(Table1[[#This Row],[Ethanol Day]]&lt;9,"Early",IF(Table1[[#This Row],[Ethanol Day]]&gt;16,"Late","Mid"))</f>
        <v>Late</v>
      </c>
      <c r="P64" s="153" t="s">
        <v>71</v>
      </c>
      <c r="Q64" s="153" t="s">
        <v>119</v>
      </c>
      <c r="R64" s="153">
        <v>880</v>
      </c>
    </row>
    <row r="65" spans="4:18" x14ac:dyDescent="0.3">
      <c r="D65" s="47" t="str">
        <f>IF(ISBLANK(BurstClassFull13[[#This Row],[Hour1-Spk/sec]]),"",IF(BurstClassFull13[[#This Row],[Hour1-Spk/sec]]&lt;$C$3,"LF","HF"))</f>
        <v>LF</v>
      </c>
      <c r="E65" s="47" t="str">
        <f>IF(ISBLANK(BurstClassFull13[[#This Row],[Hour1-%SpikesInBursts]]),"",IF(BurstClassFull13[[#This Row],[Hour1-%SpikesInBursts]]&lt;$D$3,"LB","HB"))</f>
        <v>LB</v>
      </c>
      <c r="F65" s="81" t="str">
        <f t="shared" si="0"/>
        <v>LFLB</v>
      </c>
      <c r="G65" s="136">
        <v>0.35888888888888887</v>
      </c>
      <c r="H65" s="136">
        <v>6.2534624266392758</v>
      </c>
      <c r="I65" s="155" t="s">
        <v>125</v>
      </c>
      <c r="J65" s="153">
        <v>9</v>
      </c>
      <c r="K65" s="153">
        <v>14</v>
      </c>
      <c r="L65" s="153" t="s">
        <v>115</v>
      </c>
      <c r="M65" s="153" t="s">
        <v>9</v>
      </c>
      <c r="N65" s="153">
        <v>21</v>
      </c>
      <c r="O65" s="153" t="str">
        <f>IF(Table1[[#This Row],[Ethanol Day]]&lt;9,"Early",IF(Table1[[#This Row],[Ethanol Day]]&gt;16,"Late","Mid"))</f>
        <v>Late</v>
      </c>
      <c r="P65" s="153" t="s">
        <v>71</v>
      </c>
      <c r="Q65" s="153" t="s">
        <v>71</v>
      </c>
      <c r="R65" s="153">
        <v>880</v>
      </c>
    </row>
    <row r="66" spans="4:18" x14ac:dyDescent="0.3">
      <c r="D66" s="47" t="str">
        <f>IF(ISBLANK(BurstClassFull13[[#This Row],[Hour1-Spk/sec]]),"",IF(BurstClassFull13[[#This Row],[Hour1-Spk/sec]]&lt;$C$3,"LF","HF"))</f>
        <v>LF</v>
      </c>
      <c r="E66" s="47" t="str">
        <f>IF(ISBLANK(BurstClassFull13[[#This Row],[Hour1-%SpikesInBursts]]),"",IF(BurstClassFull13[[#This Row],[Hour1-%SpikesInBursts]]&lt;$D$3,"LB","HB"))</f>
        <v>LB</v>
      </c>
      <c r="F66" s="81" t="str">
        <f t="shared" si="0"/>
        <v>LFLB</v>
      </c>
      <c r="G66" s="136">
        <v>0.50680555555555562</v>
      </c>
      <c r="H66" s="136">
        <v>9.9576534917004249</v>
      </c>
      <c r="I66" s="155" t="s">
        <v>129</v>
      </c>
      <c r="J66" s="153">
        <v>11</v>
      </c>
      <c r="K66" s="153">
        <v>1</v>
      </c>
      <c r="L66" s="153" t="s">
        <v>83</v>
      </c>
      <c r="M66" s="153" t="s">
        <v>9</v>
      </c>
      <c r="N66" s="153">
        <v>25</v>
      </c>
      <c r="O66" s="153" t="str">
        <f>IF(Table1[[#This Row],[Ethanol Day]]&lt;9,"Early",IF(Table1[[#This Row],[Ethanol Day]]&gt;16,"Late","Mid"))</f>
        <v>Late</v>
      </c>
      <c r="P66" s="153" t="s">
        <v>71</v>
      </c>
      <c r="Q66" s="153" t="s">
        <v>119</v>
      </c>
      <c r="R66" s="153">
        <v>687</v>
      </c>
    </row>
    <row r="67" spans="4:18" x14ac:dyDescent="0.3">
      <c r="D67" s="47" t="str">
        <f>IF(ISBLANK(BurstClassFull13[[#This Row],[Hour1-Spk/sec]]),"",IF(BurstClassFull13[[#This Row],[Hour1-Spk/sec]]&lt;$C$3,"LF","HF"))</f>
        <v>LF</v>
      </c>
      <c r="E67" s="47" t="str">
        <f>IF(ISBLANK(BurstClassFull13[[#This Row],[Hour1-%SpikesInBursts]]),"",IF(BurstClassFull13[[#This Row],[Hour1-%SpikesInBursts]]&lt;$D$3,"LB","HB"))</f>
        <v>HB</v>
      </c>
      <c r="F67" s="81" t="str">
        <f t="shared" si="0"/>
        <v>LFHB</v>
      </c>
      <c r="G67" s="136">
        <v>1.0116666666666665</v>
      </c>
      <c r="H67" s="136">
        <v>41.967247041112458</v>
      </c>
      <c r="I67" s="155" t="s">
        <v>129</v>
      </c>
      <c r="J67" s="153">
        <v>11</v>
      </c>
      <c r="K67" s="153">
        <v>2</v>
      </c>
      <c r="L67" s="153" t="s">
        <v>111</v>
      </c>
      <c r="M67" s="153" t="s">
        <v>9</v>
      </c>
      <c r="N67" s="153">
        <v>25</v>
      </c>
      <c r="O67" s="153" t="str">
        <f>IF(Table1[[#This Row],[Ethanol Day]]&lt;9,"Early",IF(Table1[[#This Row],[Ethanol Day]]&gt;16,"Late","Mid"))</f>
        <v>Late</v>
      </c>
      <c r="P67" s="153" t="s">
        <v>71</v>
      </c>
      <c r="Q67" s="153" t="s">
        <v>119</v>
      </c>
      <c r="R67" s="153">
        <v>687</v>
      </c>
    </row>
    <row r="68" spans="4:18" x14ac:dyDescent="0.3">
      <c r="D68" s="47" t="str">
        <f>IF(ISBLANK(BurstClassFull13[[#This Row],[Hour1-Spk/sec]]),"",IF(BurstClassFull13[[#This Row],[Hour1-Spk/sec]]&lt;$C$3,"LF","HF"))</f>
        <v>LF</v>
      </c>
      <c r="E68" s="47" t="str">
        <f>IF(ISBLANK(BurstClassFull13[[#This Row],[Hour1-%SpikesInBursts]]),"",IF(BurstClassFull13[[#This Row],[Hour1-%SpikesInBursts]]&lt;$D$3,"LB","HB"))</f>
        <v>LB</v>
      </c>
      <c r="F68" s="81" t="str">
        <f t="shared" si="0"/>
        <v>LFLB</v>
      </c>
      <c r="G68" s="136">
        <v>0.62861111111111112</v>
      </c>
      <c r="H68" s="136">
        <v>15.109605858807219</v>
      </c>
      <c r="I68" s="155" t="s">
        <v>129</v>
      </c>
      <c r="J68" s="153">
        <v>11</v>
      </c>
      <c r="K68" s="153">
        <v>3</v>
      </c>
      <c r="L68" s="153" t="s">
        <v>142</v>
      </c>
      <c r="M68" s="153" t="s">
        <v>9</v>
      </c>
      <c r="N68" s="153">
        <v>25</v>
      </c>
      <c r="O68" s="153" t="str">
        <f>IF(Table1[[#This Row],[Ethanol Day]]&lt;9,"Early",IF(Table1[[#This Row],[Ethanol Day]]&gt;16,"Late","Mid"))</f>
        <v>Late</v>
      </c>
      <c r="P68" s="153" t="s">
        <v>11</v>
      </c>
      <c r="Q68" s="153" t="s">
        <v>119</v>
      </c>
      <c r="R68" s="153">
        <v>687</v>
      </c>
    </row>
    <row r="69" spans="4:18" x14ac:dyDescent="0.3">
      <c r="D69" s="47" t="str">
        <f>IF(ISBLANK(BurstClassFull13[[#This Row],[Hour1-Spk/sec]]),"",IF(BurstClassFull13[[#This Row],[Hour1-Spk/sec]]&lt;$C$3,"LF","HF"))</f>
        <v>HF</v>
      </c>
      <c r="E69" s="47" t="str">
        <f>IF(ISBLANK(BurstClassFull13[[#This Row],[Hour1-%SpikesInBursts]]),"",IF(BurstClassFull13[[#This Row],[Hour1-%SpikesInBursts]]&lt;$D$3,"LB","HB"))</f>
        <v>HB</v>
      </c>
      <c r="F69" s="81" t="str">
        <f t="shared" si="0"/>
        <v>HFHB</v>
      </c>
      <c r="G69" s="136">
        <v>7.9722222222222223</v>
      </c>
      <c r="H69" s="136">
        <v>63.033453452546198</v>
      </c>
      <c r="I69" s="155" t="s">
        <v>129</v>
      </c>
      <c r="J69" s="153">
        <v>11</v>
      </c>
      <c r="K69" s="153">
        <v>5</v>
      </c>
      <c r="L69" s="153" t="s">
        <v>136</v>
      </c>
      <c r="M69" s="153" t="s">
        <v>9</v>
      </c>
      <c r="N69" s="153">
        <v>25</v>
      </c>
      <c r="O69" s="153" t="str">
        <f>IF(Table1[[#This Row],[Ethanol Day]]&lt;9,"Early",IF(Table1[[#This Row],[Ethanol Day]]&gt;16,"Late","Mid"))</f>
        <v>Late</v>
      </c>
      <c r="P69" s="153" t="s">
        <v>11</v>
      </c>
      <c r="Q69" s="153" t="s">
        <v>119</v>
      </c>
      <c r="R69" s="153">
        <v>687</v>
      </c>
    </row>
    <row r="70" spans="4:18" x14ac:dyDescent="0.3">
      <c r="D70" s="47" t="str">
        <f>IF(ISBLANK(BurstClassFull13[[#This Row],[Hour1-Spk/sec]]),"",IF(BurstClassFull13[[#This Row],[Hour1-Spk/sec]]&lt;$C$3,"LF","HF"))</f>
        <v>LF</v>
      </c>
      <c r="E70" s="47" t="str">
        <f>IF(ISBLANK(BurstClassFull13[[#This Row],[Hour1-%SpikesInBursts]]),"",IF(BurstClassFull13[[#This Row],[Hour1-%SpikesInBursts]]&lt;$D$3,"LB","HB"))</f>
        <v>HB</v>
      </c>
      <c r="F70" s="81" t="str">
        <f t="shared" si="0"/>
        <v>LFHB</v>
      </c>
      <c r="G70" s="136">
        <v>2.7509722222222219</v>
      </c>
      <c r="H70" s="136">
        <v>31.930028115095833</v>
      </c>
      <c r="I70" s="155" t="s">
        <v>129</v>
      </c>
      <c r="J70" s="153">
        <v>11</v>
      </c>
      <c r="K70" s="153">
        <v>7</v>
      </c>
      <c r="L70" s="153" t="s">
        <v>112</v>
      </c>
      <c r="M70" s="153" t="s">
        <v>9</v>
      </c>
      <c r="N70" s="153">
        <v>25</v>
      </c>
      <c r="O70" s="153" t="str">
        <f>IF(Table1[[#This Row],[Ethanol Day]]&lt;9,"Early",IF(Table1[[#This Row],[Ethanol Day]]&gt;16,"Late","Mid"))</f>
        <v>Late</v>
      </c>
      <c r="P70" s="153" t="s">
        <v>81</v>
      </c>
      <c r="Q70" s="153" t="s">
        <v>119</v>
      </c>
      <c r="R70" s="153">
        <v>687</v>
      </c>
    </row>
    <row r="71" spans="4:18" x14ac:dyDescent="0.3">
      <c r="D71" s="47" t="str">
        <f>IF(ISBLANK(BurstClassFull13[[#This Row],[Hour1-Spk/sec]]),"",IF(BurstClassFull13[[#This Row],[Hour1-Spk/sec]]&lt;$C$3,"LF","HF"))</f>
        <v>LF</v>
      </c>
      <c r="E71" s="47" t="str">
        <f>IF(ISBLANK(BurstClassFull13[[#This Row],[Hour1-%SpikesInBursts]]),"",IF(BurstClassFull13[[#This Row],[Hour1-%SpikesInBursts]]&lt;$D$3,"LB","HB"))</f>
        <v>HB</v>
      </c>
      <c r="F71" s="81" t="str">
        <f t="shared" si="0"/>
        <v>LFHB</v>
      </c>
      <c r="G71" s="136">
        <v>1.0552777777777778</v>
      </c>
      <c r="H71" s="136">
        <v>30.333464256601804</v>
      </c>
      <c r="I71" s="155" t="s">
        <v>129</v>
      </c>
      <c r="J71" s="153">
        <v>11</v>
      </c>
      <c r="K71" s="153">
        <v>8</v>
      </c>
      <c r="L71" s="153" t="s">
        <v>113</v>
      </c>
      <c r="M71" s="153" t="s">
        <v>9</v>
      </c>
      <c r="N71" s="153">
        <v>25</v>
      </c>
      <c r="O71" s="153" t="str">
        <f>IF(Table1[[#This Row],[Ethanol Day]]&lt;9,"Early",IF(Table1[[#This Row],[Ethanol Day]]&gt;16,"Late","Mid"))</f>
        <v>Late</v>
      </c>
      <c r="P71" s="153" t="s">
        <v>71</v>
      </c>
      <c r="Q71" s="153" t="s">
        <v>119</v>
      </c>
      <c r="R71" s="153">
        <v>687</v>
      </c>
    </row>
    <row r="72" spans="4:18" x14ac:dyDescent="0.3">
      <c r="D72" s="47" t="str">
        <f>IF(ISBLANK(BurstClassFull13[[#This Row],[Hour1-Spk/sec]]),"",IF(BurstClassFull13[[#This Row],[Hour1-Spk/sec]]&lt;$C$3,"LF","HF"))</f>
        <v>LF</v>
      </c>
      <c r="E72" s="47" t="str">
        <f>IF(ISBLANK(BurstClassFull13[[#This Row],[Hour1-%SpikesInBursts]]),"",IF(BurstClassFull13[[#This Row],[Hour1-%SpikesInBursts]]&lt;$D$3,"LB","HB"))</f>
        <v>LB</v>
      </c>
      <c r="F72" s="81" t="str">
        <f t="shared" si="0"/>
        <v>LFLB</v>
      </c>
      <c r="G72" s="136">
        <v>1.9055555555555557</v>
      </c>
      <c r="H72" s="136">
        <v>29.594371849485899</v>
      </c>
      <c r="I72" s="155" t="s">
        <v>105</v>
      </c>
      <c r="J72" s="153">
        <v>12</v>
      </c>
      <c r="K72" s="153">
        <v>1</v>
      </c>
      <c r="L72" s="153" t="s">
        <v>83</v>
      </c>
      <c r="M72" s="153" t="s">
        <v>9</v>
      </c>
      <c r="N72" s="153">
        <v>10</v>
      </c>
      <c r="O72" s="153" t="str">
        <f>IF(Table1[[#This Row],[Ethanol Day]]&lt;9,"Early",IF(Table1[[#This Row],[Ethanol Day]]&gt;16,"Late","Mid"))</f>
        <v>Late</v>
      </c>
      <c r="P72" s="153" t="s">
        <v>11</v>
      </c>
      <c r="Q72" s="153" t="s">
        <v>119</v>
      </c>
      <c r="R72" s="153">
        <v>199</v>
      </c>
    </row>
    <row r="73" spans="4:18" x14ac:dyDescent="0.3">
      <c r="D73" s="47" t="str">
        <f>IF(ISBLANK(BurstClassFull13[[#This Row],[Hour1-Spk/sec]]),"",IF(BurstClassFull13[[#This Row],[Hour1-Spk/sec]]&lt;$C$3,"LF","HF"))</f>
        <v>LF</v>
      </c>
      <c r="E73" s="47" t="str">
        <f>IF(ISBLANK(BurstClassFull13[[#This Row],[Hour1-%SpikesInBursts]]),"",IF(BurstClassFull13[[#This Row],[Hour1-%SpikesInBursts]]&lt;$D$3,"LB","HB"))</f>
        <v>HB</v>
      </c>
      <c r="F73" s="81" t="str">
        <f t="shared" si="0"/>
        <v>LFHB</v>
      </c>
      <c r="G73" s="136">
        <v>2.9750000000000001</v>
      </c>
      <c r="H73" s="136">
        <v>39.166208081925397</v>
      </c>
      <c r="I73" s="155" t="s">
        <v>105</v>
      </c>
      <c r="J73" s="153">
        <v>12</v>
      </c>
      <c r="K73" s="153">
        <v>3</v>
      </c>
      <c r="L73" s="153" t="s">
        <v>108</v>
      </c>
      <c r="M73" s="153" t="s">
        <v>9</v>
      </c>
      <c r="N73" s="153">
        <v>10</v>
      </c>
      <c r="O73" s="153" t="str">
        <f>IF(Table1[[#This Row],[Ethanol Day]]&lt;9,"Early",IF(Table1[[#This Row],[Ethanol Day]]&gt;16,"Late","Mid"))</f>
        <v>Early</v>
      </c>
      <c r="P73" s="153" t="s">
        <v>11</v>
      </c>
      <c r="Q73" s="153" t="s">
        <v>119</v>
      </c>
      <c r="R73" s="153">
        <v>199</v>
      </c>
    </row>
    <row r="74" spans="4:18" x14ac:dyDescent="0.3">
      <c r="D74" s="47" t="str">
        <f>IF(ISBLANK(BurstClassFull13[[#This Row],[Hour1-Spk/sec]]),"",IF(BurstClassFull13[[#This Row],[Hour1-Spk/sec]]&lt;$C$3,"LF","HF"))</f>
        <v>LF</v>
      </c>
      <c r="E74" s="47" t="str">
        <f>IF(ISBLANK(BurstClassFull13[[#This Row],[Hour1-%SpikesInBursts]]),"",IF(BurstClassFull13[[#This Row],[Hour1-%SpikesInBursts]]&lt;$D$3,"LB","HB"))</f>
        <v>HB</v>
      </c>
      <c r="F74" s="81" t="str">
        <f t="shared" si="0"/>
        <v>LFHB</v>
      </c>
      <c r="G74" s="136">
        <v>1.3783333333333336</v>
      </c>
      <c r="H74" s="136">
        <v>61.146116870839037</v>
      </c>
      <c r="I74" s="155" t="s">
        <v>105</v>
      </c>
      <c r="J74" s="153">
        <v>12</v>
      </c>
      <c r="K74" s="153">
        <v>4</v>
      </c>
      <c r="L74" s="153" t="s">
        <v>111</v>
      </c>
      <c r="M74" s="153" t="s">
        <v>9</v>
      </c>
      <c r="N74" s="153">
        <v>10</v>
      </c>
      <c r="O74" s="153" t="str">
        <f>IF(Table1[[#This Row],[Ethanol Day]]&lt;9,"Early",IF(Table1[[#This Row],[Ethanol Day]]&gt;16,"Late","Mid"))</f>
        <v>Early</v>
      </c>
      <c r="P74" s="153" t="s">
        <v>11</v>
      </c>
      <c r="Q74" s="153" t="s">
        <v>119</v>
      </c>
      <c r="R74" s="153">
        <v>199</v>
      </c>
    </row>
    <row r="75" spans="4:18" x14ac:dyDescent="0.3">
      <c r="D75" s="47" t="str">
        <f>IF(ISBLANK(BurstClassFull13[[#This Row],[Hour1-Spk/sec]]),"",IF(BurstClassFull13[[#This Row],[Hour1-Spk/sec]]&lt;$C$3,"LF","HF"))</f>
        <v>LF</v>
      </c>
      <c r="E75" s="47" t="str">
        <f>IF(ISBLANK(BurstClassFull13[[#This Row],[Hour1-%SpikesInBursts]]),"",IF(BurstClassFull13[[#This Row],[Hour1-%SpikesInBursts]]&lt;$D$3,"LB","HB"))</f>
        <v>HB</v>
      </c>
      <c r="F75" s="81" t="str">
        <f t="shared" si="0"/>
        <v>LFHB</v>
      </c>
      <c r="G75" s="136">
        <v>1.8298611111111114</v>
      </c>
      <c r="H75" s="136">
        <v>35.519816976423947</v>
      </c>
      <c r="I75" s="155" t="s">
        <v>105</v>
      </c>
      <c r="J75" s="153">
        <v>12</v>
      </c>
      <c r="K75" s="153">
        <v>6</v>
      </c>
      <c r="L75" s="153" t="s">
        <v>87</v>
      </c>
      <c r="M75" s="153" t="s">
        <v>9</v>
      </c>
      <c r="N75" s="153">
        <v>10</v>
      </c>
      <c r="O75" s="153" t="str">
        <f>IF(Table1[[#This Row],[Ethanol Day]]&lt;9,"Early",IF(Table1[[#This Row],[Ethanol Day]]&gt;16,"Late","Mid"))</f>
        <v>Early</v>
      </c>
      <c r="P75" s="153" t="s">
        <v>81</v>
      </c>
      <c r="Q75" s="153" t="s">
        <v>119</v>
      </c>
      <c r="R75" s="153">
        <v>199</v>
      </c>
    </row>
    <row r="76" spans="4:18" x14ac:dyDescent="0.3">
      <c r="D76" s="47" t="str">
        <f>IF(ISBLANK(BurstClassFull13[[#This Row],[Hour1-Spk/sec]]),"",IF(BurstClassFull13[[#This Row],[Hour1-Spk/sec]]&lt;$C$3,"LF","HF"))</f>
        <v>HF</v>
      </c>
      <c r="E76" s="47" t="str">
        <f>IF(ISBLANK(BurstClassFull13[[#This Row],[Hour1-%SpikesInBursts]]),"",IF(BurstClassFull13[[#This Row],[Hour1-%SpikesInBursts]]&lt;$D$3,"LB","HB"))</f>
        <v>HB</v>
      </c>
      <c r="F76" s="81" t="str">
        <f t="shared" si="0"/>
        <v>HFHB</v>
      </c>
      <c r="G76" s="136">
        <v>12.229722222222222</v>
      </c>
      <c r="H76" s="136">
        <v>77.855409225687097</v>
      </c>
      <c r="I76" s="155" t="s">
        <v>105</v>
      </c>
      <c r="J76" s="153">
        <v>12</v>
      </c>
      <c r="K76" s="153">
        <v>8</v>
      </c>
      <c r="L76" s="153" t="s">
        <v>112</v>
      </c>
      <c r="M76" s="153" t="s">
        <v>9</v>
      </c>
      <c r="N76" s="153">
        <v>10</v>
      </c>
      <c r="O76" s="153" t="str">
        <f>IF(Table1[[#This Row],[Ethanol Day]]&lt;9,"Early",IF(Table1[[#This Row],[Ethanol Day]]&gt;16,"Late","Mid"))</f>
        <v>Early</v>
      </c>
      <c r="P76" s="153" t="s">
        <v>11</v>
      </c>
      <c r="Q76" s="153" t="s">
        <v>119</v>
      </c>
      <c r="R76" s="153">
        <v>199</v>
      </c>
    </row>
    <row r="77" spans="4:18" x14ac:dyDescent="0.3">
      <c r="D77" s="47" t="str">
        <f>IF(ISBLANK(BurstClassFull13[[#This Row],[Hour1-Spk/sec]]),"",IF(BurstClassFull13[[#This Row],[Hour1-Spk/sec]]&lt;$C$3,"LF","HF"))</f>
        <v>HF</v>
      </c>
      <c r="E77" s="47" t="str">
        <f>IF(ISBLANK(BurstClassFull13[[#This Row],[Hour1-%SpikesInBursts]]),"",IF(BurstClassFull13[[#This Row],[Hour1-%SpikesInBursts]]&lt;$D$3,"LB","HB"))</f>
        <v>HB</v>
      </c>
      <c r="F77" s="81" t="str">
        <f t="shared" si="0"/>
        <v>HFHB</v>
      </c>
      <c r="G77" s="136">
        <v>5.0111111111111111</v>
      </c>
      <c r="H77" s="136">
        <v>56.474469068895111</v>
      </c>
      <c r="I77" s="155" t="s">
        <v>105</v>
      </c>
      <c r="J77" s="153">
        <v>12</v>
      </c>
      <c r="K77" s="153">
        <v>9</v>
      </c>
      <c r="L77" s="153" t="s">
        <v>113</v>
      </c>
      <c r="M77" s="153" t="s">
        <v>9</v>
      </c>
      <c r="N77" s="153">
        <v>10</v>
      </c>
      <c r="O77" s="153" t="str">
        <f>IF(Table1[[#This Row],[Ethanol Day]]&lt;9,"Early",IF(Table1[[#This Row],[Ethanol Day]]&gt;16,"Late","Mid"))</f>
        <v>Early</v>
      </c>
      <c r="P77" s="153" t="s">
        <v>11</v>
      </c>
      <c r="Q77" s="153" t="s">
        <v>119</v>
      </c>
      <c r="R77" s="153">
        <v>199</v>
      </c>
    </row>
    <row r="78" spans="4:18" x14ac:dyDescent="0.3">
      <c r="D78" s="47" t="str">
        <f>IF(ISBLANK(BurstClassFull13[[#This Row],[Hour1-Spk/sec]]),"",IF(BurstClassFull13[[#This Row],[Hour1-Spk/sec]]&lt;$C$3,"LF","HF"))</f>
        <v>HF</v>
      </c>
      <c r="E78" s="47" t="str">
        <f>IF(ISBLANK(BurstClassFull13[[#This Row],[Hour1-%SpikesInBursts]]),"",IF(BurstClassFull13[[#This Row],[Hour1-%SpikesInBursts]]&lt;$D$3,"LB","HB"))</f>
        <v>HB</v>
      </c>
      <c r="F78" s="81" t="str">
        <f t="shared" si="0"/>
        <v>HFHB</v>
      </c>
      <c r="G78" s="136">
        <v>8.7055555555555575</v>
      </c>
      <c r="H78" s="136">
        <v>73.265635002051795</v>
      </c>
      <c r="I78" s="155" t="s">
        <v>105</v>
      </c>
      <c r="J78" s="153">
        <v>12</v>
      </c>
      <c r="K78" s="153">
        <v>10</v>
      </c>
      <c r="L78" s="153" t="s">
        <v>94</v>
      </c>
      <c r="M78" s="153" t="s">
        <v>9</v>
      </c>
      <c r="N78" s="153">
        <v>10</v>
      </c>
      <c r="O78" s="153" t="str">
        <f>IF(Table1[[#This Row],[Ethanol Day]]&lt;9,"Early",IF(Table1[[#This Row],[Ethanol Day]]&gt;16,"Late","Mid"))</f>
        <v>Early</v>
      </c>
      <c r="P78" s="153" t="s">
        <v>71</v>
      </c>
      <c r="Q78" s="153" t="s">
        <v>119</v>
      </c>
      <c r="R78" s="153">
        <v>199</v>
      </c>
    </row>
    <row r="79" spans="4:18" x14ac:dyDescent="0.3">
      <c r="D79" s="47" t="str">
        <f>IF(ISBLANK(BurstClassFull13[[#This Row],[Hour1-Spk/sec]]),"",IF(BurstClassFull13[[#This Row],[Hour1-Spk/sec]]&lt;$C$3,"LF","HF"))</f>
        <v>LF</v>
      </c>
      <c r="E79" s="47" t="str">
        <f>IF(ISBLANK(BurstClassFull13[[#This Row],[Hour1-%SpikesInBursts]]),"",IF(BurstClassFull13[[#This Row],[Hour1-%SpikesInBursts]]&lt;$D$3,"LB","HB"))</f>
        <v>HB</v>
      </c>
      <c r="F79" s="81" t="str">
        <f t="shared" si="0"/>
        <v>LFHB</v>
      </c>
      <c r="G79" s="136">
        <v>2.6654166666666668</v>
      </c>
      <c r="H79" s="136">
        <v>49.583950777296153</v>
      </c>
      <c r="I79" s="155" t="s">
        <v>105</v>
      </c>
      <c r="J79" s="153">
        <v>12</v>
      </c>
      <c r="K79" s="153">
        <v>13</v>
      </c>
      <c r="L79" s="153" t="s">
        <v>95</v>
      </c>
      <c r="M79" s="153" t="s">
        <v>9</v>
      </c>
      <c r="N79" s="153">
        <v>10</v>
      </c>
      <c r="O79" s="153" t="str">
        <f>IF(Table1[[#This Row],[Ethanol Day]]&lt;9,"Early",IF(Table1[[#This Row],[Ethanol Day]]&gt;16,"Late","Mid"))</f>
        <v>Early</v>
      </c>
      <c r="P79" s="153" t="s">
        <v>11</v>
      </c>
      <c r="Q79" s="153" t="s">
        <v>119</v>
      </c>
      <c r="R79" s="153">
        <v>199</v>
      </c>
    </row>
    <row r="80" spans="4:18" x14ac:dyDescent="0.3">
      <c r="D80" s="47" t="str">
        <f>IF(ISBLANK(BurstClassFull13[[#This Row],[Hour1-Spk/sec]]),"",IF(BurstClassFull13[[#This Row],[Hour1-Spk/sec]]&lt;$C$3,"LF","HF"))</f>
        <v>HF</v>
      </c>
      <c r="E80" s="47" t="str">
        <f>IF(ISBLANK(BurstClassFull13[[#This Row],[Hour1-%SpikesInBursts]]),"",IF(BurstClassFull13[[#This Row],[Hour1-%SpikesInBursts]]&lt;$D$3,"LB","HB"))</f>
        <v>HB</v>
      </c>
      <c r="F80" s="81" t="str">
        <f t="shared" si="0"/>
        <v>HFHB</v>
      </c>
      <c r="G80" s="136">
        <v>4.3308333333333326</v>
      </c>
      <c r="H80" s="136">
        <v>41.997836980980622</v>
      </c>
      <c r="I80" s="155" t="s">
        <v>105</v>
      </c>
      <c r="J80" s="153">
        <v>12</v>
      </c>
      <c r="K80" s="153">
        <v>14</v>
      </c>
      <c r="L80" s="153" t="s">
        <v>96</v>
      </c>
      <c r="M80" s="153" t="s">
        <v>9</v>
      </c>
      <c r="N80" s="153">
        <v>10</v>
      </c>
      <c r="O80" s="153" t="str">
        <f>IF(Table1[[#This Row],[Ethanol Day]]&lt;9,"Early",IF(Table1[[#This Row],[Ethanol Day]]&gt;16,"Late","Mid"))</f>
        <v>Early</v>
      </c>
      <c r="P80" s="153" t="s">
        <v>11</v>
      </c>
      <c r="Q80" s="153" t="s">
        <v>119</v>
      </c>
      <c r="R80" s="153">
        <v>199</v>
      </c>
    </row>
    <row r="81" spans="4:18" x14ac:dyDescent="0.3">
      <c r="D81" s="47" t="str">
        <f>IF(ISBLANK(BurstClassFull13[[#This Row],[Hour1-Spk/sec]]),"",IF(BurstClassFull13[[#This Row],[Hour1-Spk/sec]]&lt;$C$3,"LF","HF"))</f>
        <v>LF</v>
      </c>
      <c r="E81" s="47" t="str">
        <f>IF(ISBLANK(BurstClassFull13[[#This Row],[Hour1-%SpikesInBursts]]),"",IF(BurstClassFull13[[#This Row],[Hour1-%SpikesInBursts]]&lt;$D$3,"LB","HB"))</f>
        <v>HB</v>
      </c>
      <c r="F81" s="81" t="str">
        <f t="shared" si="0"/>
        <v>LFHB</v>
      </c>
      <c r="G81" s="136">
        <v>3.0400000000000005</v>
      </c>
      <c r="H81" s="136">
        <v>45.470612895994975</v>
      </c>
      <c r="I81" s="155" t="s">
        <v>105</v>
      </c>
      <c r="J81" s="153">
        <v>12</v>
      </c>
      <c r="K81" s="153">
        <v>15</v>
      </c>
      <c r="L81" s="153" t="s">
        <v>122</v>
      </c>
      <c r="M81" s="153" t="s">
        <v>9</v>
      </c>
      <c r="N81" s="153">
        <v>10</v>
      </c>
      <c r="O81" s="153" t="str">
        <f>IF(Table1[[#This Row],[Ethanol Day]]&lt;9,"Early",IF(Table1[[#This Row],[Ethanol Day]]&gt;16,"Late","Mid"))</f>
        <v>Early</v>
      </c>
      <c r="P81" s="153" t="s">
        <v>11</v>
      </c>
      <c r="Q81" s="153" t="s">
        <v>119</v>
      </c>
      <c r="R81" s="153">
        <v>199</v>
      </c>
    </row>
    <row r="82" spans="4:18" x14ac:dyDescent="0.3">
      <c r="D82" s="47" t="str">
        <f>IF(ISBLANK(BurstClassFull13[[#This Row],[Hour1-Spk/sec]]),"",IF(BurstClassFull13[[#This Row],[Hour1-Spk/sec]]&lt;$C$3,"LF","HF"))</f>
        <v>LF</v>
      </c>
      <c r="E82" s="47" t="str">
        <f>IF(ISBLANK(BurstClassFull13[[#This Row],[Hour1-%SpikesInBursts]]),"",IF(BurstClassFull13[[#This Row],[Hour1-%SpikesInBursts]]&lt;$D$3,"LB","HB"))</f>
        <v>HB</v>
      </c>
      <c r="F82" s="81" t="str">
        <f t="shared" si="0"/>
        <v>LFHB</v>
      </c>
      <c r="G82" s="136">
        <v>1.0470833333333334</v>
      </c>
      <c r="H82" s="136">
        <v>50.060249939591763</v>
      </c>
      <c r="I82" s="155" t="s">
        <v>105</v>
      </c>
      <c r="J82" s="153">
        <v>12</v>
      </c>
      <c r="K82" s="153">
        <v>16</v>
      </c>
      <c r="L82" s="153" t="s">
        <v>101</v>
      </c>
      <c r="M82" s="153" t="s">
        <v>9</v>
      </c>
      <c r="N82" s="153">
        <v>10</v>
      </c>
      <c r="O82" s="153" t="str">
        <f>IF(Table1[[#This Row],[Ethanol Day]]&lt;9,"Early",IF(Table1[[#This Row],[Ethanol Day]]&gt;16,"Late","Mid"))</f>
        <v>Early</v>
      </c>
      <c r="P82" s="153" t="s">
        <v>71</v>
      </c>
      <c r="Q82" s="153" t="s">
        <v>119</v>
      </c>
      <c r="R82" s="153">
        <v>199</v>
      </c>
    </row>
    <row r="83" spans="4:18" x14ac:dyDescent="0.3">
      <c r="D83" s="47" t="str">
        <f>IF(ISBLANK(BurstClassFull13[[#This Row],[Hour1-Spk/sec]]),"",IF(BurstClassFull13[[#This Row],[Hour1-Spk/sec]]&lt;$C$3,"LF","HF"))</f>
        <v>LF</v>
      </c>
      <c r="E83" s="47" t="str">
        <f>IF(ISBLANK(BurstClassFull13[[#This Row],[Hour1-%SpikesInBursts]]),"",IF(BurstClassFull13[[#This Row],[Hour1-%SpikesInBursts]]&lt;$D$3,"LB","HB"))</f>
        <v>LB</v>
      </c>
      <c r="F83" s="81" t="str">
        <f t="shared" si="0"/>
        <v>LFLB</v>
      </c>
      <c r="G83" s="136">
        <v>1.3708333333333333</v>
      </c>
      <c r="H83" s="136">
        <v>20.855519016299027</v>
      </c>
      <c r="I83" s="155" t="s">
        <v>105</v>
      </c>
      <c r="J83" s="153">
        <v>12</v>
      </c>
      <c r="K83" s="153">
        <v>17</v>
      </c>
      <c r="L83" s="153" t="s">
        <v>130</v>
      </c>
      <c r="M83" s="153" t="s">
        <v>9</v>
      </c>
      <c r="N83" s="153">
        <v>10</v>
      </c>
      <c r="O83" s="153" t="str">
        <f>IF(Table1[[#This Row],[Ethanol Day]]&lt;9,"Early",IF(Table1[[#This Row],[Ethanol Day]]&gt;16,"Late","Mid"))</f>
        <v>Early</v>
      </c>
      <c r="P83" s="153" t="s">
        <v>11</v>
      </c>
      <c r="Q83" s="153" t="s">
        <v>119</v>
      </c>
      <c r="R83" s="153">
        <v>199</v>
      </c>
    </row>
    <row r="84" spans="4:18" x14ac:dyDescent="0.3">
      <c r="D84" s="47" t="str">
        <f>IF(ISBLANK(BurstClassFull13[[#This Row],[Hour1-Spk/sec]]),"",IF(BurstClassFull13[[#This Row],[Hour1-Spk/sec]]&lt;$C$3,"LF","HF"))</f>
        <v>HF</v>
      </c>
      <c r="E84" s="47" t="str">
        <f>IF(ISBLANK(BurstClassFull13[[#This Row],[Hour1-%SpikesInBursts]]),"",IF(BurstClassFull13[[#This Row],[Hour1-%SpikesInBursts]]&lt;$D$3,"LB","HB"))</f>
        <v>HB</v>
      </c>
      <c r="F84" s="81" t="str">
        <f t="shared" si="0"/>
        <v>HFHB</v>
      </c>
      <c r="G84" s="136">
        <v>4.4922222222222219</v>
      </c>
      <c r="H84" s="136">
        <v>46.183444773826132</v>
      </c>
      <c r="I84" s="155" t="s">
        <v>139</v>
      </c>
      <c r="J84" s="153">
        <v>13</v>
      </c>
      <c r="K84" s="153">
        <v>1</v>
      </c>
      <c r="L84" s="153" t="s">
        <v>83</v>
      </c>
      <c r="M84" s="153" t="s">
        <v>9</v>
      </c>
      <c r="N84" s="153">
        <v>22</v>
      </c>
      <c r="O84" s="153" t="str">
        <f>IF(Table1[[#This Row],[Ethanol Day]]&lt;9,"Early",IF(Table1[[#This Row],[Ethanol Day]]&gt;16,"Late","Mid"))</f>
        <v>Early</v>
      </c>
      <c r="P84" s="153" t="s">
        <v>11</v>
      </c>
      <c r="Q84" s="153" t="s">
        <v>119</v>
      </c>
      <c r="R84" s="153">
        <v>889</v>
      </c>
    </row>
    <row r="85" spans="4:18" x14ac:dyDescent="0.3">
      <c r="D85" s="47" t="str">
        <f>IF(ISBLANK(BurstClassFull13[[#This Row],[Hour1-Spk/sec]]),"",IF(BurstClassFull13[[#This Row],[Hour1-Spk/sec]]&lt;$C$3,"LF","HF"))</f>
        <v>HF</v>
      </c>
      <c r="E85" s="47" t="str">
        <f>IF(ISBLANK(BurstClassFull13[[#This Row],[Hour1-%SpikesInBursts]]),"",IF(BurstClassFull13[[#This Row],[Hour1-%SpikesInBursts]]&lt;$D$3,"LB","HB"))</f>
        <v>HB</v>
      </c>
      <c r="F85" s="81" t="str">
        <f t="shared" si="0"/>
        <v>HFHB</v>
      </c>
      <c r="G85" s="136">
        <v>5.4377777777777787</v>
      </c>
      <c r="H85" s="136">
        <v>56.155500094985548</v>
      </c>
      <c r="I85" s="155" t="s">
        <v>139</v>
      </c>
      <c r="J85" s="153">
        <v>13</v>
      </c>
      <c r="K85" s="153">
        <v>2</v>
      </c>
      <c r="L85" s="153" t="s">
        <v>133</v>
      </c>
      <c r="M85" s="153" t="s">
        <v>9</v>
      </c>
      <c r="N85" s="153">
        <v>22</v>
      </c>
      <c r="O85" s="153" t="str">
        <f>IF(Table1[[#This Row],[Ethanol Day]]&lt;9,"Early",IF(Table1[[#This Row],[Ethanol Day]]&gt;16,"Late","Mid"))</f>
        <v>Early</v>
      </c>
      <c r="P85" s="153" t="s">
        <v>71</v>
      </c>
      <c r="Q85" s="153" t="s">
        <v>71</v>
      </c>
      <c r="R85" s="153">
        <v>889</v>
      </c>
    </row>
    <row r="86" spans="4:18" x14ac:dyDescent="0.3">
      <c r="D86" s="47" t="str">
        <f>IF(ISBLANK(BurstClassFull13[[#This Row],[Hour1-Spk/sec]]),"",IF(BurstClassFull13[[#This Row],[Hour1-Spk/sec]]&lt;$C$3,"LF","HF"))</f>
        <v>LF</v>
      </c>
      <c r="E86" s="47" t="str">
        <f>IF(ISBLANK(BurstClassFull13[[#This Row],[Hour1-%SpikesInBursts]]),"",IF(BurstClassFull13[[#This Row],[Hour1-%SpikesInBursts]]&lt;$D$3,"LB","HB"))</f>
        <v>HB</v>
      </c>
      <c r="F86" s="81" t="str">
        <f t="shared" si="0"/>
        <v>LFHB</v>
      </c>
      <c r="G86" s="136">
        <v>2.0300000000000002</v>
      </c>
      <c r="H86" s="136">
        <v>69.152221776893327</v>
      </c>
      <c r="I86" s="155" t="s">
        <v>139</v>
      </c>
      <c r="J86" s="153">
        <v>13</v>
      </c>
      <c r="K86" s="153">
        <v>4</v>
      </c>
      <c r="L86" s="153" t="s">
        <v>142</v>
      </c>
      <c r="M86" s="153" t="s">
        <v>9</v>
      </c>
      <c r="N86" s="153">
        <v>22</v>
      </c>
      <c r="O86" s="153" t="str">
        <f>IF(Table1[[#This Row],[Ethanol Day]]&lt;9,"Early",IF(Table1[[#This Row],[Ethanol Day]]&gt;16,"Late","Mid"))</f>
        <v>Early</v>
      </c>
      <c r="P86" s="153" t="s">
        <v>11</v>
      </c>
      <c r="Q86" s="153" t="s">
        <v>71</v>
      </c>
      <c r="R86" s="153">
        <v>889</v>
      </c>
    </row>
    <row r="87" spans="4:18" x14ac:dyDescent="0.3">
      <c r="D87" s="47" t="str">
        <f>IF(ISBLANK(BurstClassFull13[[#This Row],[Hour1-Spk/sec]]),"",IF(BurstClassFull13[[#This Row],[Hour1-Spk/sec]]&lt;$C$3,"LF","HF"))</f>
        <v>LF</v>
      </c>
      <c r="E87" s="47" t="str">
        <f>IF(ISBLANK(BurstClassFull13[[#This Row],[Hour1-%SpikesInBursts]]),"",IF(BurstClassFull13[[#This Row],[Hour1-%SpikesInBursts]]&lt;$D$3,"LB","HB"))</f>
        <v>HB</v>
      </c>
      <c r="F87" s="81" t="str">
        <f t="shared" si="0"/>
        <v>LFHB</v>
      </c>
      <c r="G87" s="136">
        <v>3.7877777777777779</v>
      </c>
      <c r="H87" s="136">
        <v>52.540499631225842</v>
      </c>
      <c r="I87" s="155" t="s">
        <v>139</v>
      </c>
      <c r="J87" s="153">
        <v>13</v>
      </c>
      <c r="K87" s="153">
        <v>5</v>
      </c>
      <c r="L87" s="153" t="s">
        <v>156</v>
      </c>
      <c r="M87" s="153" t="s">
        <v>9</v>
      </c>
      <c r="N87" s="153">
        <v>22</v>
      </c>
      <c r="O87" s="153" t="str">
        <f>IF(Table1[[#This Row],[Ethanol Day]]&lt;9,"Early",IF(Table1[[#This Row],[Ethanol Day]]&gt;16,"Late","Mid"))</f>
        <v>Early</v>
      </c>
      <c r="P87" s="153" t="s">
        <v>11</v>
      </c>
      <c r="Q87" s="153" t="s">
        <v>119</v>
      </c>
      <c r="R87" s="153">
        <v>889</v>
      </c>
    </row>
    <row r="88" spans="4:18" x14ac:dyDescent="0.3">
      <c r="D88" s="47" t="str">
        <f>IF(ISBLANK(BurstClassFull13[[#This Row],[Hour1-Spk/sec]]),"",IF(BurstClassFull13[[#This Row],[Hour1-Spk/sec]]&lt;$C$3,"LF","HF"))</f>
        <v>HF</v>
      </c>
      <c r="E88" s="47" t="str">
        <f>IF(ISBLANK(BurstClassFull13[[#This Row],[Hour1-%SpikesInBursts]]),"",IF(BurstClassFull13[[#This Row],[Hour1-%SpikesInBursts]]&lt;$D$3,"LB","HB"))</f>
        <v>HB</v>
      </c>
      <c r="F88" s="81" t="str">
        <f t="shared" si="0"/>
        <v>HFHB</v>
      </c>
      <c r="G88" s="136">
        <v>9.3804166666666671</v>
      </c>
      <c r="H88" s="136">
        <v>70.887642622450159</v>
      </c>
      <c r="I88" s="155" t="s">
        <v>139</v>
      </c>
      <c r="J88" s="153">
        <v>13</v>
      </c>
      <c r="K88" s="153">
        <v>6</v>
      </c>
      <c r="L88" s="153" t="s">
        <v>131</v>
      </c>
      <c r="M88" s="153" t="s">
        <v>9</v>
      </c>
      <c r="N88" s="153">
        <v>22</v>
      </c>
      <c r="O88" s="153" t="str">
        <f>IF(Table1[[#This Row],[Ethanol Day]]&lt;9,"Early",IF(Table1[[#This Row],[Ethanol Day]]&gt;16,"Late","Mid"))</f>
        <v>Early</v>
      </c>
      <c r="P88" s="153" t="s">
        <v>119</v>
      </c>
      <c r="Q88" s="153" t="s">
        <v>71</v>
      </c>
      <c r="R88" s="153">
        <v>889</v>
      </c>
    </row>
    <row r="89" spans="4:18" x14ac:dyDescent="0.3">
      <c r="D89" s="47" t="str">
        <f>IF(ISBLANK(BurstClassFull13[[#This Row],[Hour1-Spk/sec]]),"",IF(BurstClassFull13[[#This Row],[Hour1-Spk/sec]]&lt;$C$3,"LF","HF"))</f>
        <v>HF</v>
      </c>
      <c r="E89" s="47" t="str">
        <f>IF(ISBLANK(BurstClassFull13[[#This Row],[Hour1-%SpikesInBursts]]),"",IF(BurstClassFull13[[#This Row],[Hour1-%SpikesInBursts]]&lt;$D$3,"LB","HB"))</f>
        <v>HB</v>
      </c>
      <c r="F89" s="81" t="str">
        <f t="shared" si="0"/>
        <v>HFHB</v>
      </c>
      <c r="G89" s="136">
        <v>31.730277777777776</v>
      </c>
      <c r="H89" s="136">
        <v>96.576323004565538</v>
      </c>
      <c r="I89" s="155" t="s">
        <v>139</v>
      </c>
      <c r="J89" s="153">
        <v>13</v>
      </c>
      <c r="K89" s="153">
        <v>7</v>
      </c>
      <c r="L89" s="153" t="s">
        <v>140</v>
      </c>
      <c r="M89" s="153" t="s">
        <v>9</v>
      </c>
      <c r="N89" s="153">
        <v>22</v>
      </c>
      <c r="O89" s="153" t="str">
        <f>IF(Table1[[#This Row],[Ethanol Day]]&lt;9,"Early",IF(Table1[[#This Row],[Ethanol Day]]&gt;16,"Late","Mid"))</f>
        <v>Early</v>
      </c>
      <c r="P89" s="153" t="s">
        <v>119</v>
      </c>
      <c r="Q89" s="153" t="s">
        <v>71</v>
      </c>
      <c r="R89" s="153">
        <v>889</v>
      </c>
    </row>
    <row r="90" spans="4:18" x14ac:dyDescent="0.3">
      <c r="D90" s="47" t="str">
        <f>IF(ISBLANK(BurstClassFull13[[#This Row],[Hour1-Spk/sec]]),"",IF(BurstClassFull13[[#This Row],[Hour1-Spk/sec]]&lt;$C$3,"LF","HF"))</f>
        <v>HF</v>
      </c>
      <c r="E90" s="47" t="str">
        <f>IF(ISBLANK(BurstClassFull13[[#This Row],[Hour1-%SpikesInBursts]]),"",IF(BurstClassFull13[[#This Row],[Hour1-%SpikesInBursts]]&lt;$D$3,"LB","HB"))</f>
        <v>HB</v>
      </c>
      <c r="F90" s="81" t="str">
        <f t="shared" si="0"/>
        <v>HFHB</v>
      </c>
      <c r="G90" s="136">
        <v>8.4697222222222219</v>
      </c>
      <c r="H90" s="136">
        <v>71.94743831463299</v>
      </c>
      <c r="I90" s="155" t="s">
        <v>139</v>
      </c>
      <c r="J90" s="153">
        <v>13</v>
      </c>
      <c r="K90" s="153">
        <v>8</v>
      </c>
      <c r="L90" s="153" t="s">
        <v>136</v>
      </c>
      <c r="M90" s="153" t="s">
        <v>9</v>
      </c>
      <c r="N90" s="153">
        <v>22</v>
      </c>
      <c r="O90" s="153" t="str">
        <f>IF(Table1[[#This Row],[Ethanol Day]]&lt;9,"Early",IF(Table1[[#This Row],[Ethanol Day]]&gt;16,"Late","Mid"))</f>
        <v>Early</v>
      </c>
      <c r="P90" s="153" t="s">
        <v>11</v>
      </c>
      <c r="Q90" s="153" t="s">
        <v>119</v>
      </c>
      <c r="R90" s="153">
        <v>889</v>
      </c>
    </row>
    <row r="91" spans="4:18" x14ac:dyDescent="0.3">
      <c r="D91" s="47" t="str">
        <f>IF(ISBLANK(BurstClassFull13[[#This Row],[Hour1-Spk/sec]]),"",IF(BurstClassFull13[[#This Row],[Hour1-Spk/sec]]&lt;$C$3,"LF","HF"))</f>
        <v>LF</v>
      </c>
      <c r="E91" s="47" t="str">
        <f>IF(ISBLANK(BurstClassFull13[[#This Row],[Hour1-%SpikesInBursts]]),"",IF(BurstClassFull13[[#This Row],[Hour1-%SpikesInBursts]]&lt;$D$3,"LB","HB"))</f>
        <v>LB</v>
      </c>
      <c r="F91" s="81" t="str">
        <f t="shared" si="0"/>
        <v>LFLB</v>
      </c>
      <c r="G91" s="136">
        <v>0.81944444444444431</v>
      </c>
      <c r="H91" s="136">
        <v>11.803256946931349</v>
      </c>
      <c r="I91" s="155" t="s">
        <v>139</v>
      </c>
      <c r="J91" s="153">
        <v>13</v>
      </c>
      <c r="K91" s="153">
        <v>9</v>
      </c>
      <c r="L91" s="153" t="s">
        <v>87</v>
      </c>
      <c r="M91" s="153" t="s">
        <v>9</v>
      </c>
      <c r="N91" s="153">
        <v>22</v>
      </c>
      <c r="O91" s="153" t="str">
        <f>IF(Table1[[#This Row],[Ethanol Day]]&lt;9,"Early",IF(Table1[[#This Row],[Ethanol Day]]&gt;16,"Late","Mid"))</f>
        <v>Early</v>
      </c>
      <c r="P91" s="153" t="s">
        <v>11</v>
      </c>
      <c r="Q91" s="153" t="s">
        <v>71</v>
      </c>
      <c r="R91" s="153">
        <v>889</v>
      </c>
    </row>
    <row r="92" spans="4:18" x14ac:dyDescent="0.3">
      <c r="D92" s="47" t="str">
        <f>IF(ISBLANK(BurstClassFull13[[#This Row],[Hour1-Spk/sec]]),"",IF(BurstClassFull13[[#This Row],[Hour1-Spk/sec]]&lt;$C$3,"LF","HF"))</f>
        <v>LF</v>
      </c>
      <c r="E92" s="47" t="str">
        <f>IF(ISBLANK(BurstClassFull13[[#This Row],[Hour1-%SpikesInBursts]]),"",IF(BurstClassFull13[[#This Row],[Hour1-%SpikesInBursts]]&lt;$D$3,"LB","HB"))</f>
        <v>LB</v>
      </c>
      <c r="F92" s="81" t="str">
        <f t="shared" si="0"/>
        <v>LFLB</v>
      </c>
      <c r="G92" s="136">
        <v>0.95888888888888868</v>
      </c>
      <c r="H92" s="136">
        <v>10.852187394216498</v>
      </c>
      <c r="I92" s="155" t="s">
        <v>139</v>
      </c>
      <c r="J92" s="153">
        <v>13</v>
      </c>
      <c r="K92" s="153">
        <v>10</v>
      </c>
      <c r="L92" s="153" t="s">
        <v>112</v>
      </c>
      <c r="M92" s="153" t="s">
        <v>9</v>
      </c>
      <c r="N92" s="153">
        <v>22</v>
      </c>
      <c r="O92" s="153" t="str">
        <f>IF(Table1[[#This Row],[Ethanol Day]]&lt;9,"Early",IF(Table1[[#This Row],[Ethanol Day]]&gt;16,"Late","Mid"))</f>
        <v>Early</v>
      </c>
      <c r="P92" s="153" t="s">
        <v>11</v>
      </c>
      <c r="Q92" s="153" t="s">
        <v>119</v>
      </c>
      <c r="R92" s="153">
        <v>889</v>
      </c>
    </row>
    <row r="93" spans="4:18" x14ac:dyDescent="0.3">
      <c r="D93" s="47" t="str">
        <f>IF(ISBLANK(BurstClassFull13[[#This Row],[Hour1-Spk/sec]]),"",IF(BurstClassFull13[[#This Row],[Hour1-Spk/sec]]&lt;$C$3,"LF","HF"))</f>
        <v>HF</v>
      </c>
      <c r="E93" s="47" t="str">
        <f>IF(ISBLANK(BurstClassFull13[[#This Row],[Hour1-%SpikesInBursts]]),"",IF(BurstClassFull13[[#This Row],[Hour1-%SpikesInBursts]]&lt;$D$3,"LB","HB"))</f>
        <v>HB</v>
      </c>
      <c r="F93" s="81" t="str">
        <f t="shared" si="0"/>
        <v>HFHB</v>
      </c>
      <c r="G93" s="136">
        <v>4.5777777777777775</v>
      </c>
      <c r="H93" s="136">
        <v>43.375756206393554</v>
      </c>
      <c r="I93" s="155" t="s">
        <v>139</v>
      </c>
      <c r="J93" s="153">
        <v>13</v>
      </c>
      <c r="K93" s="153">
        <v>12</v>
      </c>
      <c r="L93" s="153" t="s">
        <v>134</v>
      </c>
      <c r="M93" s="153" t="s">
        <v>9</v>
      </c>
      <c r="N93" s="153">
        <v>22</v>
      </c>
      <c r="O93" s="153" t="str">
        <f>IF(Table1[[#This Row],[Ethanol Day]]&lt;9,"Early",IF(Table1[[#This Row],[Ethanol Day]]&gt;16,"Late","Mid"))</f>
        <v>Early</v>
      </c>
      <c r="P93" s="153" t="s">
        <v>119</v>
      </c>
      <c r="Q93" s="153" t="s">
        <v>71</v>
      </c>
      <c r="R93" s="153">
        <v>889</v>
      </c>
    </row>
    <row r="94" spans="4:18" x14ac:dyDescent="0.3">
      <c r="D94" s="47" t="str">
        <f>IF(ISBLANK(BurstClassFull13[[#This Row],[Hour1-Spk/sec]]),"",IF(BurstClassFull13[[#This Row],[Hour1-Spk/sec]]&lt;$C$3,"LF","HF"))</f>
        <v>LF</v>
      </c>
      <c r="E94" s="47" t="str">
        <f>IF(ISBLANK(BurstClassFull13[[#This Row],[Hour1-%SpikesInBursts]]),"",IF(BurstClassFull13[[#This Row],[Hour1-%SpikesInBursts]]&lt;$D$3,"LB","HB"))</f>
        <v>LB</v>
      </c>
      <c r="F94" s="81" t="str">
        <f t="shared" si="0"/>
        <v>LFLB</v>
      </c>
      <c r="G94" s="136">
        <v>0.31597222222222227</v>
      </c>
      <c r="H94" s="136">
        <v>18.71495150319296</v>
      </c>
      <c r="I94" s="155" t="s">
        <v>139</v>
      </c>
      <c r="J94" s="153">
        <v>13</v>
      </c>
      <c r="K94" s="153">
        <v>13</v>
      </c>
      <c r="L94" s="153" t="s">
        <v>94</v>
      </c>
      <c r="M94" s="153" t="s">
        <v>9</v>
      </c>
      <c r="N94" s="153">
        <v>22</v>
      </c>
      <c r="O94" s="153" t="str">
        <f>IF(Table1[[#This Row],[Ethanol Day]]&lt;9,"Early",IF(Table1[[#This Row],[Ethanol Day]]&gt;16,"Late","Mid"))</f>
        <v>Early</v>
      </c>
      <c r="P94" s="153" t="s">
        <v>11</v>
      </c>
      <c r="Q94" s="153" t="s">
        <v>119</v>
      </c>
      <c r="R94" s="153">
        <v>889</v>
      </c>
    </row>
    <row r="95" spans="4:18" x14ac:dyDescent="0.3">
      <c r="D95" s="47" t="str">
        <f>IF(ISBLANK(BurstClassFull13[[#This Row],[Hour1-Spk/sec]]),"",IF(BurstClassFull13[[#This Row],[Hour1-Spk/sec]]&lt;$C$3,"LF","HF"))</f>
        <v>LF</v>
      </c>
      <c r="E95" s="47" t="str">
        <f>IF(ISBLANK(BurstClassFull13[[#This Row],[Hour1-%SpikesInBursts]]),"",IF(BurstClassFull13[[#This Row],[Hour1-%SpikesInBursts]]&lt;$D$3,"LB","HB"))</f>
        <v>LB</v>
      </c>
      <c r="F95" s="81" t="str">
        <f t="shared" si="0"/>
        <v>LFLB</v>
      </c>
      <c r="G95" s="136">
        <v>0.46250000000000008</v>
      </c>
      <c r="H95" s="136">
        <v>8.2344148232627408</v>
      </c>
      <c r="I95" s="155" t="s">
        <v>139</v>
      </c>
      <c r="J95" s="153">
        <v>13</v>
      </c>
      <c r="K95" s="153">
        <v>14</v>
      </c>
      <c r="L95" s="153" t="s">
        <v>114</v>
      </c>
      <c r="M95" s="153" t="s">
        <v>9</v>
      </c>
      <c r="N95" s="153">
        <v>22</v>
      </c>
      <c r="O95" s="153" t="str">
        <f>IF(Table1[[#This Row],[Ethanol Day]]&lt;9,"Early",IF(Table1[[#This Row],[Ethanol Day]]&gt;16,"Late","Mid"))</f>
        <v>Early</v>
      </c>
      <c r="P95" s="153" t="s">
        <v>11</v>
      </c>
      <c r="Q95" s="153" t="s">
        <v>71</v>
      </c>
      <c r="R95" s="153">
        <v>889</v>
      </c>
    </row>
    <row r="96" spans="4:18" x14ac:dyDescent="0.3">
      <c r="D96" s="47" t="str">
        <f>IF(ISBLANK(BurstClassFull13[[#This Row],[Hour1-Spk/sec]]),"",IF(BurstClassFull13[[#This Row],[Hour1-Spk/sec]]&lt;$C$3,"LF","HF"))</f>
        <v>LF</v>
      </c>
      <c r="E96" s="47" t="str">
        <f>IF(ISBLANK(BurstClassFull13[[#This Row],[Hour1-%SpikesInBursts]]),"",IF(BurstClassFull13[[#This Row],[Hour1-%SpikesInBursts]]&lt;$D$3,"LB","HB"))</f>
        <v>LB</v>
      </c>
      <c r="F96" s="81" t="str">
        <f t="shared" si="0"/>
        <v>LFLB</v>
      </c>
      <c r="G96" s="136">
        <v>1.211111111111111</v>
      </c>
      <c r="H96" s="136">
        <v>16.699868794139135</v>
      </c>
      <c r="I96" s="155" t="s">
        <v>82</v>
      </c>
      <c r="J96" s="153">
        <v>14</v>
      </c>
      <c r="K96" s="153">
        <v>3</v>
      </c>
      <c r="L96" s="153" t="s">
        <v>136</v>
      </c>
      <c r="M96" s="153" t="s">
        <v>9</v>
      </c>
      <c r="N96" s="153">
        <v>1</v>
      </c>
      <c r="O96" s="153" t="str">
        <f>IF(Table1[[#This Row],[Ethanol Day]]&lt;9,"Early",IF(Table1[[#This Row],[Ethanol Day]]&gt;16,"Late","Mid"))</f>
        <v>Early</v>
      </c>
      <c r="P96" s="153" t="s">
        <v>71</v>
      </c>
      <c r="Q96" s="153" t="s">
        <v>71</v>
      </c>
      <c r="R96" s="153">
        <v>24</v>
      </c>
    </row>
    <row r="97" spans="4:18" x14ac:dyDescent="0.3">
      <c r="D97" s="47" t="str">
        <f>IF(ISBLANK(BurstClassFull13[[#This Row],[Hour1-Spk/sec]]),"",IF(BurstClassFull13[[#This Row],[Hour1-Spk/sec]]&lt;$C$3,"LF","HF"))</f>
        <v>LF</v>
      </c>
      <c r="E97" s="47" t="str">
        <f>IF(ISBLANK(BurstClassFull13[[#This Row],[Hour1-%SpikesInBursts]]),"",IF(BurstClassFull13[[#This Row],[Hour1-%SpikesInBursts]]&lt;$D$3,"LB","HB"))</f>
        <v>LB</v>
      </c>
      <c r="F97" s="81" t="str">
        <f t="shared" ref="F97:F160" si="1">CONCATENATE(D97,E97)</f>
        <v>LFLB</v>
      </c>
      <c r="G97" s="136">
        <v>1.3933333333333333</v>
      </c>
      <c r="H97" s="136">
        <v>14.683973523017414</v>
      </c>
      <c r="I97" s="155" t="s">
        <v>82</v>
      </c>
      <c r="J97" s="153">
        <v>14</v>
      </c>
      <c r="K97" s="153">
        <v>4</v>
      </c>
      <c r="L97" s="153" t="s">
        <v>85</v>
      </c>
      <c r="M97" s="153" t="s">
        <v>9</v>
      </c>
      <c r="N97" s="153">
        <v>1</v>
      </c>
      <c r="O97" s="153" t="str">
        <f>IF(Table1[[#This Row],[Ethanol Day]]&lt;9,"Early",IF(Table1[[#This Row],[Ethanol Day]]&gt;16,"Late","Mid"))</f>
        <v>Early</v>
      </c>
      <c r="P97" s="153" t="s">
        <v>11</v>
      </c>
      <c r="Q97" s="153" t="s">
        <v>71</v>
      </c>
      <c r="R97" s="153">
        <v>24</v>
      </c>
    </row>
    <row r="98" spans="4:18" x14ac:dyDescent="0.3">
      <c r="D98" s="47" t="str">
        <f>IF(ISBLANK(BurstClassFull13[[#This Row],[Hour1-Spk/sec]]),"",IF(BurstClassFull13[[#This Row],[Hour1-Spk/sec]]&lt;$C$3,"LF","HF"))</f>
        <v>LF</v>
      </c>
      <c r="E98" s="47" t="str">
        <f>IF(ISBLANK(BurstClassFull13[[#This Row],[Hour1-%SpikesInBursts]]),"",IF(BurstClassFull13[[#This Row],[Hour1-%SpikesInBursts]]&lt;$D$3,"LB","HB"))</f>
        <v>LB</v>
      </c>
      <c r="F98" s="81" t="str">
        <f t="shared" si="1"/>
        <v>LFLB</v>
      </c>
      <c r="G98" s="136">
        <v>0.39124999999999993</v>
      </c>
      <c r="H98" s="136">
        <v>11.454345817351985</v>
      </c>
      <c r="I98" s="155" t="s">
        <v>82</v>
      </c>
      <c r="J98" s="153">
        <v>14</v>
      </c>
      <c r="K98" s="153">
        <v>5</v>
      </c>
      <c r="L98" s="153" t="s">
        <v>87</v>
      </c>
      <c r="M98" s="153" t="s">
        <v>9</v>
      </c>
      <c r="N98" s="153">
        <v>1</v>
      </c>
      <c r="O98" s="153" t="str">
        <f>IF(Table1[[#This Row],[Ethanol Day]]&lt;9,"Early",IF(Table1[[#This Row],[Ethanol Day]]&gt;16,"Late","Mid"))</f>
        <v>Early</v>
      </c>
      <c r="P98" s="153" t="s">
        <v>11</v>
      </c>
      <c r="Q98" s="153" t="s">
        <v>71</v>
      </c>
      <c r="R98" s="153">
        <v>24</v>
      </c>
    </row>
    <row r="99" spans="4:18" x14ac:dyDescent="0.3">
      <c r="D99" s="47" t="str">
        <f>IF(ISBLANK(BurstClassFull13[[#This Row],[Hour1-Spk/sec]]),"",IF(BurstClassFull13[[#This Row],[Hour1-Spk/sec]]&lt;$C$3,"LF","HF"))</f>
        <v>LF</v>
      </c>
      <c r="E99" s="47" t="str">
        <f>IF(ISBLANK(BurstClassFull13[[#This Row],[Hour1-%SpikesInBursts]]),"",IF(BurstClassFull13[[#This Row],[Hour1-%SpikesInBursts]]&lt;$D$3,"LB","HB"))</f>
        <v>LB</v>
      </c>
      <c r="F99" s="81" t="str">
        <f t="shared" si="1"/>
        <v>LFLB</v>
      </c>
      <c r="G99" s="136">
        <v>0.87958333333333327</v>
      </c>
      <c r="H99" s="136">
        <v>29.207065130820094</v>
      </c>
      <c r="I99" s="155" t="s">
        <v>82</v>
      </c>
      <c r="J99" s="153">
        <v>14</v>
      </c>
      <c r="K99" s="153">
        <v>6</v>
      </c>
      <c r="L99" s="153" t="s">
        <v>88</v>
      </c>
      <c r="M99" s="153" t="s">
        <v>9</v>
      </c>
      <c r="N99" s="153">
        <v>1</v>
      </c>
      <c r="O99" s="153" t="str">
        <f>IF(Table1[[#This Row],[Ethanol Day]]&lt;9,"Early",IF(Table1[[#This Row],[Ethanol Day]]&gt;16,"Late","Mid"))</f>
        <v>Early</v>
      </c>
      <c r="P99" s="153" t="s">
        <v>11</v>
      </c>
      <c r="Q99" s="153" t="s">
        <v>71</v>
      </c>
      <c r="R99" s="153">
        <v>24</v>
      </c>
    </row>
    <row r="100" spans="4:18" x14ac:dyDescent="0.3">
      <c r="D100" s="47" t="str">
        <f>IF(ISBLANK(BurstClassFull13[[#This Row],[Hour1-Spk/sec]]),"",IF(BurstClassFull13[[#This Row],[Hour1-Spk/sec]]&lt;$C$3,"LF","HF"))</f>
        <v>LF</v>
      </c>
      <c r="E100" s="47" t="str">
        <f>IF(ISBLANK(BurstClassFull13[[#This Row],[Hour1-%SpikesInBursts]]),"",IF(BurstClassFull13[[#This Row],[Hour1-%SpikesInBursts]]&lt;$D$3,"LB","HB"))</f>
        <v>LB</v>
      </c>
      <c r="F100" s="81" t="str">
        <f t="shared" si="1"/>
        <v>LFLB</v>
      </c>
      <c r="G100" s="136">
        <v>0.90861111111111104</v>
      </c>
      <c r="H100" s="136">
        <v>17.578437983581711</v>
      </c>
      <c r="I100" s="155" t="s">
        <v>82</v>
      </c>
      <c r="J100" s="153">
        <v>14</v>
      </c>
      <c r="K100" s="153">
        <v>7</v>
      </c>
      <c r="L100" s="153" t="s">
        <v>90</v>
      </c>
      <c r="M100" s="153" t="s">
        <v>9</v>
      </c>
      <c r="N100" s="153">
        <v>1</v>
      </c>
      <c r="O100" s="153" t="str">
        <f>IF(Table1[[#This Row],[Ethanol Day]]&lt;9,"Early",IF(Table1[[#This Row],[Ethanol Day]]&gt;16,"Late","Mid"))</f>
        <v>Early</v>
      </c>
      <c r="P100" s="153" t="s">
        <v>11</v>
      </c>
      <c r="Q100" s="153" t="s">
        <v>71</v>
      </c>
      <c r="R100" s="153">
        <v>24</v>
      </c>
    </row>
    <row r="101" spans="4:18" x14ac:dyDescent="0.3">
      <c r="D101" s="47" t="str">
        <f>IF(ISBLANK(BurstClassFull13[[#This Row],[Hour1-Spk/sec]]),"",IF(BurstClassFull13[[#This Row],[Hour1-Spk/sec]]&lt;$C$3,"LF","HF"))</f>
        <v>LF</v>
      </c>
      <c r="E101" s="47" t="str">
        <f>IF(ISBLANK(BurstClassFull13[[#This Row],[Hour1-%SpikesInBursts]]),"",IF(BurstClassFull13[[#This Row],[Hour1-%SpikesInBursts]]&lt;$D$3,"LB","HB"))</f>
        <v>LB</v>
      </c>
      <c r="F101" s="81" t="str">
        <f t="shared" si="1"/>
        <v>LFLB</v>
      </c>
      <c r="G101" s="136">
        <v>1.1377777777777778</v>
      </c>
      <c r="H101" s="136">
        <v>19.543254623207361</v>
      </c>
      <c r="I101" s="155" t="s">
        <v>82</v>
      </c>
      <c r="J101" s="153">
        <v>14</v>
      </c>
      <c r="K101" s="153">
        <v>9</v>
      </c>
      <c r="L101" s="153" t="s">
        <v>94</v>
      </c>
      <c r="M101" s="153" t="s">
        <v>9</v>
      </c>
      <c r="N101" s="153">
        <v>1</v>
      </c>
      <c r="O101" s="153" t="str">
        <f>IF(Table1[[#This Row],[Ethanol Day]]&lt;9,"Early",IF(Table1[[#This Row],[Ethanol Day]]&gt;16,"Late","Mid"))</f>
        <v>Early</v>
      </c>
      <c r="P101" s="153" t="s">
        <v>11</v>
      </c>
      <c r="Q101" s="153" t="s">
        <v>71</v>
      </c>
      <c r="R101" s="153">
        <v>24</v>
      </c>
    </row>
    <row r="102" spans="4:18" x14ac:dyDescent="0.3">
      <c r="D102" s="47" t="str">
        <f>IF(ISBLANK(BurstClassFull13[[#This Row],[Hour1-Spk/sec]]),"",IF(BurstClassFull13[[#This Row],[Hour1-Spk/sec]]&lt;$C$3,"LF","HF"))</f>
        <v>LF</v>
      </c>
      <c r="E102" s="47" t="str">
        <f>IF(ISBLANK(BurstClassFull13[[#This Row],[Hour1-%SpikesInBursts]]),"",IF(BurstClassFull13[[#This Row],[Hour1-%SpikesInBursts]]&lt;$D$3,"LB","HB"))</f>
        <v>LB</v>
      </c>
      <c r="F102" s="81" t="str">
        <f t="shared" si="1"/>
        <v>LFLB</v>
      </c>
      <c r="G102" s="136">
        <v>0.30666666666666664</v>
      </c>
      <c r="H102" s="136">
        <v>4.233903316486157</v>
      </c>
      <c r="I102" s="155" t="s">
        <v>82</v>
      </c>
      <c r="J102" s="153">
        <v>14</v>
      </c>
      <c r="K102" s="153">
        <v>11</v>
      </c>
      <c r="L102" s="153" t="s">
        <v>143</v>
      </c>
      <c r="M102" s="153" t="s">
        <v>9</v>
      </c>
      <c r="N102" s="153">
        <v>1</v>
      </c>
      <c r="O102" s="153" t="str">
        <f>IF(Table1[[#This Row],[Ethanol Day]]&lt;9,"Early",IF(Table1[[#This Row],[Ethanol Day]]&gt;16,"Late","Mid"))</f>
        <v>Early</v>
      </c>
      <c r="P102" s="153" t="s">
        <v>71</v>
      </c>
      <c r="Q102" s="153" t="s">
        <v>71</v>
      </c>
      <c r="R102" s="153">
        <v>24</v>
      </c>
    </row>
    <row r="103" spans="4:18" x14ac:dyDescent="0.3">
      <c r="D103" s="47" t="str">
        <f>IF(ISBLANK(BurstClassFull13[[#This Row],[Hour1-Spk/sec]]),"",IF(BurstClassFull13[[#This Row],[Hour1-Spk/sec]]&lt;$C$3,"LF","HF"))</f>
        <v>LF</v>
      </c>
      <c r="E103" s="47" t="str">
        <f>IF(ISBLANK(BurstClassFull13[[#This Row],[Hour1-%SpikesInBursts]]),"",IF(BurstClassFull13[[#This Row],[Hour1-%SpikesInBursts]]&lt;$D$3,"LB","HB"))</f>
        <v>LB</v>
      </c>
      <c r="F103" s="81" t="str">
        <f t="shared" si="1"/>
        <v>LFLB</v>
      </c>
      <c r="G103" s="136">
        <v>0.64916666666666656</v>
      </c>
      <c r="H103" s="136">
        <v>8.5087911830897571</v>
      </c>
      <c r="I103" s="155" t="s">
        <v>82</v>
      </c>
      <c r="J103" s="153">
        <v>14</v>
      </c>
      <c r="K103" s="153">
        <v>14</v>
      </c>
      <c r="L103" s="153" t="s">
        <v>144</v>
      </c>
      <c r="M103" s="153" t="s">
        <v>9</v>
      </c>
      <c r="N103" s="153">
        <v>1</v>
      </c>
      <c r="O103" s="153" t="str">
        <f>IF(Table1[[#This Row],[Ethanol Day]]&lt;9,"Early",IF(Table1[[#This Row],[Ethanol Day]]&gt;16,"Late","Mid"))</f>
        <v>Early</v>
      </c>
      <c r="P103" s="153" t="s">
        <v>71</v>
      </c>
      <c r="Q103" s="153" t="s">
        <v>71</v>
      </c>
      <c r="R103" s="153">
        <v>24</v>
      </c>
    </row>
    <row r="104" spans="4:18" x14ac:dyDescent="0.3">
      <c r="D104" s="47" t="str">
        <f>IF(ISBLANK(BurstClassFull13[[#This Row],[Hour1-Spk/sec]]),"",IF(BurstClassFull13[[#This Row],[Hour1-Spk/sec]]&lt;$C$3,"LF","HF"))</f>
        <v>LF</v>
      </c>
      <c r="E104" s="47" t="str">
        <f>IF(ISBLANK(BurstClassFull13[[#This Row],[Hour1-%SpikesInBursts]]),"",IF(BurstClassFull13[[#This Row],[Hour1-%SpikesInBursts]]&lt;$D$3,"LB","HB"))</f>
        <v>LB</v>
      </c>
      <c r="F104" s="81" t="str">
        <f t="shared" si="1"/>
        <v>LFLB</v>
      </c>
      <c r="G104" s="136">
        <v>1.1409722222222223</v>
      </c>
      <c r="H104" s="136">
        <v>7.6157254342849035</v>
      </c>
      <c r="I104" s="155" t="s">
        <v>82</v>
      </c>
      <c r="J104" s="153">
        <v>14</v>
      </c>
      <c r="K104" s="153">
        <v>15</v>
      </c>
      <c r="L104" s="153" t="s">
        <v>101</v>
      </c>
      <c r="M104" s="153" t="s">
        <v>9</v>
      </c>
      <c r="N104" s="153">
        <v>1</v>
      </c>
      <c r="O104" s="153" t="str">
        <f>IF(Table1[[#This Row],[Ethanol Day]]&lt;9,"Early",IF(Table1[[#This Row],[Ethanol Day]]&gt;16,"Late","Mid"))</f>
        <v>Early</v>
      </c>
      <c r="P104" s="153" t="s">
        <v>11</v>
      </c>
      <c r="Q104" s="153" t="s">
        <v>71</v>
      </c>
      <c r="R104" s="153">
        <v>24</v>
      </c>
    </row>
    <row r="105" spans="4:18" x14ac:dyDescent="0.3">
      <c r="D105" s="47" t="str">
        <f>IF(ISBLANK(BurstClassFull13[[#This Row],[Hour1-Spk/sec]]),"",IF(BurstClassFull13[[#This Row],[Hour1-Spk/sec]]&lt;$C$3,"LF","HF"))</f>
        <v>LF</v>
      </c>
      <c r="E105" s="47" t="str">
        <f>IF(ISBLANK(BurstClassFull13[[#This Row],[Hour1-%SpikesInBursts]]),"",IF(BurstClassFull13[[#This Row],[Hour1-%SpikesInBursts]]&lt;$D$3,"LB","HB"))</f>
        <v>HB</v>
      </c>
      <c r="F105" s="81" t="str">
        <f t="shared" si="1"/>
        <v>LFHB</v>
      </c>
      <c r="G105" s="136">
        <v>2.881388888888889</v>
      </c>
      <c r="H105" s="136">
        <v>31.6276793690635</v>
      </c>
      <c r="I105" s="155" t="s">
        <v>82</v>
      </c>
      <c r="J105" s="153">
        <v>14</v>
      </c>
      <c r="K105" s="153">
        <v>16</v>
      </c>
      <c r="L105" s="153" t="s">
        <v>145</v>
      </c>
      <c r="M105" s="153" t="s">
        <v>9</v>
      </c>
      <c r="N105" s="153">
        <v>1</v>
      </c>
      <c r="O105" s="153" t="str">
        <f>IF(Table1[[#This Row],[Ethanol Day]]&lt;9,"Early",IF(Table1[[#This Row],[Ethanol Day]]&gt;16,"Late","Mid"))</f>
        <v>Early</v>
      </c>
      <c r="P105" s="153" t="s">
        <v>71</v>
      </c>
      <c r="Q105" s="153" t="s">
        <v>71</v>
      </c>
      <c r="R105" s="153">
        <v>24</v>
      </c>
    </row>
    <row r="106" spans="4:18" x14ac:dyDescent="0.3">
      <c r="D106" s="47" t="str">
        <f>IF(ISBLANK(BurstClassFull13[[#This Row],[Hour1-Spk/sec]]),"",IF(BurstClassFull13[[#This Row],[Hour1-Spk/sec]]&lt;$C$3,"LF","HF"))</f>
        <v>LF</v>
      </c>
      <c r="E106" s="47" t="str">
        <f>IF(ISBLANK(BurstClassFull13[[#This Row],[Hour1-%SpikesInBursts]]),"",IF(BurstClassFull13[[#This Row],[Hour1-%SpikesInBursts]]&lt;$D$3,"LB","HB"))</f>
        <v>HB</v>
      </c>
      <c r="F106" s="81" t="str">
        <f t="shared" si="1"/>
        <v>LFHB</v>
      </c>
      <c r="G106" s="136">
        <v>2.6820833333333334</v>
      </c>
      <c r="H106" s="136">
        <v>30.301064146401014</v>
      </c>
      <c r="I106" s="155" t="s">
        <v>82</v>
      </c>
      <c r="J106" s="153">
        <v>14</v>
      </c>
      <c r="K106" s="153">
        <v>19</v>
      </c>
      <c r="L106" s="153" t="s">
        <v>103</v>
      </c>
      <c r="M106" s="153" t="s">
        <v>9</v>
      </c>
      <c r="N106" s="153">
        <v>1</v>
      </c>
      <c r="O106" s="153" t="str">
        <f>IF(Table1[[#This Row],[Ethanol Day]]&lt;9,"Early",IF(Table1[[#This Row],[Ethanol Day]]&gt;16,"Late","Mid"))</f>
        <v>Early</v>
      </c>
      <c r="P106" s="153" t="s">
        <v>11</v>
      </c>
      <c r="Q106" s="153" t="s">
        <v>71</v>
      </c>
      <c r="R106" s="153">
        <v>24</v>
      </c>
    </row>
    <row r="107" spans="4:18" x14ac:dyDescent="0.3">
      <c r="D107" s="47" t="str">
        <f>IF(ISBLANK(BurstClassFull13[[#This Row],[Hour1-Spk/sec]]),"",IF(BurstClassFull13[[#This Row],[Hour1-Spk/sec]]&lt;$C$3,"LF","HF"))</f>
        <v>LF</v>
      </c>
      <c r="E107" s="47" t="str">
        <f>IF(ISBLANK(BurstClassFull13[[#This Row],[Hour1-%SpikesInBursts]]),"",IF(BurstClassFull13[[#This Row],[Hour1-%SpikesInBursts]]&lt;$D$3,"LB","HB"))</f>
        <v>LB</v>
      </c>
      <c r="F107" s="81" t="str">
        <f t="shared" si="1"/>
        <v>LFLB</v>
      </c>
      <c r="G107" s="136">
        <v>0.67444444444444451</v>
      </c>
      <c r="H107" s="136">
        <v>13.118588706933187</v>
      </c>
      <c r="I107" s="155" t="s">
        <v>147</v>
      </c>
      <c r="J107" s="153">
        <v>15</v>
      </c>
      <c r="K107" s="153">
        <v>2</v>
      </c>
      <c r="L107" s="153" t="s">
        <v>87</v>
      </c>
      <c r="M107" s="153" t="s">
        <v>9</v>
      </c>
      <c r="N107" s="153">
        <v>1</v>
      </c>
      <c r="O107" s="153" t="str">
        <f>IF(Table1[[#This Row],[Ethanol Day]]&lt;9,"Early",IF(Table1[[#This Row],[Ethanol Day]]&gt;16,"Late","Mid"))</f>
        <v>Early</v>
      </c>
      <c r="P107" s="153" t="s">
        <v>81</v>
      </c>
      <c r="Q107" s="153" t="s">
        <v>71</v>
      </c>
      <c r="R107" s="153">
        <v>911</v>
      </c>
    </row>
    <row r="108" spans="4:18" x14ac:dyDescent="0.3">
      <c r="D108" s="47" t="str">
        <f>IF(ISBLANK(BurstClassFull13[[#This Row],[Hour1-Spk/sec]]),"",IF(BurstClassFull13[[#This Row],[Hour1-Spk/sec]]&lt;$C$3,"LF","HF"))</f>
        <v>LF</v>
      </c>
      <c r="E108" s="47" t="str">
        <f>IF(ISBLANK(BurstClassFull13[[#This Row],[Hour1-%SpikesInBursts]]),"",IF(BurstClassFull13[[#This Row],[Hour1-%SpikesInBursts]]&lt;$D$3,"LB","HB"))</f>
        <v>LB</v>
      </c>
      <c r="F108" s="81" t="str">
        <f t="shared" si="1"/>
        <v>LFLB</v>
      </c>
      <c r="G108" s="136">
        <v>0.35805555555555552</v>
      </c>
      <c r="H108" s="136">
        <v>12.886254182152681</v>
      </c>
      <c r="I108" s="155" t="s">
        <v>147</v>
      </c>
      <c r="J108" s="153">
        <v>15</v>
      </c>
      <c r="K108" s="153">
        <v>3</v>
      </c>
      <c r="L108" s="153" t="s">
        <v>112</v>
      </c>
      <c r="M108" s="153" t="s">
        <v>9</v>
      </c>
      <c r="N108" s="153">
        <v>1</v>
      </c>
      <c r="O108" s="153" t="str">
        <f>IF(Table1[[#This Row],[Ethanol Day]]&lt;9,"Early",IF(Table1[[#This Row],[Ethanol Day]]&gt;16,"Late","Mid"))</f>
        <v>Early</v>
      </c>
      <c r="P108" s="153" t="s">
        <v>71</v>
      </c>
      <c r="Q108" s="153" t="s">
        <v>119</v>
      </c>
      <c r="R108" s="153">
        <v>911</v>
      </c>
    </row>
    <row r="109" spans="4:18" x14ac:dyDescent="0.3">
      <c r="D109" s="47" t="str">
        <f>IF(ISBLANK(BurstClassFull13[[#This Row],[Hour1-Spk/sec]]),"",IF(BurstClassFull13[[#This Row],[Hour1-Spk/sec]]&lt;$C$3,"LF","HF"))</f>
        <v>LF</v>
      </c>
      <c r="E109" s="47" t="str">
        <f>IF(ISBLANK(BurstClassFull13[[#This Row],[Hour1-%SpikesInBursts]]),"",IF(BurstClassFull13[[#This Row],[Hour1-%SpikesInBursts]]&lt;$D$3,"LB","HB"))</f>
        <v>LB</v>
      </c>
      <c r="F109" s="81" t="str">
        <f t="shared" si="1"/>
        <v>LFLB</v>
      </c>
      <c r="G109" s="136">
        <v>0.41124999999999995</v>
      </c>
      <c r="H109" s="136">
        <v>14.106742590320447</v>
      </c>
      <c r="I109" s="155" t="s">
        <v>147</v>
      </c>
      <c r="J109" s="153">
        <v>15</v>
      </c>
      <c r="K109" s="153">
        <v>5</v>
      </c>
      <c r="L109" s="153" t="s">
        <v>134</v>
      </c>
      <c r="M109" s="153" t="s">
        <v>9</v>
      </c>
      <c r="N109" s="153">
        <v>1</v>
      </c>
      <c r="O109" s="153" t="str">
        <f>IF(Table1[[#This Row],[Ethanol Day]]&lt;9,"Early",IF(Table1[[#This Row],[Ethanol Day]]&gt;16,"Late","Mid"))</f>
        <v>Early</v>
      </c>
      <c r="P109" s="153" t="s">
        <v>71</v>
      </c>
      <c r="Q109" s="153" t="s">
        <v>119</v>
      </c>
      <c r="R109" s="153">
        <v>911</v>
      </c>
    </row>
    <row r="110" spans="4:18" x14ac:dyDescent="0.3">
      <c r="D110" s="47" t="str">
        <f>IF(ISBLANK(BurstClassFull13[[#This Row],[Hour1-Spk/sec]]),"",IF(BurstClassFull13[[#This Row],[Hour1-Spk/sec]]&lt;$C$3,"LF","HF"))</f>
        <v>LF</v>
      </c>
      <c r="E110" s="47" t="str">
        <f>IF(ISBLANK(BurstClassFull13[[#This Row],[Hour1-%SpikesInBursts]]),"",IF(BurstClassFull13[[#This Row],[Hour1-%SpikesInBursts]]&lt;$D$3,"LB","HB"))</f>
        <v>HB</v>
      </c>
      <c r="F110" s="81" t="str">
        <f t="shared" si="1"/>
        <v>LFHB</v>
      </c>
      <c r="G110" s="136">
        <v>0.1173611111111111</v>
      </c>
      <c r="H110" s="136">
        <v>30.765315644755329</v>
      </c>
      <c r="I110" s="155" t="s">
        <v>147</v>
      </c>
      <c r="J110" s="153">
        <v>15</v>
      </c>
      <c r="K110" s="153">
        <v>7</v>
      </c>
      <c r="L110" s="153" t="s">
        <v>114</v>
      </c>
      <c r="M110" s="153" t="s">
        <v>9</v>
      </c>
      <c r="N110" s="153">
        <v>1</v>
      </c>
      <c r="O110" s="153" t="str">
        <f>IF(Table1[[#This Row],[Ethanol Day]]&lt;9,"Early",IF(Table1[[#This Row],[Ethanol Day]]&gt;16,"Late","Mid"))</f>
        <v>Early</v>
      </c>
      <c r="P110" s="153" t="s">
        <v>71</v>
      </c>
      <c r="Q110" s="153" t="s">
        <v>71</v>
      </c>
      <c r="R110" s="153">
        <v>911</v>
      </c>
    </row>
    <row r="111" spans="4:18" x14ac:dyDescent="0.3">
      <c r="D111" s="47" t="str">
        <f>IF(ISBLANK(BurstClassFull13[[#This Row],[Hour1-Spk/sec]]),"",IF(BurstClassFull13[[#This Row],[Hour1-Spk/sec]]&lt;$C$3,"LF","HF"))</f>
        <v>LF</v>
      </c>
      <c r="E111" s="47" t="str">
        <f>IF(ISBLANK(BurstClassFull13[[#This Row],[Hour1-%SpikesInBursts]]),"",IF(BurstClassFull13[[#This Row],[Hour1-%SpikesInBursts]]&lt;$D$3,"LB","HB"))</f>
        <v>HB</v>
      </c>
      <c r="F111" s="81" t="str">
        <f t="shared" si="1"/>
        <v>LFHB</v>
      </c>
      <c r="G111" s="136">
        <v>1.0050000000000001</v>
      </c>
      <c r="H111" s="136">
        <v>41.588176940231413</v>
      </c>
      <c r="I111" s="155" t="s">
        <v>147</v>
      </c>
      <c r="J111" s="153">
        <v>15</v>
      </c>
      <c r="K111" s="153">
        <v>8</v>
      </c>
      <c r="L111" s="153" t="s">
        <v>135</v>
      </c>
      <c r="M111" s="153" t="s">
        <v>9</v>
      </c>
      <c r="N111" s="153">
        <v>1</v>
      </c>
      <c r="O111" s="153" t="str">
        <f>IF(Table1[[#This Row],[Ethanol Day]]&lt;9,"Early",IF(Table1[[#This Row],[Ethanol Day]]&gt;16,"Late","Mid"))</f>
        <v>Early</v>
      </c>
      <c r="P111" s="153" t="s">
        <v>71</v>
      </c>
      <c r="Q111" s="153" t="s">
        <v>119</v>
      </c>
      <c r="R111" s="153">
        <v>911</v>
      </c>
    </row>
    <row r="112" spans="4:18" x14ac:dyDescent="0.3">
      <c r="D112" s="47" t="str">
        <f>IF(ISBLANK(BurstClassFull13[[#This Row],[Hour1-Spk/sec]]),"",IF(BurstClassFull13[[#This Row],[Hour1-Spk/sec]]&lt;$C$3,"LF","HF"))</f>
        <v>LF</v>
      </c>
      <c r="E112" s="47" t="str">
        <f>IF(ISBLANK(BurstClassFull13[[#This Row],[Hour1-%SpikesInBursts]]),"",IF(BurstClassFull13[[#This Row],[Hour1-%SpikesInBursts]]&lt;$D$3,"LB","HB"))</f>
        <v>HB</v>
      </c>
      <c r="F112" s="81" t="str">
        <f t="shared" si="1"/>
        <v>LFHB</v>
      </c>
      <c r="G112" s="136">
        <v>0.15805555555555553</v>
      </c>
      <c r="H112" s="136">
        <v>37.588571108549587</v>
      </c>
      <c r="I112" s="155" t="s">
        <v>149</v>
      </c>
      <c r="J112" s="153">
        <v>16</v>
      </c>
      <c r="K112" s="153">
        <v>3</v>
      </c>
      <c r="L112" s="153" t="s">
        <v>112</v>
      </c>
      <c r="M112" s="153" t="s">
        <v>9</v>
      </c>
      <c r="N112" s="153">
        <v>6</v>
      </c>
      <c r="O112" s="153" t="str">
        <f>IF(Table1[[#This Row],[Ethanol Day]]&lt;9,"Early",IF(Table1[[#This Row],[Ethanol Day]]&gt;16,"Late","Mid"))</f>
        <v>Early</v>
      </c>
      <c r="P112" s="153" t="s">
        <v>71</v>
      </c>
      <c r="Q112" s="153" t="s">
        <v>71</v>
      </c>
      <c r="R112" s="153">
        <v>968</v>
      </c>
    </row>
    <row r="113" spans="4:18" x14ac:dyDescent="0.3">
      <c r="D113" s="47" t="str">
        <f>IF(ISBLANK(BurstClassFull13[[#This Row],[Hour1-Spk/sec]]),"",IF(BurstClassFull13[[#This Row],[Hour1-Spk/sec]]&lt;$C$3,"LF","HF"))</f>
        <v>LF</v>
      </c>
      <c r="E113" s="47" t="str">
        <f>IF(ISBLANK(BurstClassFull13[[#This Row],[Hour1-%SpikesInBursts]]),"",IF(BurstClassFull13[[#This Row],[Hour1-%SpikesInBursts]]&lt;$D$3,"LB","HB"))</f>
        <v>LB</v>
      </c>
      <c r="F113" s="81" t="str">
        <f t="shared" si="1"/>
        <v>LFLB</v>
      </c>
      <c r="G113" s="136">
        <v>1.2261111111111109</v>
      </c>
      <c r="H113" s="136">
        <v>13.036733468861772</v>
      </c>
      <c r="I113" s="155" t="s">
        <v>149</v>
      </c>
      <c r="J113" s="153">
        <v>16</v>
      </c>
      <c r="K113" s="153">
        <v>4</v>
      </c>
      <c r="L113" s="153" t="s">
        <v>95</v>
      </c>
      <c r="M113" s="153" t="s">
        <v>9</v>
      </c>
      <c r="N113" s="153">
        <v>6</v>
      </c>
      <c r="O113" s="153" t="str">
        <f>IF(Table1[[#This Row],[Ethanol Day]]&lt;9,"Early",IF(Table1[[#This Row],[Ethanol Day]]&gt;16,"Late","Mid"))</f>
        <v>Early</v>
      </c>
      <c r="P113" s="153" t="s">
        <v>71</v>
      </c>
      <c r="Q113" s="153" t="s">
        <v>81</v>
      </c>
      <c r="R113" s="153">
        <v>968</v>
      </c>
    </row>
    <row r="114" spans="4:18" x14ac:dyDescent="0.3">
      <c r="D114" s="47" t="str">
        <f>IF(ISBLANK(BurstClassFull13[[#This Row],[Hour1-Spk/sec]]),"",IF(BurstClassFull13[[#This Row],[Hour1-Spk/sec]]&lt;$C$3,"LF","HF"))</f>
        <v>LF</v>
      </c>
      <c r="E114" s="47" t="str">
        <f>IF(ISBLANK(BurstClassFull13[[#This Row],[Hour1-%SpikesInBursts]]),"",IF(BurstClassFull13[[#This Row],[Hour1-%SpikesInBursts]]&lt;$D$3,"LB","HB"))</f>
        <v>LB</v>
      </c>
      <c r="F114" s="81" t="str">
        <f t="shared" si="1"/>
        <v>LFLB</v>
      </c>
      <c r="G114" s="136">
        <v>1.4952777777777779</v>
      </c>
      <c r="H114" s="136">
        <v>16.022887091036633</v>
      </c>
      <c r="I114" s="155" t="s">
        <v>149</v>
      </c>
      <c r="J114" s="153">
        <v>16</v>
      </c>
      <c r="K114" s="153">
        <v>5</v>
      </c>
      <c r="L114" s="153" t="s">
        <v>96</v>
      </c>
      <c r="M114" s="153" t="s">
        <v>9</v>
      </c>
      <c r="N114" s="153">
        <v>6</v>
      </c>
      <c r="O114" s="153" t="str">
        <f>IF(Table1[[#This Row],[Ethanol Day]]&lt;9,"Early",IF(Table1[[#This Row],[Ethanol Day]]&gt;16,"Late","Mid"))</f>
        <v>Early</v>
      </c>
      <c r="P114" s="153" t="s">
        <v>11</v>
      </c>
      <c r="Q114" s="153" t="s">
        <v>81</v>
      </c>
      <c r="R114" s="153">
        <v>968</v>
      </c>
    </row>
    <row r="115" spans="4:18" x14ac:dyDescent="0.3">
      <c r="D115" s="47" t="str">
        <f>IF(ISBLANK(BurstClassFull13[[#This Row],[Hour1-Spk/sec]]),"",IF(BurstClassFull13[[#This Row],[Hour1-Spk/sec]]&lt;$C$3,"LF","HF"))</f>
        <v>HF</v>
      </c>
      <c r="E115" s="47" t="str">
        <f>IF(ISBLANK(BurstClassFull13[[#This Row],[Hour1-%SpikesInBursts]]),"",IF(BurstClassFull13[[#This Row],[Hour1-%SpikesInBursts]]&lt;$D$3,"LB","HB"))</f>
        <v>HB</v>
      </c>
      <c r="F115" s="81" t="str">
        <f t="shared" si="1"/>
        <v>HFHB</v>
      </c>
      <c r="G115" s="136">
        <v>5.8759722222222228</v>
      </c>
      <c r="H115" s="136">
        <v>51.143200207578275</v>
      </c>
      <c r="I115" s="155" t="s">
        <v>149</v>
      </c>
      <c r="J115" s="153">
        <v>16</v>
      </c>
      <c r="K115" s="153">
        <v>8</v>
      </c>
      <c r="L115" s="153" t="s">
        <v>101</v>
      </c>
      <c r="M115" s="153" t="s">
        <v>9</v>
      </c>
      <c r="N115" s="153">
        <v>6</v>
      </c>
      <c r="O115" s="153" t="str">
        <f>IF(Table1[[#This Row],[Ethanol Day]]&lt;9,"Early",IF(Table1[[#This Row],[Ethanol Day]]&gt;16,"Late","Mid"))</f>
        <v>Early</v>
      </c>
      <c r="P115" s="153" t="s">
        <v>71</v>
      </c>
      <c r="Q115" s="153" t="s">
        <v>71</v>
      </c>
      <c r="R115" s="153">
        <v>968</v>
      </c>
    </row>
    <row r="116" spans="4:18" x14ac:dyDescent="0.3">
      <c r="D116" s="47" t="str">
        <f>IF(ISBLANK(BurstClassFull13[[#This Row],[Hour1-Spk/sec]]),"",IF(BurstClassFull13[[#This Row],[Hour1-Spk/sec]]&lt;$C$3,"LF","HF"))</f>
        <v>LF</v>
      </c>
      <c r="E116" s="47" t="str">
        <f>IF(ISBLANK(BurstClassFull13[[#This Row],[Hour1-%SpikesInBursts]]),"",IF(BurstClassFull13[[#This Row],[Hour1-%SpikesInBursts]]&lt;$D$3,"LB","HB"))</f>
        <v>LB</v>
      </c>
      <c r="F116" s="81" t="str">
        <f t="shared" si="1"/>
        <v>LFLB</v>
      </c>
      <c r="G116" s="136">
        <v>0.33916666666666662</v>
      </c>
      <c r="H116" s="136">
        <v>5.0940341257212767</v>
      </c>
      <c r="I116" s="155" t="s">
        <v>149</v>
      </c>
      <c r="J116" s="153">
        <v>16</v>
      </c>
      <c r="K116" s="153">
        <v>10</v>
      </c>
      <c r="L116" s="153" t="s">
        <v>150</v>
      </c>
      <c r="M116" s="153" t="s">
        <v>9</v>
      </c>
      <c r="N116" s="153">
        <v>6</v>
      </c>
      <c r="O116" s="153" t="str">
        <f>IF(Table1[[#This Row],[Ethanol Day]]&lt;9,"Early",IF(Table1[[#This Row],[Ethanol Day]]&gt;16,"Late","Mid"))</f>
        <v>Early</v>
      </c>
      <c r="P116" s="153" t="s">
        <v>71</v>
      </c>
      <c r="Q116" s="153" t="s">
        <v>71</v>
      </c>
      <c r="R116" s="153">
        <v>968</v>
      </c>
    </row>
    <row r="117" spans="4:18" x14ac:dyDescent="0.3">
      <c r="D117" s="47" t="str">
        <f>IF(ISBLANK(BurstClassFull13[[#This Row],[Hour1-Spk/sec]]),"",IF(BurstClassFull13[[#This Row],[Hour1-Spk/sec]]&lt;$C$3,"LF","HF"))</f>
        <v>LF</v>
      </c>
      <c r="E117" s="47" t="str">
        <f>IF(ISBLANK(BurstClassFull13[[#This Row],[Hour1-%SpikesInBursts]]),"",IF(BurstClassFull13[[#This Row],[Hour1-%SpikesInBursts]]&lt;$D$3,"LB","HB"))</f>
        <v>LB</v>
      </c>
      <c r="F117" s="81" t="str">
        <f t="shared" si="1"/>
        <v>LFLB</v>
      </c>
      <c r="G117" s="136">
        <v>0.15055555555555558</v>
      </c>
      <c r="H117" s="136">
        <v>7.4869227679481298</v>
      </c>
      <c r="I117" s="155" t="s">
        <v>149</v>
      </c>
      <c r="J117" s="153">
        <v>16</v>
      </c>
      <c r="K117" s="153">
        <v>11</v>
      </c>
      <c r="L117" s="153" t="s">
        <v>135</v>
      </c>
      <c r="M117" s="153" t="s">
        <v>9</v>
      </c>
      <c r="N117" s="153">
        <v>6</v>
      </c>
      <c r="O117" s="153" t="str">
        <f>IF(Table1[[#This Row],[Ethanol Day]]&lt;9,"Early",IF(Table1[[#This Row],[Ethanol Day]]&gt;16,"Late","Mid"))</f>
        <v>Early</v>
      </c>
      <c r="P117" s="153" t="s">
        <v>71</v>
      </c>
      <c r="Q117" s="153" t="s">
        <v>71</v>
      </c>
      <c r="R117" s="153">
        <v>968</v>
      </c>
    </row>
    <row r="118" spans="4:18" x14ac:dyDescent="0.3">
      <c r="D118" s="47" t="str">
        <f>IF(ISBLANK(BurstClassFull13[[#This Row],[Hour1-Spk/sec]]),"",IF(BurstClassFull13[[#This Row],[Hour1-Spk/sec]]&lt;$C$3,"LF","HF"))</f>
        <v>LF</v>
      </c>
      <c r="E118" s="47" t="str">
        <f>IF(ISBLANK(BurstClassFull13[[#This Row],[Hour1-%SpikesInBursts]]),"",IF(BurstClassFull13[[#This Row],[Hour1-%SpikesInBursts]]&lt;$D$3,"LB","HB"))</f>
        <v>HB</v>
      </c>
      <c r="F118" s="81" t="str">
        <f t="shared" si="1"/>
        <v>LFHB</v>
      </c>
      <c r="G118" s="136">
        <v>1.7283333333333333</v>
      </c>
      <c r="H118" s="136">
        <v>68.426188662706878</v>
      </c>
      <c r="I118" s="155" t="s">
        <v>138</v>
      </c>
      <c r="J118" s="153">
        <v>17</v>
      </c>
      <c r="K118" s="153">
        <v>1</v>
      </c>
      <c r="L118" s="153" t="s">
        <v>111</v>
      </c>
      <c r="M118" s="153" t="s">
        <v>9</v>
      </c>
      <c r="N118" s="153">
        <v>1</v>
      </c>
      <c r="O118" s="153" t="str">
        <f>IF(Table1[[#This Row],[Ethanol Day]]&lt;9,"Early",IF(Table1[[#This Row],[Ethanol Day]]&gt;16,"Late","Mid"))</f>
        <v>Early</v>
      </c>
      <c r="P118" s="153" t="s">
        <v>11</v>
      </c>
      <c r="Q118" s="153" t="s">
        <v>71</v>
      </c>
      <c r="R118" s="153">
        <v>371</v>
      </c>
    </row>
    <row r="119" spans="4:18" x14ac:dyDescent="0.3">
      <c r="D119" s="47" t="str">
        <f>IF(ISBLANK(BurstClassFull13[[#This Row],[Hour1-Spk/sec]]),"",IF(BurstClassFull13[[#This Row],[Hour1-Spk/sec]]&lt;$C$3,"LF","HF"))</f>
        <v>LF</v>
      </c>
      <c r="E119" s="47" t="str">
        <f>IF(ISBLANK(BurstClassFull13[[#This Row],[Hour1-%SpikesInBursts]]),"",IF(BurstClassFull13[[#This Row],[Hour1-%SpikesInBursts]]&lt;$D$3,"LB","HB"))</f>
        <v>LB</v>
      </c>
      <c r="F119" s="81" t="str">
        <f t="shared" si="1"/>
        <v>LFLB</v>
      </c>
      <c r="G119" s="136">
        <v>1.474722222222222</v>
      </c>
      <c r="H119" s="136">
        <v>28.987544968032839</v>
      </c>
      <c r="I119" s="155" t="s">
        <v>138</v>
      </c>
      <c r="J119" s="153">
        <v>17</v>
      </c>
      <c r="K119" s="153">
        <v>5</v>
      </c>
      <c r="L119" s="153" t="s">
        <v>136</v>
      </c>
      <c r="M119" s="153" t="s">
        <v>9</v>
      </c>
      <c r="N119" s="153">
        <v>1</v>
      </c>
      <c r="O119" s="153" t="str">
        <f>IF(Table1[[#This Row],[Ethanol Day]]&lt;9,"Early",IF(Table1[[#This Row],[Ethanol Day]]&gt;16,"Late","Mid"))</f>
        <v>Early</v>
      </c>
      <c r="P119" s="153" t="s">
        <v>71</v>
      </c>
      <c r="Q119" s="153" t="s">
        <v>71</v>
      </c>
      <c r="R119" s="153">
        <v>371</v>
      </c>
    </row>
    <row r="120" spans="4:18" x14ac:dyDescent="0.3">
      <c r="D120" s="47" t="str">
        <f>IF(ISBLANK(BurstClassFull13[[#This Row],[Hour1-Spk/sec]]),"",IF(BurstClassFull13[[#This Row],[Hour1-Spk/sec]]&lt;$C$3,"LF","HF"))</f>
        <v>LF</v>
      </c>
      <c r="E120" s="47" t="str">
        <f>IF(ISBLANK(BurstClassFull13[[#This Row],[Hour1-%SpikesInBursts]]),"",IF(BurstClassFull13[[#This Row],[Hour1-%SpikesInBursts]]&lt;$D$3,"LB","HB"))</f>
        <v>LB</v>
      </c>
      <c r="F120" s="81" t="str">
        <f t="shared" si="1"/>
        <v>LFLB</v>
      </c>
      <c r="G120" s="136">
        <v>0.90638888888888902</v>
      </c>
      <c r="H120" s="136">
        <v>19.950327218017762</v>
      </c>
      <c r="I120" s="155" t="s">
        <v>138</v>
      </c>
      <c r="J120" s="153">
        <v>17</v>
      </c>
      <c r="K120" s="153">
        <v>6</v>
      </c>
      <c r="L120" s="153" t="s">
        <v>112</v>
      </c>
      <c r="M120" s="153" t="s">
        <v>9</v>
      </c>
      <c r="N120" s="153">
        <v>1</v>
      </c>
      <c r="O120" s="153" t="str">
        <f>IF(Table1[[#This Row],[Ethanol Day]]&lt;9,"Early",IF(Table1[[#This Row],[Ethanol Day]]&gt;16,"Late","Mid"))</f>
        <v>Early</v>
      </c>
      <c r="P120" s="153" t="s">
        <v>11</v>
      </c>
      <c r="Q120" s="153" t="s">
        <v>81</v>
      </c>
      <c r="R120" s="153">
        <v>371</v>
      </c>
    </row>
    <row r="121" spans="4:18" x14ac:dyDescent="0.3">
      <c r="D121" s="47" t="str">
        <f>IF(ISBLANK(BurstClassFull13[[#This Row],[Hour1-Spk/sec]]),"",IF(BurstClassFull13[[#This Row],[Hour1-Spk/sec]]&lt;$C$3,"LF","HF"))</f>
        <v>HF</v>
      </c>
      <c r="E121" s="47" t="str">
        <f>IF(ISBLANK(BurstClassFull13[[#This Row],[Hour1-%SpikesInBursts]]),"",IF(BurstClassFull13[[#This Row],[Hour1-%SpikesInBursts]]&lt;$D$3,"LB","HB"))</f>
        <v>HB</v>
      </c>
      <c r="F121" s="81" t="str">
        <f t="shared" si="1"/>
        <v>HFHB</v>
      </c>
      <c r="G121" s="136">
        <v>4.0811111111111105</v>
      </c>
      <c r="H121" s="136">
        <v>37.308729336780118</v>
      </c>
      <c r="I121" s="155" t="s">
        <v>138</v>
      </c>
      <c r="J121" s="153">
        <v>17</v>
      </c>
      <c r="K121" s="153">
        <v>7</v>
      </c>
      <c r="L121" s="153" t="s">
        <v>152</v>
      </c>
      <c r="M121" s="153" t="s">
        <v>9</v>
      </c>
      <c r="N121" s="153">
        <v>1</v>
      </c>
      <c r="O121" s="153" t="str">
        <f>IF(Table1[[#This Row],[Ethanol Day]]&lt;9,"Early",IF(Table1[[#This Row],[Ethanol Day]]&gt;16,"Late","Mid"))</f>
        <v>Early</v>
      </c>
      <c r="P121" s="153" t="s">
        <v>71</v>
      </c>
      <c r="Q121" s="153" t="s">
        <v>81</v>
      </c>
      <c r="R121" s="153">
        <v>371</v>
      </c>
    </row>
    <row r="122" spans="4:18" x14ac:dyDescent="0.3">
      <c r="D122" s="47" t="str">
        <f>IF(ISBLANK(BurstClassFull13[[#This Row],[Hour1-Spk/sec]]),"",IF(BurstClassFull13[[#This Row],[Hour1-Spk/sec]]&lt;$C$3,"LF","HF"))</f>
        <v>LF</v>
      </c>
      <c r="E122" s="47" t="str">
        <f>IF(ISBLANK(BurstClassFull13[[#This Row],[Hour1-%SpikesInBursts]]),"",IF(BurstClassFull13[[#This Row],[Hour1-%SpikesInBursts]]&lt;$D$3,"LB","HB"))</f>
        <v>HB</v>
      </c>
      <c r="F122" s="81" t="str">
        <f t="shared" si="1"/>
        <v>LFHB</v>
      </c>
      <c r="G122" s="136">
        <v>0.87569444444444455</v>
      </c>
      <c r="H122" s="136">
        <v>33.137276803151529</v>
      </c>
      <c r="I122" s="155" t="s">
        <v>138</v>
      </c>
      <c r="J122" s="153">
        <v>17</v>
      </c>
      <c r="K122" s="153">
        <v>8</v>
      </c>
      <c r="L122" s="153" t="s">
        <v>95</v>
      </c>
      <c r="M122" s="153" t="s">
        <v>9</v>
      </c>
      <c r="N122" s="153">
        <v>1</v>
      </c>
      <c r="O122" s="153" t="str">
        <f>IF(Table1[[#This Row],[Ethanol Day]]&lt;9,"Early",IF(Table1[[#This Row],[Ethanol Day]]&gt;16,"Late","Mid"))</f>
        <v>Early</v>
      </c>
      <c r="P122" s="153" t="s">
        <v>11</v>
      </c>
      <c r="Q122" s="153" t="s">
        <v>71</v>
      </c>
      <c r="R122" s="153">
        <v>371</v>
      </c>
    </row>
    <row r="123" spans="4:18" x14ac:dyDescent="0.3">
      <c r="D123" s="47" t="str">
        <f>IF(ISBLANK(BurstClassFull13[[#This Row],[Hour1-Spk/sec]]),"",IF(BurstClassFull13[[#This Row],[Hour1-Spk/sec]]&lt;$C$3,"LF","HF"))</f>
        <v>LF</v>
      </c>
      <c r="E123" s="47" t="str">
        <f>IF(ISBLANK(BurstClassFull13[[#This Row],[Hour1-%SpikesInBursts]]),"",IF(BurstClassFull13[[#This Row],[Hour1-%SpikesInBursts]]&lt;$D$3,"LB","HB"))</f>
        <v>LB</v>
      </c>
      <c r="F123" s="81" t="str">
        <f t="shared" si="1"/>
        <v>LFLB</v>
      </c>
      <c r="G123" s="136">
        <v>0.99305555555555569</v>
      </c>
      <c r="H123" s="136">
        <v>16.683466016311055</v>
      </c>
      <c r="I123" s="155" t="s">
        <v>138</v>
      </c>
      <c r="J123" s="153">
        <v>17</v>
      </c>
      <c r="K123" s="153">
        <v>9</v>
      </c>
      <c r="L123" s="153" t="s">
        <v>153</v>
      </c>
      <c r="M123" s="153" t="s">
        <v>9</v>
      </c>
      <c r="N123" s="153">
        <v>1</v>
      </c>
      <c r="O123" s="153" t="str">
        <f>IF(Table1[[#This Row],[Ethanol Day]]&lt;9,"Early",IF(Table1[[#This Row],[Ethanol Day]]&gt;16,"Late","Mid"))</f>
        <v>Early</v>
      </c>
      <c r="P123" s="153" t="s">
        <v>71</v>
      </c>
      <c r="Q123" s="153" t="s">
        <v>81</v>
      </c>
      <c r="R123" s="153">
        <v>371</v>
      </c>
    </row>
    <row r="124" spans="4:18" x14ac:dyDescent="0.3">
      <c r="D124" s="47" t="str">
        <f>IF(ISBLANK(BurstClassFull13[[#This Row],[Hour1-Spk/sec]]),"",IF(BurstClassFull13[[#This Row],[Hour1-Spk/sec]]&lt;$C$3,"LF","HF"))</f>
        <v>LF</v>
      </c>
      <c r="E124" s="47" t="str">
        <f>IF(ISBLANK(BurstClassFull13[[#This Row],[Hour1-%SpikesInBursts]]),"",IF(BurstClassFull13[[#This Row],[Hour1-%SpikesInBursts]]&lt;$D$3,"LB","HB"))</f>
        <v>HB</v>
      </c>
      <c r="F124" s="81" t="str">
        <f t="shared" si="1"/>
        <v>LFHB</v>
      </c>
      <c r="G124" s="136">
        <v>0.32083333333333336</v>
      </c>
      <c r="H124" s="136">
        <v>55.940934666558654</v>
      </c>
      <c r="I124" s="155" t="s">
        <v>138</v>
      </c>
      <c r="J124" s="153">
        <v>17</v>
      </c>
      <c r="K124" s="153">
        <v>11</v>
      </c>
      <c r="L124" s="153" t="s">
        <v>122</v>
      </c>
      <c r="M124" s="153" t="s">
        <v>9</v>
      </c>
      <c r="N124" s="153">
        <v>1</v>
      </c>
      <c r="O124" s="153" t="str">
        <f>IF(Table1[[#This Row],[Ethanol Day]]&lt;9,"Early",IF(Table1[[#This Row],[Ethanol Day]]&gt;16,"Late","Mid"))</f>
        <v>Early</v>
      </c>
      <c r="P124" s="153" t="s">
        <v>11</v>
      </c>
      <c r="Q124" s="153" t="s">
        <v>81</v>
      </c>
      <c r="R124" s="153">
        <v>371</v>
      </c>
    </row>
    <row r="125" spans="4:18" x14ac:dyDescent="0.3">
      <c r="D125" s="47" t="str">
        <f>IF(ISBLANK(BurstClassFull13[[#This Row],[Hour1-Spk/sec]]),"",IF(BurstClassFull13[[#This Row],[Hour1-Spk/sec]]&lt;$C$3,"LF","HF"))</f>
        <v>LF</v>
      </c>
      <c r="E125" s="47" t="str">
        <f>IF(ISBLANK(BurstClassFull13[[#This Row],[Hour1-%SpikesInBursts]]),"",IF(BurstClassFull13[[#This Row],[Hour1-%SpikesInBursts]]&lt;$D$3,"LB","HB"))</f>
        <v>LB</v>
      </c>
      <c r="F125" s="81" t="str">
        <f t="shared" si="1"/>
        <v>LFLB</v>
      </c>
      <c r="G125" s="136">
        <v>2.2477777777777779</v>
      </c>
      <c r="H125" s="136">
        <v>24.464930616768566</v>
      </c>
      <c r="I125" s="155" t="s">
        <v>138</v>
      </c>
      <c r="J125" s="153">
        <v>17</v>
      </c>
      <c r="K125" s="153">
        <v>12</v>
      </c>
      <c r="L125" s="153" t="s">
        <v>154</v>
      </c>
      <c r="M125" s="153" t="s">
        <v>9</v>
      </c>
      <c r="N125" s="153">
        <v>1</v>
      </c>
      <c r="O125" s="153" t="str">
        <f>IF(Table1[[#This Row],[Ethanol Day]]&lt;9,"Early",IF(Table1[[#This Row],[Ethanol Day]]&gt;16,"Late","Mid"))</f>
        <v>Early</v>
      </c>
      <c r="P125" s="153" t="s">
        <v>71</v>
      </c>
      <c r="Q125" s="153" t="s">
        <v>71</v>
      </c>
      <c r="R125" s="153">
        <v>371</v>
      </c>
    </row>
    <row r="126" spans="4:18" x14ac:dyDescent="0.3">
      <c r="D126" s="47" t="str">
        <f>IF(ISBLANK(BurstClassFull13[[#This Row],[Hour1-Spk/sec]]),"",IF(BurstClassFull13[[#This Row],[Hour1-Spk/sec]]&lt;$C$3,"LF","HF"))</f>
        <v>LF</v>
      </c>
      <c r="E126" s="47" t="str">
        <f>IF(ISBLANK(BurstClassFull13[[#This Row],[Hour1-%SpikesInBursts]]),"",IF(BurstClassFull13[[#This Row],[Hour1-%SpikesInBursts]]&lt;$D$3,"LB","HB"))</f>
        <v>LB</v>
      </c>
      <c r="F126" s="81" t="str">
        <f t="shared" si="1"/>
        <v>LFLB</v>
      </c>
      <c r="G126" s="136">
        <v>0.5363888888888888</v>
      </c>
      <c r="H126" s="136">
        <v>8.9080788251354637</v>
      </c>
      <c r="I126" s="155" t="s">
        <v>155</v>
      </c>
      <c r="J126" s="153">
        <v>18</v>
      </c>
      <c r="K126" s="153">
        <v>1</v>
      </c>
      <c r="L126" s="153" t="s">
        <v>83</v>
      </c>
      <c r="M126" s="153" t="s">
        <v>9</v>
      </c>
      <c r="N126" s="153">
        <v>1</v>
      </c>
      <c r="O126" s="153" t="str">
        <f>IF(Table1[[#This Row],[Ethanol Day]]&lt;9,"Early",IF(Table1[[#This Row],[Ethanol Day]]&gt;16,"Late","Mid"))</f>
        <v>Early</v>
      </c>
      <c r="P126" s="153" t="s">
        <v>71</v>
      </c>
      <c r="Q126" s="153" t="s">
        <v>71</v>
      </c>
      <c r="R126" s="153">
        <v>656</v>
      </c>
    </row>
    <row r="127" spans="4:18" x14ac:dyDescent="0.3">
      <c r="D127" s="47" t="str">
        <f>IF(ISBLANK(BurstClassFull13[[#This Row],[Hour1-Spk/sec]]),"",IF(BurstClassFull13[[#This Row],[Hour1-Spk/sec]]&lt;$C$3,"LF","HF"))</f>
        <v>LF</v>
      </c>
      <c r="E127" s="47" t="str">
        <f>IF(ISBLANK(BurstClassFull13[[#This Row],[Hour1-%SpikesInBursts]]),"",IF(BurstClassFull13[[#This Row],[Hour1-%SpikesInBursts]]&lt;$D$3,"LB","HB"))</f>
        <v>LB</v>
      </c>
      <c r="F127" s="81" t="str">
        <f t="shared" si="1"/>
        <v>LFLB</v>
      </c>
      <c r="G127" s="136">
        <v>0.28555555555555556</v>
      </c>
      <c r="H127" s="136">
        <v>15.380864365980422</v>
      </c>
      <c r="I127" s="155" t="s">
        <v>157</v>
      </c>
      <c r="J127" s="153">
        <v>19</v>
      </c>
      <c r="K127" s="153">
        <v>1</v>
      </c>
      <c r="L127" s="153" t="s">
        <v>83</v>
      </c>
      <c r="M127" s="153" t="s">
        <v>9</v>
      </c>
      <c r="N127" s="153">
        <v>1</v>
      </c>
      <c r="O127" s="153" t="str">
        <f>IF(Table1[[#This Row],[Ethanol Day]]&lt;9,"Early",IF(Table1[[#This Row],[Ethanol Day]]&gt;16,"Late","Mid"))</f>
        <v>Early</v>
      </c>
      <c r="P127" s="153" t="s">
        <v>11</v>
      </c>
      <c r="Q127" s="153" t="s">
        <v>71</v>
      </c>
      <c r="R127" s="153">
        <v>1037</v>
      </c>
    </row>
    <row r="128" spans="4:18" x14ac:dyDescent="0.3">
      <c r="D128" s="47" t="str">
        <f>IF(ISBLANK(BurstClassFull13[[#This Row],[Hour1-Spk/sec]]),"",IF(BurstClassFull13[[#This Row],[Hour1-Spk/sec]]&lt;$C$3,"LF","HF"))</f>
        <v>LF</v>
      </c>
      <c r="E128" s="47" t="str">
        <f>IF(ISBLANK(BurstClassFull13[[#This Row],[Hour1-%SpikesInBursts]]),"",IF(BurstClassFull13[[#This Row],[Hour1-%SpikesInBursts]]&lt;$D$3,"LB","HB"))</f>
        <v>LB</v>
      </c>
      <c r="F128" s="81" t="str">
        <f t="shared" si="1"/>
        <v>LFLB</v>
      </c>
      <c r="G128" s="136">
        <v>0.97861111111111099</v>
      </c>
      <c r="H128" s="136">
        <v>22.554782733931869</v>
      </c>
      <c r="I128" s="155" t="s">
        <v>157</v>
      </c>
      <c r="J128" s="153">
        <v>19</v>
      </c>
      <c r="K128" s="153">
        <v>2</v>
      </c>
      <c r="L128" s="153" t="s">
        <v>133</v>
      </c>
      <c r="M128" s="153" t="s">
        <v>9</v>
      </c>
      <c r="N128" s="153">
        <v>1</v>
      </c>
      <c r="O128" s="153" t="str">
        <f>IF(Table1[[#This Row],[Ethanol Day]]&lt;9,"Early",IF(Table1[[#This Row],[Ethanol Day]]&gt;16,"Late","Mid"))</f>
        <v>Early</v>
      </c>
      <c r="P128" s="153" t="s">
        <v>71</v>
      </c>
      <c r="Q128" s="153" t="s">
        <v>71</v>
      </c>
      <c r="R128" s="153">
        <v>1037</v>
      </c>
    </row>
    <row r="129" spans="4:18" x14ac:dyDescent="0.3">
      <c r="D129" s="47" t="str">
        <f>IF(ISBLANK(BurstClassFull13[[#This Row],[Hour1-Spk/sec]]),"",IF(BurstClassFull13[[#This Row],[Hour1-Spk/sec]]&lt;$C$3,"LF","HF"))</f>
        <v>LF</v>
      </c>
      <c r="E129" s="47" t="str">
        <f>IF(ISBLANK(BurstClassFull13[[#This Row],[Hour1-%SpikesInBursts]]),"",IF(BurstClassFull13[[#This Row],[Hour1-%SpikesInBursts]]&lt;$D$3,"LB","HB"))</f>
        <v>HB</v>
      </c>
      <c r="F129" s="81" t="str">
        <f t="shared" si="1"/>
        <v>LFHB</v>
      </c>
      <c r="G129" s="136">
        <v>0.12527777777777777</v>
      </c>
      <c r="H129" s="136">
        <v>43.111632163852882</v>
      </c>
      <c r="I129" s="155" t="s">
        <v>157</v>
      </c>
      <c r="J129" s="153">
        <v>19</v>
      </c>
      <c r="K129" s="153">
        <v>3</v>
      </c>
      <c r="L129" s="153" t="s">
        <v>136</v>
      </c>
      <c r="M129" s="153" t="s">
        <v>9</v>
      </c>
      <c r="N129" s="153">
        <v>1</v>
      </c>
      <c r="O129" s="153" t="str">
        <f>IF(Table1[[#This Row],[Ethanol Day]]&lt;9,"Early",IF(Table1[[#This Row],[Ethanol Day]]&gt;16,"Late","Mid"))</f>
        <v>Early</v>
      </c>
      <c r="P129" s="153" t="s">
        <v>119</v>
      </c>
      <c r="Q129" s="153" t="s">
        <v>71</v>
      </c>
      <c r="R129" s="153">
        <v>1037</v>
      </c>
    </row>
    <row r="130" spans="4:18" x14ac:dyDescent="0.3">
      <c r="D130" s="47" t="str">
        <f>IF(ISBLANK(BurstClassFull13[[#This Row],[Hour1-Spk/sec]]),"",IF(BurstClassFull13[[#This Row],[Hour1-Spk/sec]]&lt;$C$3,"LF","HF"))</f>
        <v>LF</v>
      </c>
      <c r="E130" s="47" t="str">
        <f>IF(ISBLANK(BurstClassFull13[[#This Row],[Hour1-%SpikesInBursts]]),"",IF(BurstClassFull13[[#This Row],[Hour1-%SpikesInBursts]]&lt;$D$3,"LB","HB"))</f>
        <v>HB</v>
      </c>
      <c r="F130" s="81" t="str">
        <f t="shared" si="1"/>
        <v>LFHB</v>
      </c>
      <c r="G130" s="136">
        <v>3.5084722222222222</v>
      </c>
      <c r="H130" s="136">
        <v>45.566358268281377</v>
      </c>
      <c r="I130" s="155" t="s">
        <v>157</v>
      </c>
      <c r="J130" s="153">
        <v>19</v>
      </c>
      <c r="K130" s="153">
        <v>4</v>
      </c>
      <c r="L130" s="153" t="s">
        <v>87</v>
      </c>
      <c r="M130" s="153" t="s">
        <v>9</v>
      </c>
      <c r="N130" s="153">
        <v>1</v>
      </c>
      <c r="O130" s="153" t="str">
        <f>IF(Table1[[#This Row],[Ethanol Day]]&lt;9,"Early",IF(Table1[[#This Row],[Ethanol Day]]&gt;16,"Late","Mid"))</f>
        <v>Early</v>
      </c>
      <c r="P130" s="153" t="s">
        <v>71</v>
      </c>
      <c r="Q130" s="153" t="s">
        <v>71</v>
      </c>
      <c r="R130" s="153">
        <v>1037</v>
      </c>
    </row>
    <row r="131" spans="4:18" x14ac:dyDescent="0.3">
      <c r="D131" s="47" t="str">
        <f>IF(ISBLANK(BurstClassFull13[[#This Row],[Hour1-Spk/sec]]),"",IF(BurstClassFull13[[#This Row],[Hour1-Spk/sec]]&lt;$C$3,"LF","HF"))</f>
        <v>LF</v>
      </c>
      <c r="E131" s="47" t="str">
        <f>IF(ISBLANK(BurstClassFull13[[#This Row],[Hour1-%SpikesInBursts]]),"",IF(BurstClassFull13[[#This Row],[Hour1-%SpikesInBursts]]&lt;$D$3,"LB","HB"))</f>
        <v>LB</v>
      </c>
      <c r="F131" s="81" t="str">
        <f t="shared" si="1"/>
        <v>LFLB</v>
      </c>
      <c r="G131" s="136">
        <v>0.31749999999999995</v>
      </c>
      <c r="H131" s="136">
        <v>28.78433602971478</v>
      </c>
      <c r="I131" s="155" t="s">
        <v>157</v>
      </c>
      <c r="J131" s="153">
        <v>19</v>
      </c>
      <c r="K131" s="153">
        <v>5</v>
      </c>
      <c r="L131" s="153" t="s">
        <v>112</v>
      </c>
      <c r="M131" s="153" t="s">
        <v>9</v>
      </c>
      <c r="N131" s="153">
        <v>1</v>
      </c>
      <c r="O131" s="153" t="str">
        <f>IF(Table1[[#This Row],[Ethanol Day]]&lt;9,"Early",IF(Table1[[#This Row],[Ethanol Day]]&gt;16,"Late","Mid"))</f>
        <v>Early</v>
      </c>
      <c r="P131" s="153" t="s">
        <v>71</v>
      </c>
      <c r="Q131" s="153" t="s">
        <v>71</v>
      </c>
      <c r="R131" s="153">
        <v>1037</v>
      </c>
    </row>
    <row r="132" spans="4:18" x14ac:dyDescent="0.3">
      <c r="D132" s="47" t="str">
        <f>IF(ISBLANK(BurstClassFull13[[#This Row],[Hour1-Spk/sec]]),"",IF(BurstClassFull13[[#This Row],[Hour1-Spk/sec]]&lt;$C$3,"LF","HF"))</f>
        <v>LF</v>
      </c>
      <c r="E132" s="47" t="str">
        <f>IF(ISBLANK(BurstClassFull13[[#This Row],[Hour1-%SpikesInBursts]]),"",IF(BurstClassFull13[[#This Row],[Hour1-%SpikesInBursts]]&lt;$D$3,"LB","HB"))</f>
        <v>HB</v>
      </c>
      <c r="F132" s="81" t="str">
        <f t="shared" si="1"/>
        <v>LFHB</v>
      </c>
      <c r="G132" s="136">
        <v>0.59055555555555539</v>
      </c>
      <c r="H132" s="136">
        <v>32.186367670777543</v>
      </c>
      <c r="I132" s="155" t="s">
        <v>157</v>
      </c>
      <c r="J132" s="153">
        <v>19</v>
      </c>
      <c r="K132" s="153">
        <v>6</v>
      </c>
      <c r="L132" s="153" t="s">
        <v>94</v>
      </c>
      <c r="M132" s="153" t="s">
        <v>9</v>
      </c>
      <c r="N132" s="153">
        <v>1</v>
      </c>
      <c r="O132" s="153" t="str">
        <f>IF(Table1[[#This Row],[Ethanol Day]]&lt;9,"Early",IF(Table1[[#This Row],[Ethanol Day]]&gt;16,"Late","Mid"))</f>
        <v>Early</v>
      </c>
      <c r="P132" s="153" t="s">
        <v>71</v>
      </c>
      <c r="Q132" s="153" t="s">
        <v>71</v>
      </c>
      <c r="R132" s="153">
        <v>1037</v>
      </c>
    </row>
    <row r="133" spans="4:18" x14ac:dyDescent="0.3">
      <c r="D133" s="47" t="str">
        <f>IF(ISBLANK(BurstClassFull13[[#This Row],[Hour1-Spk/sec]]),"",IF(BurstClassFull13[[#This Row],[Hour1-Spk/sec]]&lt;$C$3,"LF","HF"))</f>
        <v>LF</v>
      </c>
      <c r="E133" s="47" t="str">
        <f>IF(ISBLANK(BurstClassFull13[[#This Row],[Hour1-%SpikesInBursts]]),"",IF(BurstClassFull13[[#This Row],[Hour1-%SpikesInBursts]]&lt;$D$3,"LB","HB"))</f>
        <v>LB</v>
      </c>
      <c r="F133" s="81" t="str">
        <f t="shared" si="1"/>
        <v>LFLB</v>
      </c>
      <c r="G133" s="136">
        <v>0.22361111111111109</v>
      </c>
      <c r="H133" s="136">
        <v>10.989185201213729</v>
      </c>
      <c r="I133" s="155" t="s">
        <v>157</v>
      </c>
      <c r="J133" s="153">
        <v>19</v>
      </c>
      <c r="K133" s="153">
        <v>9</v>
      </c>
      <c r="L133" s="153" t="s">
        <v>114</v>
      </c>
      <c r="M133" s="153" t="s">
        <v>9</v>
      </c>
      <c r="N133" s="153">
        <v>1</v>
      </c>
      <c r="O133" s="153" t="str">
        <f>IF(Table1[[#This Row],[Ethanol Day]]&lt;9,"Early",IF(Table1[[#This Row],[Ethanol Day]]&gt;16,"Late","Mid"))</f>
        <v>Early</v>
      </c>
      <c r="P133" s="153" t="s">
        <v>71</v>
      </c>
      <c r="Q133" s="153" t="s">
        <v>119</v>
      </c>
      <c r="R133" s="153">
        <v>1037</v>
      </c>
    </row>
    <row r="134" spans="4:18" x14ac:dyDescent="0.3">
      <c r="D134" s="47" t="str">
        <f>IF(ISBLANK(BurstClassFull13[[#This Row],[Hour1-Spk/sec]]),"",IF(BurstClassFull13[[#This Row],[Hour1-Spk/sec]]&lt;$C$3,"LF","HF"))</f>
        <v>LF</v>
      </c>
      <c r="E134" s="47" t="str">
        <f>IF(ISBLANK(BurstClassFull13[[#This Row],[Hour1-%SpikesInBursts]]),"",IF(BurstClassFull13[[#This Row],[Hour1-%SpikesInBursts]]&lt;$D$3,"LB","HB"))</f>
        <v>LB</v>
      </c>
      <c r="F134" s="81" t="str">
        <f t="shared" si="1"/>
        <v>LFLB</v>
      </c>
      <c r="G134" s="136">
        <v>0.70444444444444443</v>
      </c>
      <c r="H134" s="136">
        <v>16.521637816981524</v>
      </c>
      <c r="I134" s="155" t="s">
        <v>157</v>
      </c>
      <c r="J134" s="153">
        <v>19</v>
      </c>
      <c r="K134" s="153">
        <v>10</v>
      </c>
      <c r="L134" s="153" t="s">
        <v>143</v>
      </c>
      <c r="M134" s="153" t="s">
        <v>9</v>
      </c>
      <c r="N134" s="153">
        <v>1</v>
      </c>
      <c r="O134" s="153" t="str">
        <f>IF(Table1[[#This Row],[Ethanol Day]]&lt;9,"Early",IF(Table1[[#This Row],[Ethanol Day]]&gt;16,"Late","Mid"))</f>
        <v>Early</v>
      </c>
      <c r="P134" s="153" t="s">
        <v>71</v>
      </c>
      <c r="Q134" s="153" t="s">
        <v>71</v>
      </c>
      <c r="R134" s="153">
        <v>1037</v>
      </c>
    </row>
    <row r="135" spans="4:18" x14ac:dyDescent="0.3">
      <c r="D135" s="49" t="str">
        <f>IF(ISBLANK(BurstClassFull13[[#This Row],[Hour1-Spk/sec]]),"",IF(BurstClassFull13[[#This Row],[Hour1-Spk/sec]]&lt;$C$3,"LF","HF"))</f>
        <v>LF</v>
      </c>
      <c r="E135" s="49" t="str">
        <f>IF(ISBLANK(BurstClassFull13[[#This Row],[Hour1-%SpikesInBursts]]),"",IF(BurstClassFull13[[#This Row],[Hour1-%SpikesInBursts]]&lt;$D$3,"LB","HB"))</f>
        <v>LB</v>
      </c>
      <c r="F135" s="50" t="str">
        <f t="shared" si="1"/>
        <v>LFLB</v>
      </c>
      <c r="G135" s="136">
        <v>0.22472222222222227</v>
      </c>
      <c r="H135" s="136">
        <v>16.416307607642317</v>
      </c>
      <c r="I135" s="155" t="s">
        <v>157</v>
      </c>
      <c r="J135" s="153">
        <v>19</v>
      </c>
      <c r="K135" s="153">
        <v>11</v>
      </c>
      <c r="L135" s="153" t="s">
        <v>95</v>
      </c>
      <c r="M135" s="153" t="s">
        <v>9</v>
      </c>
      <c r="N135" s="153">
        <v>1</v>
      </c>
      <c r="O135" s="153" t="str">
        <f>IF(Table1[[#This Row],[Ethanol Day]]&lt;9,"Early",IF(Table1[[#This Row],[Ethanol Day]]&gt;16,"Late","Mid"))</f>
        <v>Early</v>
      </c>
      <c r="P135" s="153" t="s">
        <v>71</v>
      </c>
      <c r="Q135" s="153" t="s">
        <v>71</v>
      </c>
      <c r="R135" s="153">
        <v>1037</v>
      </c>
    </row>
    <row r="136" spans="4:18" x14ac:dyDescent="0.3">
      <c r="D136" s="49" t="str">
        <f>IF(ISBLANK(BurstClassFull13[[#This Row],[Hour1-Spk/sec]]),"",IF(BurstClassFull13[[#This Row],[Hour1-Spk/sec]]&lt;$C$3,"LF","HF"))</f>
        <v>LF</v>
      </c>
      <c r="E136" s="49" t="str">
        <f>IF(ISBLANK(BurstClassFull13[[#This Row],[Hour1-%SpikesInBursts]]),"",IF(BurstClassFull13[[#This Row],[Hour1-%SpikesInBursts]]&lt;$D$3,"LB","HB"))</f>
        <v>HB</v>
      </c>
      <c r="F136" s="50" t="str">
        <f t="shared" si="1"/>
        <v>LFHB</v>
      </c>
      <c r="G136" s="136">
        <v>1.6315277777777775</v>
      </c>
      <c r="H136" s="136">
        <v>34.888480075542581</v>
      </c>
      <c r="I136" s="155" t="s">
        <v>157</v>
      </c>
      <c r="J136" s="153">
        <v>19</v>
      </c>
      <c r="K136" s="153">
        <v>12</v>
      </c>
      <c r="L136" s="153" t="s">
        <v>96</v>
      </c>
      <c r="M136" s="153" t="s">
        <v>9</v>
      </c>
      <c r="N136" s="153">
        <v>1</v>
      </c>
      <c r="O136" s="153" t="str">
        <f>IF(Table1[[#This Row],[Ethanol Day]]&lt;9,"Early",IF(Table1[[#This Row],[Ethanol Day]]&gt;16,"Late","Mid"))</f>
        <v>Early</v>
      </c>
      <c r="P136" s="153" t="s">
        <v>71</v>
      </c>
      <c r="Q136" s="153" t="s">
        <v>119</v>
      </c>
      <c r="R136" s="153">
        <v>1037</v>
      </c>
    </row>
    <row r="137" spans="4:18" x14ac:dyDescent="0.3">
      <c r="D137" s="49" t="str">
        <f>IF(ISBLANK(BurstClassFull13[[#This Row],[Hour1-Spk/sec]]),"",IF(BurstClassFull13[[#This Row],[Hour1-Spk/sec]]&lt;$C$3,"LF","HF"))</f>
        <v>LF</v>
      </c>
      <c r="E137" s="49" t="str">
        <f>IF(ISBLANK(BurstClassFull13[[#This Row],[Hour1-%SpikesInBursts]]),"",IF(BurstClassFull13[[#This Row],[Hour1-%SpikesInBursts]]&lt;$D$3,"LB","HB"))</f>
        <v>HB</v>
      </c>
      <c r="F137" s="50" t="str">
        <f t="shared" si="1"/>
        <v>LFHB</v>
      </c>
      <c r="G137" s="136">
        <v>1.6280555555555554</v>
      </c>
      <c r="H137" s="136">
        <v>31.239615748495098</v>
      </c>
      <c r="I137" s="155" t="s">
        <v>157</v>
      </c>
      <c r="J137" s="153">
        <v>19</v>
      </c>
      <c r="K137" s="153">
        <v>13</v>
      </c>
      <c r="L137" s="153" t="s">
        <v>122</v>
      </c>
      <c r="M137" s="153" t="s">
        <v>9</v>
      </c>
      <c r="N137" s="153">
        <v>1</v>
      </c>
      <c r="O137" s="153" t="str">
        <f>IF(Table1[[#This Row],[Ethanol Day]]&lt;9,"Early",IF(Table1[[#This Row],[Ethanol Day]]&gt;16,"Late","Mid"))</f>
        <v>Early</v>
      </c>
      <c r="P137" s="153" t="s">
        <v>71</v>
      </c>
      <c r="Q137" s="153" t="s">
        <v>119</v>
      </c>
      <c r="R137" s="153">
        <v>1037</v>
      </c>
    </row>
    <row r="138" spans="4:18" x14ac:dyDescent="0.3">
      <c r="D138" s="49" t="str">
        <f>IF(ISBLANK(BurstClassFull13[[#This Row],[Hour1-Spk/sec]]),"",IF(BurstClassFull13[[#This Row],[Hour1-Spk/sec]]&lt;$C$3,"LF","HF"))</f>
        <v>LF</v>
      </c>
      <c r="E138" s="49" t="str">
        <f>IF(ISBLANK(BurstClassFull13[[#This Row],[Hour1-%SpikesInBursts]]),"",IF(BurstClassFull13[[#This Row],[Hour1-%SpikesInBursts]]&lt;$D$3,"LB","HB"))</f>
        <v>LB</v>
      </c>
      <c r="F138" s="50" t="str">
        <f t="shared" si="1"/>
        <v>LFLB</v>
      </c>
      <c r="G138" s="136">
        <v>0.79333333333333333</v>
      </c>
      <c r="H138" s="136">
        <v>15.816716981390597</v>
      </c>
      <c r="I138" s="155" t="s">
        <v>146</v>
      </c>
      <c r="J138" s="153">
        <v>21</v>
      </c>
      <c r="K138" s="153">
        <v>1</v>
      </c>
      <c r="L138" s="153" t="s">
        <v>83</v>
      </c>
      <c r="M138" s="153" t="s">
        <v>9</v>
      </c>
      <c r="N138" s="153">
        <v>5</v>
      </c>
      <c r="O138" s="153" t="str">
        <f>IF(Table1[[#This Row],[Ethanol Day]]&lt;9,"Early",IF(Table1[[#This Row],[Ethanol Day]]&gt;16,"Late","Mid"))</f>
        <v>Early</v>
      </c>
      <c r="P138" s="153" t="s">
        <v>71</v>
      </c>
      <c r="Q138" s="153" t="s">
        <v>71</v>
      </c>
      <c r="R138" s="153">
        <v>786</v>
      </c>
    </row>
    <row r="139" spans="4:18" x14ac:dyDescent="0.3">
      <c r="D139" s="49" t="str">
        <f>IF(ISBLANK(BurstClassFull13[[#This Row],[Hour1-Spk/sec]]),"",IF(BurstClassFull13[[#This Row],[Hour1-Spk/sec]]&lt;$C$3,"LF","HF"))</f>
        <v>LF</v>
      </c>
      <c r="E139" s="49" t="str">
        <f>IF(ISBLANK(BurstClassFull13[[#This Row],[Hour1-%SpikesInBursts]]),"",IF(BurstClassFull13[[#This Row],[Hour1-%SpikesInBursts]]&lt;$D$3,"LB","HB"))</f>
        <v>HB</v>
      </c>
      <c r="F139" s="50" t="str">
        <f t="shared" si="1"/>
        <v>LFHB</v>
      </c>
      <c r="G139" s="136">
        <v>1.9491666666666667</v>
      </c>
      <c r="H139" s="136">
        <v>59.990828960072648</v>
      </c>
      <c r="I139" s="155" t="s">
        <v>146</v>
      </c>
      <c r="J139" s="153">
        <v>21</v>
      </c>
      <c r="K139" s="153">
        <v>2</v>
      </c>
      <c r="L139" s="153" t="s">
        <v>133</v>
      </c>
      <c r="M139" s="153" t="s">
        <v>9</v>
      </c>
      <c r="N139" s="153">
        <v>5</v>
      </c>
      <c r="O139" s="153" t="str">
        <f>IF(Table1[[#This Row],[Ethanol Day]]&lt;9,"Early",IF(Table1[[#This Row],[Ethanol Day]]&gt;16,"Late","Mid"))</f>
        <v>Early</v>
      </c>
      <c r="P139" s="153" t="s">
        <v>71</v>
      </c>
      <c r="Q139" s="153" t="s">
        <v>71</v>
      </c>
      <c r="R139" s="153">
        <v>786</v>
      </c>
    </row>
    <row r="140" spans="4:18" x14ac:dyDescent="0.3">
      <c r="D140" s="49" t="str">
        <f>IF(ISBLANK(BurstClassFull13[[#This Row],[Hour1-Spk/sec]]),"",IF(BurstClassFull13[[#This Row],[Hour1-Spk/sec]]&lt;$C$3,"LF","HF"))</f>
        <v>LF</v>
      </c>
      <c r="E140" s="49" t="str">
        <f>IF(ISBLANK(BurstClassFull13[[#This Row],[Hour1-%SpikesInBursts]]),"",IF(BurstClassFull13[[#This Row],[Hour1-%SpikesInBursts]]&lt;$D$3,"LB","HB"))</f>
        <v>LB</v>
      </c>
      <c r="F140" s="50" t="str">
        <f t="shared" si="1"/>
        <v>LFLB</v>
      </c>
      <c r="G140" s="136">
        <v>8.2638888888888887E-2</v>
      </c>
      <c r="H140" s="136">
        <v>20.732871573213963</v>
      </c>
      <c r="I140" s="155" t="s">
        <v>146</v>
      </c>
      <c r="J140" s="153">
        <v>21</v>
      </c>
      <c r="K140" s="153">
        <v>3</v>
      </c>
      <c r="L140" s="153" t="s">
        <v>136</v>
      </c>
      <c r="M140" s="153" t="s">
        <v>9</v>
      </c>
      <c r="N140" s="153">
        <v>5</v>
      </c>
      <c r="O140" s="153" t="str">
        <f>IF(Table1[[#This Row],[Ethanol Day]]&lt;9,"Early",IF(Table1[[#This Row],[Ethanol Day]]&gt;16,"Late","Mid"))</f>
        <v>Early</v>
      </c>
      <c r="P140" s="153" t="s">
        <v>11</v>
      </c>
      <c r="Q140" s="153" t="s">
        <v>71</v>
      </c>
      <c r="R140" s="153">
        <v>786</v>
      </c>
    </row>
    <row r="141" spans="4:18" x14ac:dyDescent="0.3">
      <c r="D141" s="49" t="str">
        <f>IF(ISBLANK(BurstClassFull13[[#This Row],[Hour1-Spk/sec]]),"",IF(BurstClassFull13[[#This Row],[Hour1-Spk/sec]]&lt;$C$3,"LF","HF"))</f>
        <v>LF</v>
      </c>
      <c r="E141" s="49" t="str">
        <f>IF(ISBLANK(BurstClassFull13[[#This Row],[Hour1-%SpikesInBursts]]),"",IF(BurstClassFull13[[#This Row],[Hour1-%SpikesInBursts]]&lt;$D$3,"LB","HB"))</f>
        <v>LB</v>
      </c>
      <c r="F141" s="50" t="str">
        <f t="shared" si="1"/>
        <v>LFLB</v>
      </c>
      <c r="G141" s="136">
        <v>0.88999999999999979</v>
      </c>
      <c r="H141" s="136">
        <v>28.966123684742939</v>
      </c>
      <c r="I141" s="155" t="s">
        <v>146</v>
      </c>
      <c r="J141" s="153">
        <v>21</v>
      </c>
      <c r="K141" s="153">
        <v>4</v>
      </c>
      <c r="L141" s="153" t="s">
        <v>87</v>
      </c>
      <c r="M141" s="153" t="s">
        <v>9</v>
      </c>
      <c r="N141" s="153">
        <v>5</v>
      </c>
      <c r="O141" s="153" t="str">
        <f>IF(Table1[[#This Row],[Ethanol Day]]&lt;9,"Early",IF(Table1[[#This Row],[Ethanol Day]]&gt;16,"Late","Mid"))</f>
        <v>Early</v>
      </c>
      <c r="P141" s="153" t="s">
        <v>11</v>
      </c>
      <c r="Q141" s="153" t="s">
        <v>71</v>
      </c>
      <c r="R141" s="153">
        <v>786</v>
      </c>
    </row>
    <row r="142" spans="4:18" x14ac:dyDescent="0.3">
      <c r="D142" s="49" t="str">
        <f>IF(ISBLANK(BurstClassFull13[[#This Row],[Hour1-Spk/sec]]),"",IF(BurstClassFull13[[#This Row],[Hour1-Spk/sec]]&lt;$C$3,"LF","HF"))</f>
        <v>LF</v>
      </c>
      <c r="E142" s="49" t="str">
        <f>IF(ISBLANK(BurstClassFull13[[#This Row],[Hour1-%SpikesInBursts]]),"",IF(BurstClassFull13[[#This Row],[Hour1-%SpikesInBursts]]&lt;$D$3,"LB","HB"))</f>
        <v>LB</v>
      </c>
      <c r="F142" s="50" t="str">
        <f t="shared" si="1"/>
        <v>LFLB</v>
      </c>
      <c r="G142" s="136">
        <v>0.61680555555555561</v>
      </c>
      <c r="H142" s="136">
        <v>11.133722569897607</v>
      </c>
      <c r="I142" s="155" t="s">
        <v>146</v>
      </c>
      <c r="J142" s="153">
        <v>21</v>
      </c>
      <c r="K142" s="153">
        <v>5</v>
      </c>
      <c r="L142" s="153" t="s">
        <v>112</v>
      </c>
      <c r="M142" s="153" t="s">
        <v>9</v>
      </c>
      <c r="N142" s="153">
        <v>5</v>
      </c>
      <c r="O142" s="153" t="str">
        <f>IF(Table1[[#This Row],[Ethanol Day]]&lt;9,"Early",IF(Table1[[#This Row],[Ethanol Day]]&gt;16,"Late","Mid"))</f>
        <v>Early</v>
      </c>
      <c r="P142" s="153" t="s">
        <v>71</v>
      </c>
      <c r="Q142" s="153" t="s">
        <v>71</v>
      </c>
      <c r="R142" s="153">
        <v>786</v>
      </c>
    </row>
    <row r="143" spans="4:18" x14ac:dyDescent="0.3">
      <c r="D143" s="49" t="str">
        <f>IF(ISBLANK(BurstClassFull13[[#This Row],[Hour1-Spk/sec]]),"",IF(BurstClassFull13[[#This Row],[Hour1-Spk/sec]]&lt;$C$3,"LF","HF"))</f>
        <v>LF</v>
      </c>
      <c r="E143" s="49" t="str">
        <f>IF(ISBLANK(BurstClassFull13[[#This Row],[Hour1-%SpikesInBursts]]),"",IF(BurstClassFull13[[#This Row],[Hour1-%SpikesInBursts]]&lt;$D$3,"LB","HB"))</f>
        <v>LB</v>
      </c>
      <c r="F143" s="50" t="str">
        <f t="shared" si="1"/>
        <v>LFLB</v>
      </c>
      <c r="G143" s="136">
        <v>0.81138888888888883</v>
      </c>
      <c r="H143" s="136">
        <v>10.515730137161922</v>
      </c>
      <c r="I143" s="155" t="s">
        <v>146</v>
      </c>
      <c r="J143" s="153">
        <v>21</v>
      </c>
      <c r="K143" s="153">
        <v>6</v>
      </c>
      <c r="L143" s="153" t="s">
        <v>113</v>
      </c>
      <c r="M143" s="153" t="s">
        <v>9</v>
      </c>
      <c r="N143" s="153">
        <v>5</v>
      </c>
      <c r="O143" s="153" t="str">
        <f>IF(Table1[[#This Row],[Ethanol Day]]&lt;9,"Early",IF(Table1[[#This Row],[Ethanol Day]]&gt;16,"Late","Mid"))</f>
        <v>Early</v>
      </c>
      <c r="P143" s="153" t="s">
        <v>71</v>
      </c>
      <c r="Q143" s="153" t="s">
        <v>71</v>
      </c>
      <c r="R143" s="153">
        <v>786</v>
      </c>
    </row>
    <row r="144" spans="4:18" x14ac:dyDescent="0.3">
      <c r="D144" s="49" t="str">
        <f>IF(ISBLANK(BurstClassFull13[[#This Row],[Hour1-Spk/sec]]),"",IF(BurstClassFull13[[#This Row],[Hour1-Spk/sec]]&lt;$C$3,"LF","HF"))</f>
        <v>LF</v>
      </c>
      <c r="E144" s="49" t="str">
        <f>IF(ISBLANK(BurstClassFull13[[#This Row],[Hour1-%SpikesInBursts]]),"",IF(BurstClassFull13[[#This Row],[Hour1-%SpikesInBursts]]&lt;$D$3,"LB","HB"))</f>
        <v>LB</v>
      </c>
      <c r="F144" s="50" t="str">
        <f t="shared" si="1"/>
        <v>LFLB</v>
      </c>
      <c r="G144" s="136">
        <v>0.32944444444444448</v>
      </c>
      <c r="H144" s="136">
        <v>4.4546250364384798</v>
      </c>
      <c r="I144" s="155" t="s">
        <v>146</v>
      </c>
      <c r="J144" s="153">
        <v>21</v>
      </c>
      <c r="K144" s="153">
        <v>7</v>
      </c>
      <c r="L144" s="153" t="s">
        <v>134</v>
      </c>
      <c r="M144" s="153" t="s">
        <v>9</v>
      </c>
      <c r="N144" s="153">
        <v>5</v>
      </c>
      <c r="O144" s="153" t="str">
        <f>IF(Table1[[#This Row],[Ethanol Day]]&lt;9,"Early",IF(Table1[[#This Row],[Ethanol Day]]&gt;16,"Late","Mid"))</f>
        <v>Mid</v>
      </c>
      <c r="P144" s="153" t="s">
        <v>71</v>
      </c>
      <c r="Q144" s="153" t="s">
        <v>119</v>
      </c>
      <c r="R144" s="153">
        <v>786</v>
      </c>
    </row>
    <row r="145" spans="4:18" x14ac:dyDescent="0.3">
      <c r="D145" s="49" t="str">
        <f>IF(ISBLANK(BurstClassFull13[[#This Row],[Hour1-Spk/sec]]),"",IF(BurstClassFull13[[#This Row],[Hour1-Spk/sec]]&lt;$C$3,"LF","HF"))</f>
        <v>LF</v>
      </c>
      <c r="E145" s="49" t="str">
        <f>IF(ISBLANK(BurstClassFull13[[#This Row],[Hour1-%SpikesInBursts]]),"",IF(BurstClassFull13[[#This Row],[Hour1-%SpikesInBursts]]&lt;$D$3,"LB","HB"))</f>
        <v>HB</v>
      </c>
      <c r="F145" s="50" t="str">
        <f t="shared" si="1"/>
        <v>LFHB</v>
      </c>
      <c r="G145" s="136">
        <v>0.37305555555555547</v>
      </c>
      <c r="H145" s="136">
        <v>39.691186529373198</v>
      </c>
      <c r="I145" s="155" t="s">
        <v>146</v>
      </c>
      <c r="J145" s="153">
        <v>21</v>
      </c>
      <c r="K145" s="153">
        <v>8</v>
      </c>
      <c r="L145" s="153" t="s">
        <v>94</v>
      </c>
      <c r="M145" s="153" t="s">
        <v>9</v>
      </c>
      <c r="N145" s="153">
        <v>5</v>
      </c>
      <c r="O145" s="153" t="str">
        <f>IF(Table1[[#This Row],[Ethanol Day]]&lt;9,"Early",IF(Table1[[#This Row],[Ethanol Day]]&gt;16,"Late","Mid"))</f>
        <v>Mid</v>
      </c>
      <c r="P145" s="153" t="s">
        <v>11</v>
      </c>
      <c r="Q145" s="153" t="s">
        <v>71</v>
      </c>
      <c r="R145" s="153">
        <v>786</v>
      </c>
    </row>
    <row r="146" spans="4:18" x14ac:dyDescent="0.3">
      <c r="D146" s="49" t="str">
        <f>IF(ISBLANK(BurstClassFull13[[#This Row],[Hour1-Spk/sec]]),"",IF(BurstClassFull13[[#This Row],[Hour1-Spk/sec]]&lt;$C$3,"LF","HF"))</f>
        <v>LF</v>
      </c>
      <c r="E146" s="49" t="str">
        <f>IF(ISBLANK(BurstClassFull13[[#This Row],[Hour1-%SpikesInBursts]]),"",IF(BurstClassFull13[[#This Row],[Hour1-%SpikesInBursts]]&lt;$D$3,"LB","HB"))</f>
        <v>LB</v>
      </c>
      <c r="F146" s="50" t="str">
        <f t="shared" si="1"/>
        <v>LFLB</v>
      </c>
      <c r="G146" s="136">
        <v>0.56541666666666657</v>
      </c>
      <c r="H146" s="136">
        <v>12.146346183505761</v>
      </c>
      <c r="I146" s="155" t="s">
        <v>146</v>
      </c>
      <c r="J146" s="153">
        <v>21</v>
      </c>
      <c r="K146" s="153">
        <v>9</v>
      </c>
      <c r="L146" s="153" t="s">
        <v>114</v>
      </c>
      <c r="M146" s="153" t="s">
        <v>9</v>
      </c>
      <c r="N146" s="153">
        <v>5</v>
      </c>
      <c r="O146" s="153" t="str">
        <f>IF(Table1[[#This Row],[Ethanol Day]]&lt;9,"Early",IF(Table1[[#This Row],[Ethanol Day]]&gt;16,"Late","Mid"))</f>
        <v>Mid</v>
      </c>
      <c r="P146" s="153" t="s">
        <v>71</v>
      </c>
      <c r="Q146" s="153" t="s">
        <v>71</v>
      </c>
      <c r="R146" s="153">
        <v>786</v>
      </c>
    </row>
    <row r="147" spans="4:18" x14ac:dyDescent="0.3">
      <c r="D147" s="49" t="str">
        <f>IF(ISBLANK(BurstClassFull13[[#This Row],[Hour1-Spk/sec]]),"",IF(BurstClassFull13[[#This Row],[Hour1-Spk/sec]]&lt;$C$3,"LF","HF"))</f>
        <v>LF</v>
      </c>
      <c r="E147" s="49" t="str">
        <f>IF(ISBLANK(BurstClassFull13[[#This Row],[Hour1-%SpikesInBursts]]),"",IF(BurstClassFull13[[#This Row],[Hour1-%SpikesInBursts]]&lt;$D$3,"LB","HB"))</f>
        <v>LB</v>
      </c>
      <c r="F147" s="50" t="str">
        <f t="shared" si="1"/>
        <v>LFLB</v>
      </c>
      <c r="G147" s="136">
        <v>0.71361111111111108</v>
      </c>
      <c r="H147" s="136">
        <v>9.9920132887651025</v>
      </c>
      <c r="I147" s="155" t="s">
        <v>146</v>
      </c>
      <c r="J147" s="153">
        <v>21</v>
      </c>
      <c r="K147" s="153">
        <v>11</v>
      </c>
      <c r="L147" s="153" t="s">
        <v>95</v>
      </c>
      <c r="M147" s="153" t="s">
        <v>9</v>
      </c>
      <c r="N147" s="153">
        <v>5</v>
      </c>
      <c r="O147" s="153" t="str">
        <f>IF(Table1[[#This Row],[Ethanol Day]]&lt;9,"Early",IF(Table1[[#This Row],[Ethanol Day]]&gt;16,"Late","Mid"))</f>
        <v>Mid</v>
      </c>
      <c r="P147" s="153" t="s">
        <v>11</v>
      </c>
      <c r="Q147" s="153" t="s">
        <v>71</v>
      </c>
      <c r="R147" s="153">
        <v>786</v>
      </c>
    </row>
    <row r="148" spans="4:18" x14ac:dyDescent="0.3">
      <c r="D148" s="49" t="str">
        <f>IF(ISBLANK(BurstClassFull13[[#This Row],[Hour1-Spk/sec]]),"",IF(BurstClassFull13[[#This Row],[Hour1-Spk/sec]]&lt;$C$3,"LF","HF"))</f>
        <v>LF</v>
      </c>
      <c r="E148" s="49" t="str">
        <f>IF(ISBLANK(BurstClassFull13[[#This Row],[Hour1-%SpikesInBursts]]),"",IF(BurstClassFull13[[#This Row],[Hour1-%SpikesInBursts]]&lt;$D$3,"LB","HB"))</f>
        <v>LB</v>
      </c>
      <c r="F148" s="50" t="str">
        <f t="shared" si="1"/>
        <v>LFLB</v>
      </c>
      <c r="G148" s="136">
        <v>1.0308333333333333</v>
      </c>
      <c r="H148" s="136">
        <v>18.708253528731152</v>
      </c>
      <c r="I148" s="155" t="s">
        <v>146</v>
      </c>
      <c r="J148" s="153">
        <v>21</v>
      </c>
      <c r="K148" s="153">
        <v>12</v>
      </c>
      <c r="L148" s="153" t="s">
        <v>96</v>
      </c>
      <c r="M148" s="153" t="s">
        <v>9</v>
      </c>
      <c r="N148" s="153">
        <v>5</v>
      </c>
      <c r="O148" s="153" t="str">
        <f>IF(Table1[[#This Row],[Ethanol Day]]&lt;9,"Early",IF(Table1[[#This Row],[Ethanol Day]]&gt;16,"Late","Mid"))</f>
        <v>Mid</v>
      </c>
      <c r="P148" s="153" t="s">
        <v>11</v>
      </c>
      <c r="Q148" s="153" t="s">
        <v>119</v>
      </c>
      <c r="R148" s="153">
        <v>786</v>
      </c>
    </row>
    <row r="149" spans="4:18" x14ac:dyDescent="0.3">
      <c r="D149" s="49" t="str">
        <f>IF(ISBLANK(BurstClassFull13[[#This Row],[Hour1-Spk/sec]]),"",IF(BurstClassFull13[[#This Row],[Hour1-Spk/sec]]&lt;$C$3,"LF","HF"))</f>
        <v>LF</v>
      </c>
      <c r="E149" s="49" t="str">
        <f>IF(ISBLANK(BurstClassFull13[[#This Row],[Hour1-%SpikesInBursts]]),"",IF(BurstClassFull13[[#This Row],[Hour1-%SpikesInBursts]]&lt;$D$3,"LB","HB"))</f>
        <v>LB</v>
      </c>
      <c r="F149" s="50" t="str">
        <f t="shared" si="1"/>
        <v>LFLB</v>
      </c>
      <c r="G149" s="136">
        <v>0.72888888888888903</v>
      </c>
      <c r="H149" s="136">
        <v>10.623230599262548</v>
      </c>
      <c r="I149" s="155" t="s">
        <v>160</v>
      </c>
      <c r="J149" s="153">
        <v>22</v>
      </c>
      <c r="K149" s="153">
        <v>1</v>
      </c>
      <c r="L149" s="153" t="s">
        <v>111</v>
      </c>
      <c r="M149" s="153" t="s">
        <v>9</v>
      </c>
      <c r="N149" s="153">
        <v>8</v>
      </c>
      <c r="O149" s="153" t="str">
        <f>IF(Table1[[#This Row],[Ethanol Day]]&lt;9,"Early",IF(Table1[[#This Row],[Ethanol Day]]&gt;16,"Late","Mid"))</f>
        <v>Mid</v>
      </c>
      <c r="P149" s="153" t="s">
        <v>71</v>
      </c>
      <c r="Q149" s="153" t="s">
        <v>71</v>
      </c>
      <c r="R149" s="153">
        <v>1000</v>
      </c>
    </row>
    <row r="150" spans="4:18" x14ac:dyDescent="0.3">
      <c r="D150" s="49" t="str">
        <f>IF(ISBLANK(BurstClassFull13[[#This Row],[Hour1-Spk/sec]]),"",IF(BurstClassFull13[[#This Row],[Hour1-Spk/sec]]&lt;$C$3,"LF","HF"))</f>
        <v>LF</v>
      </c>
      <c r="E150" s="49" t="str">
        <f>IF(ISBLANK(BurstClassFull13[[#This Row],[Hour1-%SpikesInBursts]]),"",IF(BurstClassFull13[[#This Row],[Hour1-%SpikesInBursts]]&lt;$D$3,"LB","HB"))</f>
        <v>LB</v>
      </c>
      <c r="F150" s="50" t="str">
        <f t="shared" si="1"/>
        <v>LFLB</v>
      </c>
      <c r="G150" s="136">
        <v>0.88819444444444429</v>
      </c>
      <c r="H150" s="136">
        <v>8.3731640651679822</v>
      </c>
      <c r="I150" s="155" t="s">
        <v>160</v>
      </c>
      <c r="J150" s="153">
        <v>22</v>
      </c>
      <c r="K150" s="153">
        <v>2</v>
      </c>
      <c r="L150" s="153" t="s">
        <v>142</v>
      </c>
      <c r="M150" s="153" t="s">
        <v>9</v>
      </c>
      <c r="N150" s="153">
        <v>8</v>
      </c>
      <c r="O150" s="153" t="str">
        <f>IF(Table1[[#This Row],[Ethanol Day]]&lt;9,"Early",IF(Table1[[#This Row],[Ethanol Day]]&gt;16,"Late","Mid"))</f>
        <v>Mid</v>
      </c>
      <c r="P150" s="153" t="s">
        <v>71</v>
      </c>
      <c r="Q150" s="153" t="s">
        <v>71</v>
      </c>
      <c r="R150" s="153">
        <v>1000</v>
      </c>
    </row>
    <row r="151" spans="4:18" x14ac:dyDescent="0.3">
      <c r="D151" s="49" t="str">
        <f>IF(ISBLANK(BurstClassFull13[[#This Row],[Hour1-Spk/sec]]),"",IF(BurstClassFull13[[#This Row],[Hour1-Spk/sec]]&lt;$C$3,"LF","HF"))</f>
        <v>HF</v>
      </c>
      <c r="E151" s="49" t="str">
        <f>IF(ISBLANK(BurstClassFull13[[#This Row],[Hour1-%SpikesInBursts]]),"",IF(BurstClassFull13[[#This Row],[Hour1-%SpikesInBursts]]&lt;$D$3,"LB","HB"))</f>
        <v>HB</v>
      </c>
      <c r="F151" s="50" t="str">
        <f t="shared" si="1"/>
        <v>HFHB</v>
      </c>
      <c r="G151" s="136">
        <v>10.150555555555556</v>
      </c>
      <c r="H151" s="136">
        <v>69.334805639271536</v>
      </c>
      <c r="I151" s="155" t="s">
        <v>160</v>
      </c>
      <c r="J151" s="153">
        <v>22</v>
      </c>
      <c r="K151" s="153">
        <v>3</v>
      </c>
      <c r="L151" s="153" t="s">
        <v>156</v>
      </c>
      <c r="M151" s="153" t="s">
        <v>9</v>
      </c>
      <c r="N151" s="153">
        <v>8</v>
      </c>
      <c r="O151" s="153" t="str">
        <f>IF(Table1[[#This Row],[Ethanol Day]]&lt;9,"Early",IF(Table1[[#This Row],[Ethanol Day]]&gt;16,"Late","Mid"))</f>
        <v>Mid</v>
      </c>
      <c r="P151" s="153" t="s">
        <v>119</v>
      </c>
      <c r="Q151" s="153" t="s">
        <v>71</v>
      </c>
      <c r="R151" s="153">
        <v>1000</v>
      </c>
    </row>
    <row r="152" spans="4:18" x14ac:dyDescent="0.3">
      <c r="D152" s="49" t="str">
        <f>IF(ISBLANK(BurstClassFull13[[#This Row],[Hour1-Spk/sec]]),"",IF(BurstClassFull13[[#This Row],[Hour1-Spk/sec]]&lt;$C$3,"LF","HF"))</f>
        <v>HF</v>
      </c>
      <c r="E152" s="49" t="str">
        <f>IF(ISBLANK(BurstClassFull13[[#This Row],[Hour1-%SpikesInBursts]]),"",IF(BurstClassFull13[[#This Row],[Hour1-%SpikesInBursts]]&lt;$D$3,"LB","HB"))</f>
        <v>HB</v>
      </c>
      <c r="F152" s="50" t="str">
        <f t="shared" si="1"/>
        <v>HFHB</v>
      </c>
      <c r="G152" s="136">
        <v>4.7952777777777778</v>
      </c>
      <c r="H152" s="136">
        <v>39.485457413148687</v>
      </c>
      <c r="I152" s="155" t="s">
        <v>160</v>
      </c>
      <c r="J152" s="153">
        <v>22</v>
      </c>
      <c r="K152" s="153">
        <v>4</v>
      </c>
      <c r="L152" s="153" t="s">
        <v>131</v>
      </c>
      <c r="M152" s="153" t="s">
        <v>9</v>
      </c>
      <c r="N152" s="153">
        <v>8</v>
      </c>
      <c r="O152" s="153" t="str">
        <f>IF(Table1[[#This Row],[Ethanol Day]]&lt;9,"Early",IF(Table1[[#This Row],[Ethanol Day]]&gt;16,"Late","Mid"))</f>
        <v>Mid</v>
      </c>
      <c r="P152" s="153" t="s">
        <v>11</v>
      </c>
      <c r="Q152" s="153" t="s">
        <v>119</v>
      </c>
      <c r="R152" s="153">
        <v>1000</v>
      </c>
    </row>
    <row r="153" spans="4:18" x14ac:dyDescent="0.3">
      <c r="D153" s="49" t="str">
        <f>IF(ISBLANK(BurstClassFull13[[#This Row],[Hour1-Spk/sec]]),"",IF(BurstClassFull13[[#This Row],[Hour1-Spk/sec]]&lt;$C$3,"LF","HF"))</f>
        <v>LF</v>
      </c>
      <c r="E153" s="49" t="str">
        <f>IF(ISBLANK(BurstClassFull13[[#This Row],[Hour1-%SpikesInBursts]]),"",IF(BurstClassFull13[[#This Row],[Hour1-%SpikesInBursts]]&lt;$D$3,"LB","HB"))</f>
        <v>LB</v>
      </c>
      <c r="F153" s="50" t="str">
        <f t="shared" si="1"/>
        <v>LFLB</v>
      </c>
      <c r="G153" s="136">
        <v>1.9672222222222224</v>
      </c>
      <c r="H153" s="136">
        <v>22.497928764401465</v>
      </c>
      <c r="I153" s="155" t="s">
        <v>160</v>
      </c>
      <c r="J153" s="153">
        <v>22</v>
      </c>
      <c r="K153" s="153">
        <v>5</v>
      </c>
      <c r="L153" s="153" t="s">
        <v>136</v>
      </c>
      <c r="M153" s="153" t="s">
        <v>9</v>
      </c>
      <c r="N153" s="153">
        <v>8</v>
      </c>
      <c r="O153" s="153" t="str">
        <f>IF(Table1[[#This Row],[Ethanol Day]]&lt;9,"Early",IF(Table1[[#This Row],[Ethanol Day]]&gt;16,"Late","Mid"))</f>
        <v>Mid</v>
      </c>
      <c r="P153" s="153" t="s">
        <v>71</v>
      </c>
      <c r="Q153" s="153" t="s">
        <v>119</v>
      </c>
      <c r="R153" s="153">
        <v>1000</v>
      </c>
    </row>
    <row r="154" spans="4:18" x14ac:dyDescent="0.3">
      <c r="D154" s="49" t="str">
        <f>IF(ISBLANK(BurstClassFull13[[#This Row],[Hour1-Spk/sec]]),"",IF(BurstClassFull13[[#This Row],[Hour1-Spk/sec]]&lt;$C$3,"LF","HF"))</f>
        <v>LF</v>
      </c>
      <c r="E154" s="49" t="str">
        <f>IF(ISBLANK(BurstClassFull13[[#This Row],[Hour1-%SpikesInBursts]]),"",IF(BurstClassFull13[[#This Row],[Hour1-%SpikesInBursts]]&lt;$D$3,"LB","HB"))</f>
        <v>HB</v>
      </c>
      <c r="F154" s="50" t="str">
        <f t="shared" si="1"/>
        <v>LFHB</v>
      </c>
      <c r="G154" s="136">
        <v>0.5161111111111113</v>
      </c>
      <c r="H154" s="136">
        <v>51.85382361984464</v>
      </c>
      <c r="I154" s="155" t="s">
        <v>160</v>
      </c>
      <c r="J154" s="153">
        <v>22</v>
      </c>
      <c r="K154" s="153">
        <v>6</v>
      </c>
      <c r="L154" s="153" t="s">
        <v>112</v>
      </c>
      <c r="M154" s="153" t="s">
        <v>9</v>
      </c>
      <c r="N154" s="153">
        <v>8</v>
      </c>
      <c r="O154" s="153" t="str">
        <f>IF(Table1[[#This Row],[Ethanol Day]]&lt;9,"Early",IF(Table1[[#This Row],[Ethanol Day]]&gt;16,"Late","Mid"))</f>
        <v>Mid</v>
      </c>
      <c r="P154" s="153" t="s">
        <v>71</v>
      </c>
      <c r="Q154" s="153" t="s">
        <v>71</v>
      </c>
      <c r="R154" s="153">
        <v>1000</v>
      </c>
    </row>
    <row r="155" spans="4:18" x14ac:dyDescent="0.3">
      <c r="D155" s="49" t="str">
        <f>IF(ISBLANK(BurstClassFull13[[#This Row],[Hour1-Spk/sec]]),"",IF(BurstClassFull13[[#This Row],[Hour1-Spk/sec]]&lt;$C$3,"LF","HF"))</f>
        <v>LF</v>
      </c>
      <c r="E155" s="49" t="str">
        <f>IF(ISBLANK(BurstClassFull13[[#This Row],[Hour1-%SpikesInBursts]]),"",IF(BurstClassFull13[[#This Row],[Hour1-%SpikesInBursts]]&lt;$D$3,"LB","HB"))</f>
        <v>LB</v>
      </c>
      <c r="F155" s="50" t="str">
        <f t="shared" si="1"/>
        <v>LFLB</v>
      </c>
      <c r="G155" s="136">
        <v>2.0841666666666669</v>
      </c>
      <c r="H155" s="136">
        <v>16.456543708368432</v>
      </c>
      <c r="I155" s="155" t="s">
        <v>160</v>
      </c>
      <c r="J155" s="153">
        <v>22</v>
      </c>
      <c r="K155" s="153">
        <v>7</v>
      </c>
      <c r="L155" s="153" t="s">
        <v>152</v>
      </c>
      <c r="M155" s="153" t="s">
        <v>9</v>
      </c>
      <c r="N155" s="153">
        <v>8</v>
      </c>
      <c r="O155" s="153" t="str">
        <f>IF(Table1[[#This Row],[Ethanol Day]]&lt;9,"Early",IF(Table1[[#This Row],[Ethanol Day]]&gt;16,"Late","Mid"))</f>
        <v>Mid</v>
      </c>
      <c r="P155" s="153" t="s">
        <v>11</v>
      </c>
      <c r="Q155" s="153" t="s">
        <v>119</v>
      </c>
      <c r="R155" s="153">
        <v>1000</v>
      </c>
    </row>
    <row r="156" spans="4:18" x14ac:dyDescent="0.3">
      <c r="D156" s="49" t="str">
        <f>IF(ISBLANK(BurstClassFull13[[#This Row],[Hour1-Spk/sec]]),"",IF(BurstClassFull13[[#This Row],[Hour1-Spk/sec]]&lt;$C$3,"LF","HF"))</f>
        <v>LF</v>
      </c>
      <c r="E156" s="49" t="str">
        <f>IF(ISBLANK(BurstClassFull13[[#This Row],[Hour1-%SpikesInBursts]]),"",IF(BurstClassFull13[[#This Row],[Hour1-%SpikesInBursts]]&lt;$D$3,"LB","HB"))</f>
        <v>LB</v>
      </c>
      <c r="F156" s="50" t="str">
        <f t="shared" si="1"/>
        <v>LFLB</v>
      </c>
      <c r="G156" s="136">
        <v>0.50666666666666671</v>
      </c>
      <c r="H156" s="136">
        <v>10.813761755032429</v>
      </c>
      <c r="I156" s="155" t="s">
        <v>160</v>
      </c>
      <c r="J156" s="153">
        <v>22</v>
      </c>
      <c r="K156" s="153">
        <v>8</v>
      </c>
      <c r="L156" s="153" t="s">
        <v>113</v>
      </c>
      <c r="M156" s="153" t="s">
        <v>9</v>
      </c>
      <c r="N156" s="153">
        <v>8</v>
      </c>
      <c r="O156" s="153" t="str">
        <f>IF(Table1[[#This Row],[Ethanol Day]]&lt;9,"Early",IF(Table1[[#This Row],[Ethanol Day]]&gt;16,"Late","Mid"))</f>
        <v>Mid</v>
      </c>
      <c r="P156" s="153" t="s">
        <v>11</v>
      </c>
      <c r="Q156" s="153" t="s">
        <v>119</v>
      </c>
      <c r="R156" s="153">
        <v>1000</v>
      </c>
    </row>
    <row r="157" spans="4:18" x14ac:dyDescent="0.3">
      <c r="D157" s="49" t="str">
        <f>IF(ISBLANK(BurstClassFull13[[#This Row],[Hour1-Spk/sec]]),"",IF(BurstClassFull13[[#This Row],[Hour1-Spk/sec]]&lt;$C$3,"LF","HF"))</f>
        <v>LF</v>
      </c>
      <c r="E157" s="49" t="str">
        <f>IF(ISBLANK(BurstClassFull13[[#This Row],[Hour1-%SpikesInBursts]]),"",IF(BurstClassFull13[[#This Row],[Hour1-%SpikesInBursts]]&lt;$D$3,"LB","HB"))</f>
        <v>LB</v>
      </c>
      <c r="F157" s="50" t="str">
        <f t="shared" si="1"/>
        <v>LFLB</v>
      </c>
      <c r="G157" s="136">
        <v>1.814861111111111</v>
      </c>
      <c r="H157" s="136">
        <v>21.518337754397798</v>
      </c>
      <c r="I157" s="155" t="s">
        <v>160</v>
      </c>
      <c r="J157" s="153">
        <v>22</v>
      </c>
      <c r="K157" s="153">
        <v>9</v>
      </c>
      <c r="L157" s="153" t="s">
        <v>94</v>
      </c>
      <c r="M157" s="153" t="s">
        <v>9</v>
      </c>
      <c r="N157" s="153">
        <v>8</v>
      </c>
      <c r="O157" s="153" t="str">
        <f>IF(Table1[[#This Row],[Ethanol Day]]&lt;9,"Early",IF(Table1[[#This Row],[Ethanol Day]]&gt;16,"Late","Mid"))</f>
        <v>Mid</v>
      </c>
      <c r="P157" s="153" t="s">
        <v>11</v>
      </c>
      <c r="Q157" s="153" t="s">
        <v>119</v>
      </c>
      <c r="R157" s="153">
        <v>1000</v>
      </c>
    </row>
    <row r="158" spans="4:18" x14ac:dyDescent="0.3">
      <c r="D158" s="49" t="str">
        <f>IF(ISBLANK(BurstClassFull13[[#This Row],[Hour1-Spk/sec]]),"",IF(BurstClassFull13[[#This Row],[Hour1-Spk/sec]]&lt;$C$3,"LF","HF"))</f>
        <v>LF</v>
      </c>
      <c r="E158" s="49" t="str">
        <f>IF(ISBLANK(BurstClassFull13[[#This Row],[Hour1-%SpikesInBursts]]),"",IF(BurstClassFull13[[#This Row],[Hour1-%SpikesInBursts]]&lt;$D$3,"LB","HB"))</f>
        <v>LB</v>
      </c>
      <c r="F158" s="50" t="str">
        <f t="shared" si="1"/>
        <v>LFLB</v>
      </c>
      <c r="G158" s="136">
        <v>1.7894444444444444</v>
      </c>
      <c r="H158" s="136">
        <v>23.439979541659739</v>
      </c>
      <c r="I158" s="155" t="s">
        <v>160</v>
      </c>
      <c r="J158" s="153">
        <v>22</v>
      </c>
      <c r="K158" s="153">
        <v>10</v>
      </c>
      <c r="L158" s="153" t="s">
        <v>114</v>
      </c>
      <c r="M158" s="153" t="s">
        <v>9</v>
      </c>
      <c r="N158" s="153">
        <v>8</v>
      </c>
      <c r="O158" s="153" t="str">
        <f>IF(Table1[[#This Row],[Ethanol Day]]&lt;9,"Early",IF(Table1[[#This Row],[Ethanol Day]]&gt;16,"Late","Mid"))</f>
        <v>Mid</v>
      </c>
      <c r="P158" s="153" t="s">
        <v>11</v>
      </c>
      <c r="Q158" s="153" t="s">
        <v>119</v>
      </c>
      <c r="R158" s="153">
        <v>1000</v>
      </c>
    </row>
    <row r="159" spans="4:18" x14ac:dyDescent="0.3">
      <c r="D159" s="49" t="str">
        <f>IF(ISBLANK(BurstClassFull13[[#This Row],[Hour1-Spk/sec]]),"",IF(BurstClassFull13[[#This Row],[Hour1-Spk/sec]]&lt;$C$3,"LF","HF"))</f>
        <v>LF</v>
      </c>
      <c r="E159" s="49" t="str">
        <f>IF(ISBLANK(BurstClassFull13[[#This Row],[Hour1-%SpikesInBursts]]),"",IF(BurstClassFull13[[#This Row],[Hour1-%SpikesInBursts]]&lt;$D$3,"LB","HB"))</f>
        <v>LB</v>
      </c>
      <c r="F159" s="50" t="str">
        <f t="shared" si="1"/>
        <v>LFLB</v>
      </c>
      <c r="G159" s="136">
        <v>0.80597222222222242</v>
      </c>
      <c r="H159" s="136">
        <v>13.247642149965674</v>
      </c>
      <c r="I159" s="155" t="s">
        <v>160</v>
      </c>
      <c r="J159" s="153">
        <v>22</v>
      </c>
      <c r="K159" s="153">
        <v>11</v>
      </c>
      <c r="L159" s="153" t="s">
        <v>96</v>
      </c>
      <c r="M159" s="153" t="s">
        <v>9</v>
      </c>
      <c r="N159" s="153">
        <v>8</v>
      </c>
      <c r="O159" s="153" t="e">
        <f>IF(Table1[[#This Row],[Ethanol Day]]&lt;9,"Early",IF(Table1[[#This Row],[Ethanol Day]]&gt;16,"Late","Mid"))</f>
        <v>#VALUE!</v>
      </c>
      <c r="P159" s="153" t="s">
        <v>11</v>
      </c>
      <c r="Q159" s="153" t="s">
        <v>119</v>
      </c>
      <c r="R159" s="153">
        <v>1000</v>
      </c>
    </row>
    <row r="160" spans="4:18" x14ac:dyDescent="0.3">
      <c r="D160" s="49" t="str">
        <f>IF(ISBLANK(BurstClassFull13[[#This Row],[Hour1-Spk/sec]]),"",IF(BurstClassFull13[[#This Row],[Hour1-Spk/sec]]&lt;$C$3,"LF","HF"))</f>
        <v>LF</v>
      </c>
      <c r="E160" s="49" t="str">
        <f>IF(ISBLANK(BurstClassFull13[[#This Row],[Hour1-%SpikesInBursts]]),"",IF(BurstClassFull13[[#This Row],[Hour1-%SpikesInBursts]]&lt;$D$3,"LB","HB"))</f>
        <v>LB</v>
      </c>
      <c r="F160" s="50" t="str">
        <f t="shared" si="1"/>
        <v>LFLB</v>
      </c>
      <c r="G160" s="136">
        <v>0.98319444444444448</v>
      </c>
      <c r="H160" s="136">
        <v>15.335979983488022</v>
      </c>
      <c r="I160" s="155" t="s">
        <v>160</v>
      </c>
      <c r="J160" s="153">
        <v>22</v>
      </c>
      <c r="K160" s="153">
        <v>12</v>
      </c>
      <c r="L160" s="153" t="s">
        <v>122</v>
      </c>
      <c r="M160" s="153" t="s">
        <v>9</v>
      </c>
      <c r="N160" s="153">
        <v>8</v>
      </c>
      <c r="O160" s="153" t="e">
        <f>IF(Table1[[#This Row],[Ethanol Day]]&lt;9,"Early",IF(Table1[[#This Row],[Ethanol Day]]&gt;16,"Late","Mid"))</f>
        <v>#VALUE!</v>
      </c>
      <c r="P160" s="153" t="s">
        <v>11</v>
      </c>
      <c r="Q160" s="153" t="s">
        <v>71</v>
      </c>
      <c r="R160" s="153">
        <v>1000</v>
      </c>
    </row>
    <row r="161" spans="4:18" x14ac:dyDescent="0.3">
      <c r="D161" s="49" t="str">
        <f>IF(ISBLANK(BurstClassFull13[[#This Row],[Hour1-Spk/sec]]),"",IF(BurstClassFull13[[#This Row],[Hour1-Spk/sec]]&lt;$C$3,"LF","HF"))</f>
        <v>LF</v>
      </c>
      <c r="E161" s="49" t="str">
        <f>IF(ISBLANK(BurstClassFull13[[#This Row],[Hour1-%SpikesInBursts]]),"",IF(BurstClassFull13[[#This Row],[Hour1-%SpikesInBursts]]&lt;$D$3,"LB","HB"))</f>
        <v>LB</v>
      </c>
      <c r="F161" s="50" t="str">
        <f t="shared" ref="F161:F224" si="2">CONCATENATE(D161,E161)</f>
        <v>LFLB</v>
      </c>
      <c r="G161" s="136">
        <v>2.525555555555556</v>
      </c>
      <c r="H161" s="136">
        <v>24.543290295726674</v>
      </c>
      <c r="I161" s="155" t="s">
        <v>160</v>
      </c>
      <c r="J161" s="153">
        <v>22</v>
      </c>
      <c r="K161" s="153">
        <v>13</v>
      </c>
      <c r="L161" s="153" t="s">
        <v>154</v>
      </c>
      <c r="M161" s="153" t="s">
        <v>9</v>
      </c>
      <c r="N161" s="153">
        <v>8</v>
      </c>
      <c r="O161" s="153" t="e">
        <f>IF(Table1[[#This Row],[Ethanol Day]]&lt;9,"Early",IF(Table1[[#This Row],[Ethanol Day]]&gt;16,"Late","Mid"))</f>
        <v>#VALUE!</v>
      </c>
      <c r="P161" s="153" t="s">
        <v>11</v>
      </c>
      <c r="Q161" s="153" t="s">
        <v>119</v>
      </c>
      <c r="R161" s="153">
        <v>1000</v>
      </c>
    </row>
    <row r="162" spans="4:18" x14ac:dyDescent="0.3">
      <c r="D162" s="49" t="str">
        <f>IF(ISBLANK(BurstClassFull13[[#This Row],[Hour1-Spk/sec]]),"",IF(BurstClassFull13[[#This Row],[Hour1-Spk/sec]]&lt;$C$3,"LF","HF"))</f>
        <v>LF</v>
      </c>
      <c r="E162" s="49" t="str">
        <f>IF(ISBLANK(BurstClassFull13[[#This Row],[Hour1-%SpikesInBursts]]),"",IF(BurstClassFull13[[#This Row],[Hour1-%SpikesInBursts]]&lt;$D$3,"LB","HB"))</f>
        <v>LB</v>
      </c>
      <c r="F162" s="50" t="str">
        <f t="shared" si="2"/>
        <v>LFLB</v>
      </c>
      <c r="G162" s="136">
        <v>1.8794444444444443</v>
      </c>
      <c r="H162" s="136">
        <v>19.743041930711218</v>
      </c>
      <c r="I162" s="155" t="s">
        <v>160</v>
      </c>
      <c r="J162" s="153">
        <v>22</v>
      </c>
      <c r="K162" s="153">
        <v>14</v>
      </c>
      <c r="L162" s="153" t="s">
        <v>101</v>
      </c>
      <c r="M162" s="153" t="s">
        <v>9</v>
      </c>
      <c r="N162" s="153">
        <v>8</v>
      </c>
      <c r="O162" s="153" t="e">
        <f>IF(Table1[[#This Row],[Ethanol Day]]&lt;9,"Early",IF(Table1[[#This Row],[Ethanol Day]]&gt;16,"Late","Mid"))</f>
        <v>#VALUE!</v>
      </c>
      <c r="P162" s="153" t="s">
        <v>71</v>
      </c>
      <c r="Q162" s="153" t="s">
        <v>71</v>
      </c>
      <c r="R162" s="153">
        <v>1000</v>
      </c>
    </row>
    <row r="163" spans="4:18" x14ac:dyDescent="0.3">
      <c r="D163" s="49" t="str">
        <f>IF(ISBLANK(BurstClassFull13[[#This Row],[Hour1-Spk/sec]]),"",IF(BurstClassFull13[[#This Row],[Hour1-Spk/sec]]&lt;$C$3,"LF","HF"))</f>
        <v>LF</v>
      </c>
      <c r="E163" s="49" t="str">
        <f>IF(ISBLANK(BurstClassFull13[[#This Row],[Hour1-%SpikesInBursts]]),"",IF(BurstClassFull13[[#This Row],[Hour1-%SpikesInBursts]]&lt;$D$3,"LB","HB"))</f>
        <v>HB</v>
      </c>
      <c r="F163" s="50" t="str">
        <f t="shared" si="2"/>
        <v>LFHB</v>
      </c>
      <c r="G163" s="136">
        <v>1.997222222222222</v>
      </c>
      <c r="H163" s="136">
        <v>38.809992324476951</v>
      </c>
      <c r="I163" s="155" t="s">
        <v>160</v>
      </c>
      <c r="J163" s="153">
        <v>22</v>
      </c>
      <c r="K163" s="153">
        <v>15</v>
      </c>
      <c r="L163" s="153" t="s">
        <v>130</v>
      </c>
      <c r="M163" s="153" t="s">
        <v>9</v>
      </c>
      <c r="N163" s="153">
        <v>8</v>
      </c>
      <c r="O163" s="153" t="e">
        <f>IF(Table1[[#This Row],[Ethanol Day]]&lt;9,"Early",IF(Table1[[#This Row],[Ethanol Day]]&gt;16,"Late","Mid"))</f>
        <v>#VALUE!</v>
      </c>
      <c r="P163" s="153" t="s">
        <v>11</v>
      </c>
      <c r="Q163" s="153" t="s">
        <v>71</v>
      </c>
      <c r="R163" s="153">
        <v>1000</v>
      </c>
    </row>
    <row r="164" spans="4:18" x14ac:dyDescent="0.3">
      <c r="D164" s="49" t="str">
        <f>IF(ISBLANK(BurstClassFull13[[#This Row],[Hour1-Spk/sec]]),"",IF(BurstClassFull13[[#This Row],[Hour1-Spk/sec]]&lt;$C$3,"LF","HF"))</f>
        <v>LF</v>
      </c>
      <c r="E164" s="49" t="str">
        <f>IF(ISBLANK(BurstClassFull13[[#This Row],[Hour1-%SpikesInBursts]]),"",IF(BurstClassFull13[[#This Row],[Hour1-%SpikesInBursts]]&lt;$D$3,"LB","HB"))</f>
        <v>LB</v>
      </c>
      <c r="F164" s="50" t="str">
        <f t="shared" si="2"/>
        <v>LFLB</v>
      </c>
      <c r="G164" s="136">
        <v>0.8897222222222223</v>
      </c>
      <c r="H164" s="136">
        <v>10.5988802454868</v>
      </c>
      <c r="I164" s="155" t="s">
        <v>160</v>
      </c>
      <c r="J164" s="153">
        <v>22</v>
      </c>
      <c r="K164" s="153">
        <v>16</v>
      </c>
      <c r="L164" s="153" t="s">
        <v>150</v>
      </c>
      <c r="M164" s="153" t="s">
        <v>9</v>
      </c>
      <c r="N164" s="153">
        <v>8</v>
      </c>
      <c r="O164" s="153" t="e">
        <f>IF(Table1[[#This Row],[Ethanol Day]]&lt;9,"Early",IF(Table1[[#This Row],[Ethanol Day]]&gt;16,"Late","Mid"))</f>
        <v>#VALUE!</v>
      </c>
      <c r="P164" s="153" t="s">
        <v>11</v>
      </c>
      <c r="Q164" s="153" t="s">
        <v>71</v>
      </c>
      <c r="R164" s="153">
        <v>1000</v>
      </c>
    </row>
    <row r="165" spans="4:18" x14ac:dyDescent="0.3">
      <c r="D165" s="49" t="str">
        <f>IF(ISBLANK(BurstClassFull13[[#This Row],[Hour1-Spk/sec]]),"",IF(BurstClassFull13[[#This Row],[Hour1-Spk/sec]]&lt;$C$3,"LF","HF"))</f>
        <v>LF</v>
      </c>
      <c r="E165" s="49" t="str">
        <f>IF(ISBLANK(BurstClassFull13[[#This Row],[Hour1-%SpikesInBursts]]),"",IF(BurstClassFull13[[#This Row],[Hour1-%SpikesInBursts]]&lt;$D$3,"LB","HB"))</f>
        <v>LB</v>
      </c>
      <c r="F165" s="50" t="str">
        <f t="shared" si="2"/>
        <v>LFLB</v>
      </c>
      <c r="G165" s="136">
        <v>0.50166666666666659</v>
      </c>
      <c r="H165" s="136">
        <v>4.8676003074906191</v>
      </c>
      <c r="I165" s="155" t="s">
        <v>160</v>
      </c>
      <c r="J165" s="153">
        <v>22</v>
      </c>
      <c r="K165" s="153">
        <v>17</v>
      </c>
      <c r="L165" s="153" t="s">
        <v>135</v>
      </c>
      <c r="M165" s="153" t="s">
        <v>9</v>
      </c>
      <c r="N165" s="153">
        <v>8</v>
      </c>
      <c r="O165" s="153" t="e">
        <f>IF(Table1[[#This Row],[Ethanol Day]]&lt;9,"Early",IF(Table1[[#This Row],[Ethanol Day]]&gt;16,"Late","Mid"))</f>
        <v>#VALUE!</v>
      </c>
      <c r="P165" s="153" t="s">
        <v>11</v>
      </c>
      <c r="Q165" s="153" t="s">
        <v>71</v>
      </c>
      <c r="R165" s="153">
        <v>1000</v>
      </c>
    </row>
    <row r="166" spans="4:18" x14ac:dyDescent="0.3">
      <c r="D166" s="49" t="str">
        <f>IF(ISBLANK(BurstClassFull13[[#This Row],[Hour1-Spk/sec]]),"",IF(BurstClassFull13[[#This Row],[Hour1-Spk/sec]]&lt;$C$3,"LF","HF"))</f>
        <v>LF</v>
      </c>
      <c r="E166" s="49" t="str">
        <f>IF(ISBLANK(BurstClassFull13[[#This Row],[Hour1-%SpikesInBursts]]),"",IF(BurstClassFull13[[#This Row],[Hour1-%SpikesInBursts]]&lt;$D$3,"LB","HB"))</f>
        <v>LB</v>
      </c>
      <c r="F166" s="50" t="str">
        <f t="shared" si="2"/>
        <v>LFLB</v>
      </c>
      <c r="G166" s="136">
        <v>1.3102777777777777</v>
      </c>
      <c r="H166" s="136">
        <v>14.072437832086798</v>
      </c>
      <c r="I166" s="155" t="s">
        <v>160</v>
      </c>
      <c r="J166" s="153">
        <v>22</v>
      </c>
      <c r="K166" s="153">
        <v>18</v>
      </c>
      <c r="L166" s="153" t="s">
        <v>103</v>
      </c>
      <c r="M166" s="153" t="s">
        <v>9</v>
      </c>
      <c r="N166" s="153">
        <v>8</v>
      </c>
      <c r="O166" s="153" t="e">
        <f>IF(Table1[[#This Row],[Ethanol Day]]&lt;9,"Early",IF(Table1[[#This Row],[Ethanol Day]]&gt;16,"Late","Mid"))</f>
        <v>#VALUE!</v>
      </c>
      <c r="P166" s="153" t="s">
        <v>11</v>
      </c>
      <c r="Q166" s="153" t="s">
        <v>71</v>
      </c>
      <c r="R166" s="153">
        <v>1000</v>
      </c>
    </row>
    <row r="167" spans="4:18" x14ac:dyDescent="0.3">
      <c r="D167" s="49" t="str">
        <f>IF(ISBLANK(BurstClassFull13[[#This Row],[Hour1-Spk/sec]]),"",IF(BurstClassFull13[[#This Row],[Hour1-Spk/sec]]&lt;$C$3,"LF","HF"))</f>
        <v>LF</v>
      </c>
      <c r="E167" s="49" t="str">
        <f>IF(ISBLANK(BurstClassFull13[[#This Row],[Hour1-%SpikesInBursts]]),"",IF(BurstClassFull13[[#This Row],[Hour1-%SpikesInBursts]]&lt;$D$3,"LB","HB"))</f>
        <v>LB</v>
      </c>
      <c r="F167" s="50" t="str">
        <f t="shared" si="2"/>
        <v>LFLB</v>
      </c>
      <c r="G167" s="136">
        <v>1.7177777777777778</v>
      </c>
      <c r="H167" s="136">
        <v>9.5868785379101613</v>
      </c>
      <c r="I167" s="155" t="s">
        <v>161</v>
      </c>
      <c r="J167" s="153">
        <v>23</v>
      </c>
      <c r="K167" s="153">
        <v>1</v>
      </c>
      <c r="L167" s="153" t="s">
        <v>83</v>
      </c>
      <c r="M167" s="153" t="s">
        <v>9</v>
      </c>
      <c r="N167" s="153">
        <v>9</v>
      </c>
      <c r="O167" s="153" t="e">
        <f>IF(Table1[[#This Row],[Ethanol Day]]&lt;9,"Early",IF(Table1[[#This Row],[Ethanol Day]]&gt;16,"Late","Mid"))</f>
        <v>#VALUE!</v>
      </c>
      <c r="P167" s="153" t="s">
        <v>71</v>
      </c>
      <c r="Q167" s="153" t="s">
        <v>119</v>
      </c>
      <c r="R167" s="153">
        <v>1109</v>
      </c>
    </row>
    <row r="168" spans="4:18" x14ac:dyDescent="0.3">
      <c r="D168" s="49" t="str">
        <f>IF(ISBLANK(BurstClassFull13[[#This Row],[Hour1-Spk/sec]]),"",IF(BurstClassFull13[[#This Row],[Hour1-Spk/sec]]&lt;$C$3,"LF","HF"))</f>
        <v>LF</v>
      </c>
      <c r="E168" s="49" t="str">
        <f>IF(ISBLANK(BurstClassFull13[[#This Row],[Hour1-%SpikesInBursts]]),"",IF(BurstClassFull13[[#This Row],[Hour1-%SpikesInBursts]]&lt;$D$3,"LB","HB"))</f>
        <v>LB</v>
      </c>
      <c r="F168" s="50" t="str">
        <f t="shared" si="2"/>
        <v>LFLB</v>
      </c>
      <c r="G168" s="136">
        <v>2.3674999999999997</v>
      </c>
      <c r="H168" s="136">
        <v>26.859075440138977</v>
      </c>
      <c r="I168" s="155" t="s">
        <v>161</v>
      </c>
      <c r="J168" s="153">
        <v>23</v>
      </c>
      <c r="K168" s="153">
        <v>2</v>
      </c>
      <c r="L168" s="153" t="s">
        <v>133</v>
      </c>
      <c r="M168" s="153" t="s">
        <v>9</v>
      </c>
      <c r="N168" s="153">
        <v>9</v>
      </c>
      <c r="O168" s="153" t="e">
        <f>IF(Table1[[#This Row],[Ethanol Day]]&lt;9,"Early",IF(Table1[[#This Row],[Ethanol Day]]&gt;16,"Late","Mid"))</f>
        <v>#VALUE!</v>
      </c>
      <c r="P168" s="153" t="s">
        <v>71</v>
      </c>
      <c r="Q168" s="153" t="s">
        <v>71</v>
      </c>
      <c r="R168" s="153">
        <v>1109</v>
      </c>
    </row>
    <row r="169" spans="4:18" x14ac:dyDescent="0.3">
      <c r="D169" s="49" t="str">
        <f>IF(ISBLANK(BurstClassFull13[[#This Row],[Hour1-Spk/sec]]),"",IF(BurstClassFull13[[#This Row],[Hour1-Spk/sec]]&lt;$C$3,"LF","HF"))</f>
        <v>LF</v>
      </c>
      <c r="E169" s="49" t="str">
        <f>IF(ISBLANK(BurstClassFull13[[#This Row],[Hour1-%SpikesInBursts]]),"",IF(BurstClassFull13[[#This Row],[Hour1-%SpikesInBursts]]&lt;$D$3,"LB","HB"))</f>
        <v>LB</v>
      </c>
      <c r="F169" s="50" t="str">
        <f t="shared" si="2"/>
        <v>LFLB</v>
      </c>
      <c r="G169" s="136">
        <v>0.9522222222222223</v>
      </c>
      <c r="H169" s="136">
        <v>12.193206298322895</v>
      </c>
      <c r="I169" s="155" t="s">
        <v>161</v>
      </c>
      <c r="J169" s="153">
        <v>23</v>
      </c>
      <c r="K169" s="153">
        <v>4</v>
      </c>
      <c r="L169" s="153" t="s">
        <v>136</v>
      </c>
      <c r="M169" s="153" t="s">
        <v>9</v>
      </c>
      <c r="N169" s="153">
        <v>9</v>
      </c>
      <c r="O169" s="153" t="e">
        <f>IF(Table1[[#This Row],[Ethanol Day]]&lt;9,"Early",IF(Table1[[#This Row],[Ethanol Day]]&gt;16,"Late","Mid"))</f>
        <v>#VALUE!</v>
      </c>
      <c r="P169" s="153" t="s">
        <v>71</v>
      </c>
      <c r="Q169" s="153" t="s">
        <v>71</v>
      </c>
      <c r="R169" s="153">
        <v>1109</v>
      </c>
    </row>
    <row r="170" spans="4:18" x14ac:dyDescent="0.3">
      <c r="D170" s="49" t="str">
        <f>IF(ISBLANK(BurstClassFull13[[#This Row],[Hour1-Spk/sec]]),"",IF(BurstClassFull13[[#This Row],[Hour1-Spk/sec]]&lt;$C$3,"LF","HF"))</f>
        <v>LF</v>
      </c>
      <c r="E170" s="49" t="str">
        <f>IF(ISBLANK(BurstClassFull13[[#This Row],[Hour1-%SpikesInBursts]]),"",IF(BurstClassFull13[[#This Row],[Hour1-%SpikesInBursts]]&lt;$D$3,"LB","HB"))</f>
        <v>LB</v>
      </c>
      <c r="F170" s="50" t="str">
        <f t="shared" si="2"/>
        <v>LFLB</v>
      </c>
      <c r="G170" s="136">
        <v>2.3297222222222218</v>
      </c>
      <c r="H170" s="136">
        <v>22.764132452174582</v>
      </c>
      <c r="I170" s="155" t="s">
        <v>161</v>
      </c>
      <c r="J170" s="153">
        <v>23</v>
      </c>
      <c r="K170" s="153">
        <v>5</v>
      </c>
      <c r="L170" s="153" t="s">
        <v>85</v>
      </c>
      <c r="M170" s="153" t="s">
        <v>9</v>
      </c>
      <c r="N170" s="153">
        <v>9</v>
      </c>
      <c r="O170" s="153" t="e">
        <f>IF(Table1[[#This Row],[Ethanol Day]]&lt;9,"Early",IF(Table1[[#This Row],[Ethanol Day]]&gt;16,"Late","Mid"))</f>
        <v>#VALUE!</v>
      </c>
      <c r="P170" s="153" t="s">
        <v>71</v>
      </c>
      <c r="Q170" s="153" t="s">
        <v>71</v>
      </c>
      <c r="R170" s="153">
        <v>1109</v>
      </c>
    </row>
    <row r="171" spans="4:18" x14ac:dyDescent="0.3">
      <c r="D171" s="49" t="str">
        <f>IF(ISBLANK(BurstClassFull13[[#This Row],[Hour1-Spk/sec]]),"",IF(BurstClassFull13[[#This Row],[Hour1-Spk/sec]]&lt;$C$3,"LF","HF"))</f>
        <v>LF</v>
      </c>
      <c r="E171" s="49" t="str">
        <f>IF(ISBLANK(BurstClassFull13[[#This Row],[Hour1-%SpikesInBursts]]),"",IF(BurstClassFull13[[#This Row],[Hour1-%SpikesInBursts]]&lt;$D$3,"LB","HB"))</f>
        <v>LB</v>
      </c>
      <c r="F171" s="50" t="str">
        <f t="shared" si="2"/>
        <v>LFLB</v>
      </c>
      <c r="G171" s="136">
        <v>1.6672222222222224</v>
      </c>
      <c r="H171" s="136">
        <v>16.058109065397407</v>
      </c>
      <c r="I171" s="155" t="s">
        <v>161</v>
      </c>
      <c r="J171" s="153">
        <v>23</v>
      </c>
      <c r="K171" s="153">
        <v>8</v>
      </c>
      <c r="L171" s="153" t="s">
        <v>114</v>
      </c>
      <c r="M171" s="153" t="s">
        <v>9</v>
      </c>
      <c r="N171" s="153">
        <v>9</v>
      </c>
      <c r="O171" s="153" t="e">
        <f>IF(Table1[[#This Row],[Ethanol Day]]&lt;9,"Early",IF(Table1[[#This Row],[Ethanol Day]]&gt;16,"Late","Mid"))</f>
        <v>#VALUE!</v>
      </c>
      <c r="P171" s="153" t="s">
        <v>11</v>
      </c>
      <c r="Q171" s="153" t="s">
        <v>71</v>
      </c>
      <c r="R171" s="153">
        <v>1109</v>
      </c>
    </row>
    <row r="172" spans="4:18" x14ac:dyDescent="0.3">
      <c r="D172" s="49" t="str">
        <f>IF(ISBLANK(BurstClassFull13[[#This Row],[Hour1-Spk/sec]]),"",IF(BurstClassFull13[[#This Row],[Hour1-Spk/sec]]&lt;$C$3,"LF","HF"))</f>
        <v>LF</v>
      </c>
      <c r="E172" s="49" t="str">
        <f>IF(ISBLANK(BurstClassFull13[[#This Row],[Hour1-%SpikesInBursts]]),"",IF(BurstClassFull13[[#This Row],[Hour1-%SpikesInBursts]]&lt;$D$3,"LB","HB"))</f>
        <v>LB</v>
      </c>
      <c r="F172" s="50" t="str">
        <f t="shared" si="2"/>
        <v>LFLB</v>
      </c>
      <c r="G172" s="136">
        <v>2.6211111111111109</v>
      </c>
      <c r="H172" s="136">
        <v>27.804611526630868</v>
      </c>
      <c r="I172" s="155" t="s">
        <v>161</v>
      </c>
      <c r="J172" s="153">
        <v>23</v>
      </c>
      <c r="K172" s="153">
        <v>12</v>
      </c>
      <c r="L172" s="153" t="s">
        <v>101</v>
      </c>
      <c r="M172" s="153" t="s">
        <v>9</v>
      </c>
      <c r="N172" s="153">
        <v>9</v>
      </c>
      <c r="O172" s="153" t="e">
        <f>IF(Table1[[#This Row],[Ethanol Day]]&lt;9,"Early",IF(Table1[[#This Row],[Ethanol Day]]&gt;16,"Late","Mid"))</f>
        <v>#VALUE!</v>
      </c>
      <c r="P172" s="153" t="s">
        <v>71</v>
      </c>
      <c r="Q172" s="153" t="s">
        <v>71</v>
      </c>
      <c r="R172" s="153">
        <v>1109</v>
      </c>
    </row>
    <row r="173" spans="4:18" x14ac:dyDescent="0.3">
      <c r="D173" s="49" t="str">
        <f>IF(ISBLANK(BurstClassFull13[[#This Row],[Hour1-Spk/sec]]),"",IF(BurstClassFull13[[#This Row],[Hour1-Spk/sec]]&lt;$C$3,"LF","HF"))</f>
        <v>LF</v>
      </c>
      <c r="E173" s="49" t="str">
        <f>IF(ISBLANK(BurstClassFull13[[#This Row],[Hour1-%SpikesInBursts]]),"",IF(BurstClassFull13[[#This Row],[Hour1-%SpikesInBursts]]&lt;$D$3,"LB","HB"))</f>
        <v>HB</v>
      </c>
      <c r="F173" s="50" t="str">
        <f t="shared" si="2"/>
        <v>LFHB</v>
      </c>
      <c r="G173" s="136">
        <v>0.5675</v>
      </c>
      <c r="H173" s="136">
        <v>56.363575203286167</v>
      </c>
      <c r="I173" s="155" t="s">
        <v>161</v>
      </c>
      <c r="J173" s="153">
        <v>23</v>
      </c>
      <c r="K173" s="153">
        <v>14</v>
      </c>
      <c r="L173" s="153" t="s">
        <v>163</v>
      </c>
      <c r="M173" s="153" t="s">
        <v>9</v>
      </c>
      <c r="N173" s="153">
        <v>9</v>
      </c>
      <c r="O173" s="153" t="e">
        <f>IF(Table1[[#This Row],[Ethanol Day]]&lt;9,"Early",IF(Table1[[#This Row],[Ethanol Day]]&gt;16,"Late","Mid"))</f>
        <v>#VALUE!</v>
      </c>
      <c r="P173" s="153" t="s">
        <v>71</v>
      </c>
      <c r="Q173" s="153" t="s">
        <v>71</v>
      </c>
      <c r="R173" s="153">
        <v>1109</v>
      </c>
    </row>
    <row r="174" spans="4:18" x14ac:dyDescent="0.3">
      <c r="D174" s="49" t="str">
        <f>IF(ISBLANK(BurstClassFull13[[#This Row],[Hour1-Spk/sec]]),"",IF(BurstClassFull13[[#This Row],[Hour1-Spk/sec]]&lt;$C$3,"LF","HF"))</f>
        <v>LF</v>
      </c>
      <c r="E174" s="49" t="str">
        <f>IF(ISBLANK(BurstClassFull13[[#This Row],[Hour1-%SpikesInBursts]]),"",IF(BurstClassFull13[[#This Row],[Hour1-%SpikesInBursts]]&lt;$D$3,"LB","HB"))</f>
        <v>LB</v>
      </c>
      <c r="F174" s="50" t="str">
        <f t="shared" si="2"/>
        <v>LFLB</v>
      </c>
      <c r="G174" s="136">
        <v>0.71194444444444438</v>
      </c>
      <c r="H174" s="136">
        <v>7.4940184516483956</v>
      </c>
      <c r="I174" s="155" t="s">
        <v>161</v>
      </c>
      <c r="J174" s="153">
        <v>23</v>
      </c>
      <c r="K174" s="153">
        <v>15</v>
      </c>
      <c r="L174" s="153" t="s">
        <v>164</v>
      </c>
      <c r="M174" s="153" t="s">
        <v>9</v>
      </c>
      <c r="N174" s="153">
        <v>9</v>
      </c>
      <c r="O174" s="153" t="e">
        <f>IF(Table1[[#This Row],[Ethanol Day]]&lt;9,"Early",IF(Table1[[#This Row],[Ethanol Day]]&gt;16,"Late","Mid"))</f>
        <v>#VALUE!</v>
      </c>
      <c r="P174" s="153" t="s">
        <v>71</v>
      </c>
      <c r="Q174" s="153" t="s">
        <v>71</v>
      </c>
      <c r="R174" s="153">
        <v>1109</v>
      </c>
    </row>
    <row r="175" spans="4:18" x14ac:dyDescent="0.3">
      <c r="D175" s="49" t="str">
        <f>IF(ISBLANK(BurstClassFull13[[#This Row],[Hour1-Spk/sec]]),"",IF(BurstClassFull13[[#This Row],[Hour1-Spk/sec]]&lt;$C$3,"LF","HF"))</f>
        <v>LF</v>
      </c>
      <c r="E175" s="49" t="str">
        <f>IF(ISBLANK(BurstClassFull13[[#This Row],[Hour1-%SpikesInBursts]]),"",IF(BurstClassFull13[[#This Row],[Hour1-%SpikesInBursts]]&lt;$D$3,"LB","HB"))</f>
        <v>LB</v>
      </c>
      <c r="F175" s="50" t="str">
        <f t="shared" si="2"/>
        <v>LFLB</v>
      </c>
      <c r="G175" s="136">
        <v>0.23263888888888892</v>
      </c>
      <c r="H175" s="136">
        <v>2.9493016010804398</v>
      </c>
      <c r="I175" s="155" t="s">
        <v>161</v>
      </c>
      <c r="J175" s="153">
        <v>23</v>
      </c>
      <c r="K175" s="153">
        <v>16</v>
      </c>
      <c r="L175" s="153" t="s">
        <v>130</v>
      </c>
      <c r="M175" s="153" t="s">
        <v>9</v>
      </c>
      <c r="N175" s="153">
        <v>9</v>
      </c>
      <c r="O175" s="153" t="e">
        <f>IF(Table1[[#This Row],[Ethanol Day]]&lt;9,"Early",IF(Table1[[#This Row],[Ethanol Day]]&gt;16,"Late","Mid"))</f>
        <v>#VALUE!</v>
      </c>
      <c r="P175" s="153" t="s">
        <v>71</v>
      </c>
      <c r="Q175" s="153" t="s">
        <v>71</v>
      </c>
      <c r="R175" s="153">
        <v>1109</v>
      </c>
    </row>
    <row r="176" spans="4:18" x14ac:dyDescent="0.3">
      <c r="D176" s="49" t="str">
        <f>IF(ISBLANK(BurstClassFull13[[#This Row],[Hour1-Spk/sec]]),"",IF(BurstClassFull13[[#This Row],[Hour1-Spk/sec]]&lt;$C$3,"LF","HF"))</f>
        <v>LF</v>
      </c>
      <c r="E176" s="49" t="str">
        <f>IF(ISBLANK(BurstClassFull13[[#This Row],[Hour1-%SpikesInBursts]]),"",IF(BurstClassFull13[[#This Row],[Hour1-%SpikesInBursts]]&lt;$D$3,"LB","HB"))</f>
        <v>LB</v>
      </c>
      <c r="F176" s="50" t="str">
        <f t="shared" si="2"/>
        <v>LFLB</v>
      </c>
      <c r="G176" s="136">
        <v>0.69416666666666671</v>
      </c>
      <c r="H176" s="136">
        <v>8.3408818752030811</v>
      </c>
      <c r="I176" s="155" t="s">
        <v>161</v>
      </c>
      <c r="J176" s="153">
        <v>23</v>
      </c>
      <c r="K176" s="153">
        <v>17</v>
      </c>
      <c r="L176" s="153" t="s">
        <v>150</v>
      </c>
      <c r="M176" s="153" t="s">
        <v>9</v>
      </c>
      <c r="N176" s="153">
        <v>9</v>
      </c>
      <c r="O176" s="153" t="e">
        <f>IF(Table1[[#This Row],[Ethanol Day]]&lt;9,"Early",IF(Table1[[#This Row],[Ethanol Day]]&gt;16,"Late","Mid"))</f>
        <v>#VALUE!</v>
      </c>
      <c r="P176" s="153" t="s">
        <v>11</v>
      </c>
      <c r="Q176" s="153" t="s">
        <v>71</v>
      </c>
      <c r="R176" s="153">
        <v>1109</v>
      </c>
    </row>
    <row r="177" spans="4:18" x14ac:dyDescent="0.3">
      <c r="D177" s="49" t="str">
        <f>IF(ISBLANK(BurstClassFull13[[#This Row],[Hour1-Spk/sec]]),"",IF(BurstClassFull13[[#This Row],[Hour1-Spk/sec]]&lt;$C$3,"LF","HF"))</f>
        <v>LF</v>
      </c>
      <c r="E177" s="49" t="str">
        <f>IF(ISBLANK(BurstClassFull13[[#This Row],[Hour1-%SpikesInBursts]]),"",IF(BurstClassFull13[[#This Row],[Hour1-%SpikesInBursts]]&lt;$D$3,"LB","HB"))</f>
        <v>LB</v>
      </c>
      <c r="F177" s="50" t="str">
        <f t="shared" si="2"/>
        <v>LFLB</v>
      </c>
      <c r="G177" s="136">
        <v>1.5833333333333333</v>
      </c>
      <c r="H177" s="136">
        <v>18.698756464084465</v>
      </c>
      <c r="I177" s="155" t="s">
        <v>132</v>
      </c>
      <c r="J177" s="153">
        <v>24</v>
      </c>
      <c r="K177" s="153">
        <v>2</v>
      </c>
      <c r="L177" s="153" t="s">
        <v>136</v>
      </c>
      <c r="M177" s="153" t="s">
        <v>9</v>
      </c>
      <c r="N177" s="153">
        <v>9</v>
      </c>
      <c r="O177" s="153" t="e">
        <f>IF(Table1[[#This Row],[Ethanol Day]]&lt;9,"Early",IF(Table1[[#This Row],[Ethanol Day]]&gt;16,"Late","Mid"))</f>
        <v>#VALUE!</v>
      </c>
      <c r="P177" s="153" t="s">
        <v>71</v>
      </c>
      <c r="Q177" s="153" t="s">
        <v>119</v>
      </c>
      <c r="R177" s="153">
        <v>331</v>
      </c>
    </row>
    <row r="178" spans="4:18" x14ac:dyDescent="0.3">
      <c r="D178" s="49" t="str">
        <f>IF(ISBLANK(BurstClassFull13[[#This Row],[Hour1-Spk/sec]]),"",IF(BurstClassFull13[[#This Row],[Hour1-Spk/sec]]&lt;$C$3,"LF","HF"))</f>
        <v>LF</v>
      </c>
      <c r="E178" s="49" t="str">
        <f>IF(ISBLANK(BurstClassFull13[[#This Row],[Hour1-%SpikesInBursts]]),"",IF(BurstClassFull13[[#This Row],[Hour1-%SpikesInBursts]]&lt;$D$3,"LB","HB"))</f>
        <v>LB</v>
      </c>
      <c r="F178" s="50" t="str">
        <f t="shared" si="2"/>
        <v>LFLB</v>
      </c>
      <c r="G178" s="136">
        <v>1.2341666666666666</v>
      </c>
      <c r="H178" s="136">
        <v>13.789770202331324</v>
      </c>
      <c r="I178" s="155" t="s">
        <v>132</v>
      </c>
      <c r="J178" s="153">
        <v>24</v>
      </c>
      <c r="K178" s="153">
        <v>3</v>
      </c>
      <c r="L178" s="153" t="s">
        <v>85</v>
      </c>
      <c r="M178" s="153" t="s">
        <v>9</v>
      </c>
      <c r="N178" s="153">
        <v>9</v>
      </c>
      <c r="O178" s="153" t="e">
        <f>IF(Table1[[#This Row],[Ethanol Day]]&lt;9,"Early",IF(Table1[[#This Row],[Ethanol Day]]&gt;16,"Late","Mid"))</f>
        <v>#VALUE!</v>
      </c>
      <c r="P178" s="153" t="s">
        <v>71</v>
      </c>
      <c r="Q178" s="153" t="s">
        <v>71</v>
      </c>
      <c r="R178" s="153">
        <v>331</v>
      </c>
    </row>
    <row r="179" spans="4:18" x14ac:dyDescent="0.3">
      <c r="D179" s="49" t="str">
        <f>IF(ISBLANK(BurstClassFull13[[#This Row],[Hour1-Spk/sec]]),"",IF(BurstClassFull13[[#This Row],[Hour1-Spk/sec]]&lt;$C$3,"LF","HF"))</f>
        <v>LF</v>
      </c>
      <c r="E179" s="49" t="str">
        <f>IF(ISBLANK(BurstClassFull13[[#This Row],[Hour1-%SpikesInBursts]]),"",IF(BurstClassFull13[[#This Row],[Hour1-%SpikesInBursts]]&lt;$D$3,"LB","HB"))</f>
        <v>LB</v>
      </c>
      <c r="F179" s="50" t="str">
        <f t="shared" si="2"/>
        <v>LFLB</v>
      </c>
      <c r="G179" s="136">
        <v>0.36861111111111106</v>
      </c>
      <c r="H179" s="136">
        <v>6.1461763957206754</v>
      </c>
      <c r="I179" s="155" t="s">
        <v>132</v>
      </c>
      <c r="J179" s="153">
        <v>24</v>
      </c>
      <c r="K179" s="153">
        <v>4</v>
      </c>
      <c r="L179" s="153" t="s">
        <v>112</v>
      </c>
      <c r="M179" s="153" t="s">
        <v>9</v>
      </c>
      <c r="N179" s="153">
        <v>9</v>
      </c>
      <c r="O179" s="153" t="e">
        <f>IF(Table1[[#This Row],[Ethanol Day]]&lt;9,"Early",IF(Table1[[#This Row],[Ethanol Day]]&gt;16,"Late","Mid"))</f>
        <v>#VALUE!</v>
      </c>
      <c r="P179" s="153" t="s">
        <v>71</v>
      </c>
      <c r="Q179" s="153" t="s">
        <v>119</v>
      </c>
      <c r="R179" s="153">
        <v>331</v>
      </c>
    </row>
    <row r="180" spans="4:18" x14ac:dyDescent="0.3">
      <c r="D180" s="49" t="str">
        <f>IF(ISBLANK(BurstClassFull13[[#This Row],[Hour1-Spk/sec]]),"",IF(BurstClassFull13[[#This Row],[Hour1-Spk/sec]]&lt;$C$3,"LF","HF"))</f>
        <v>LF</v>
      </c>
      <c r="E180" s="49" t="str">
        <f>IF(ISBLANK(BurstClassFull13[[#This Row],[Hour1-%SpikesInBursts]]),"",IF(BurstClassFull13[[#This Row],[Hour1-%SpikesInBursts]]&lt;$D$3,"LB","HB"))</f>
        <v>LB</v>
      </c>
      <c r="F180" s="50" t="str">
        <f t="shared" si="2"/>
        <v>LFLB</v>
      </c>
      <c r="G180" s="136">
        <v>1.5102777777777778</v>
      </c>
      <c r="H180" s="136">
        <v>18.877114020958135</v>
      </c>
      <c r="I180" s="155" t="s">
        <v>132</v>
      </c>
      <c r="J180" s="153">
        <v>24</v>
      </c>
      <c r="K180" s="153">
        <v>5</v>
      </c>
      <c r="L180" s="153" t="s">
        <v>113</v>
      </c>
      <c r="M180" s="153" t="s">
        <v>9</v>
      </c>
      <c r="N180" s="153">
        <v>9</v>
      </c>
      <c r="O180" s="153" t="e">
        <f>IF(Table1[[#This Row],[Ethanol Day]]&lt;9,"Early",IF(Table1[[#This Row],[Ethanol Day]]&gt;16,"Late","Mid"))</f>
        <v>#VALUE!</v>
      </c>
      <c r="P180" s="153" t="s">
        <v>11</v>
      </c>
      <c r="Q180" s="153" t="s">
        <v>119</v>
      </c>
      <c r="R180" s="153">
        <v>331</v>
      </c>
    </row>
    <row r="181" spans="4:18" x14ac:dyDescent="0.3">
      <c r="D181" s="49" t="str">
        <f>IF(ISBLANK(BurstClassFull13[[#This Row],[Hour1-Spk/sec]]),"",IF(BurstClassFull13[[#This Row],[Hour1-Spk/sec]]&lt;$C$3,"LF","HF"))</f>
        <v>LF</v>
      </c>
      <c r="E181" s="49" t="str">
        <f>IF(ISBLANK(BurstClassFull13[[#This Row],[Hour1-%SpikesInBursts]]),"",IF(BurstClassFull13[[#This Row],[Hour1-%SpikesInBursts]]&lt;$D$3,"LB","HB"))</f>
        <v>LB</v>
      </c>
      <c r="F181" s="50" t="str">
        <f t="shared" si="2"/>
        <v>LFLB</v>
      </c>
      <c r="G181" s="136">
        <v>1.3084722222222223</v>
      </c>
      <c r="H181" s="136">
        <v>19.8839563170826</v>
      </c>
      <c r="I181" s="155" t="s">
        <v>132</v>
      </c>
      <c r="J181" s="153">
        <v>24</v>
      </c>
      <c r="K181" s="153">
        <v>8</v>
      </c>
      <c r="L181" s="153" t="s">
        <v>122</v>
      </c>
      <c r="M181" s="153" t="s">
        <v>9</v>
      </c>
      <c r="N181" s="153">
        <v>9</v>
      </c>
      <c r="O181" s="153" t="e">
        <f>IF(Table1[[#This Row],[Ethanol Day]]&lt;9,"Early",IF(Table1[[#This Row],[Ethanol Day]]&gt;16,"Late","Mid"))</f>
        <v>#VALUE!</v>
      </c>
      <c r="P181" s="153" t="s">
        <v>71</v>
      </c>
      <c r="Q181" s="153" t="s">
        <v>119</v>
      </c>
      <c r="R181" s="153">
        <v>331</v>
      </c>
    </row>
    <row r="182" spans="4:18" x14ac:dyDescent="0.3">
      <c r="D182" s="49" t="str">
        <f>IF(ISBLANK(BurstClassFull13[[#This Row],[Hour1-Spk/sec]]),"",IF(BurstClassFull13[[#This Row],[Hour1-Spk/sec]]&lt;$C$3,"LF","HF"))</f>
        <v>LF</v>
      </c>
      <c r="E182" s="49" t="str">
        <f>IF(ISBLANK(BurstClassFull13[[#This Row],[Hour1-%SpikesInBursts]]),"",IF(BurstClassFull13[[#This Row],[Hour1-%SpikesInBursts]]&lt;$D$3,"LB","HB"))</f>
        <v>LB</v>
      </c>
      <c r="F182" s="50" t="str">
        <f t="shared" si="2"/>
        <v>LFLB</v>
      </c>
      <c r="G182" s="136">
        <v>1.3988888888888891</v>
      </c>
      <c r="H182" s="136">
        <v>18.802108308897367</v>
      </c>
      <c r="I182" s="155"/>
      <c r="J182" s="153"/>
      <c r="K182" s="153"/>
      <c r="L182" s="153"/>
      <c r="M182" s="153"/>
      <c r="N182" s="153"/>
      <c r="O182" s="153" t="e">
        <f>IF(Table1[[#This Row],[Ethanol Day]]&lt;9,"Early",IF(Table1[[#This Row],[Ethanol Day]]&gt;16,"Late","Mid"))</f>
        <v>#VALUE!</v>
      </c>
      <c r="P182" s="153"/>
      <c r="Q182" s="153"/>
      <c r="R182" s="153"/>
    </row>
    <row r="183" spans="4:18" x14ac:dyDescent="0.3">
      <c r="D183" s="49" t="str">
        <f>IF(ISBLANK(BurstClassFull13[[#This Row],[Hour1-Spk/sec]]),"",IF(BurstClassFull13[[#This Row],[Hour1-Spk/sec]]&lt;$C$3,"LF","HF"))</f>
        <v/>
      </c>
      <c r="E183" s="49" t="str">
        <f>IF(ISBLANK(BurstClassFull13[[#This Row],[Hour1-%SpikesInBursts]]),"",IF(BurstClassFull13[[#This Row],[Hour1-%SpikesInBursts]]&lt;$D$3,"LB","HB"))</f>
        <v/>
      </c>
      <c r="F183" s="50" t="str">
        <f t="shared" si="2"/>
        <v/>
      </c>
      <c r="G183" s="131"/>
      <c r="H183" s="131"/>
      <c r="I183"/>
      <c r="J183"/>
      <c r="K183"/>
      <c r="L183"/>
      <c r="M183"/>
      <c r="N183"/>
      <c r="O183" t="e">
        <f>IF(Table1[[#This Row],[Ethanol Day]]&lt;9,"Early",IF(Table1[[#This Row],[Ethanol Day]]&gt;16,"Late","Mid"))</f>
        <v>#VALUE!</v>
      </c>
      <c r="P183"/>
      <c r="Q183"/>
      <c r="R183" s="153"/>
    </row>
    <row r="184" spans="4:18" x14ac:dyDescent="0.3">
      <c r="D184" s="49" t="str">
        <f>IF(ISBLANK(BurstClassFull13[[#This Row],[Hour1-Spk/sec]]),"",IF(BurstClassFull13[[#This Row],[Hour1-Spk/sec]]&lt;$C$3,"LF","HF"))</f>
        <v/>
      </c>
      <c r="E184" s="49" t="str">
        <f>IF(ISBLANK(BurstClassFull13[[#This Row],[Hour1-%SpikesInBursts]]),"",IF(BurstClassFull13[[#This Row],[Hour1-%SpikesInBursts]]&lt;$D$3,"LB","HB"))</f>
        <v/>
      </c>
      <c r="F184" s="50" t="str">
        <f t="shared" si="2"/>
        <v/>
      </c>
      <c r="G184" s="131"/>
      <c r="H184" s="131"/>
      <c r="I184"/>
      <c r="J184"/>
      <c r="K184"/>
      <c r="L184"/>
      <c r="M184"/>
      <c r="N184"/>
      <c r="O184" t="e">
        <f>IF(Table1[[#This Row],[Ethanol Day]]&lt;9,"Early",IF(Table1[[#This Row],[Ethanol Day]]&gt;16,"Late","Mid"))</f>
        <v>#VALUE!</v>
      </c>
      <c r="P184"/>
      <c r="Q184"/>
      <c r="R184" s="153"/>
    </row>
    <row r="185" spans="4:18" x14ac:dyDescent="0.3">
      <c r="D185" s="49" t="str">
        <f>IF(ISBLANK(BurstClassFull13[[#This Row],[Hour1-Spk/sec]]),"",IF(BurstClassFull13[[#This Row],[Hour1-Spk/sec]]&lt;$C$3,"LF","HF"))</f>
        <v/>
      </c>
      <c r="E185" s="49" t="str">
        <f>IF(ISBLANK(BurstClassFull13[[#This Row],[Hour1-%SpikesInBursts]]),"",IF(BurstClassFull13[[#This Row],[Hour1-%SpikesInBursts]]&lt;$D$3,"LB","HB"))</f>
        <v/>
      </c>
      <c r="F185" s="50" t="str">
        <f t="shared" si="2"/>
        <v/>
      </c>
      <c r="G185" s="131"/>
      <c r="H185" s="131"/>
      <c r="I185"/>
      <c r="J185"/>
      <c r="K185"/>
      <c r="L185"/>
      <c r="M185"/>
      <c r="N185"/>
      <c r="O185" t="e">
        <f>IF(Table1[[#This Row],[Ethanol Day]]&lt;9,"Early",IF(Table1[[#This Row],[Ethanol Day]]&gt;16,"Late","Mid"))</f>
        <v>#VALUE!</v>
      </c>
      <c r="P185"/>
      <c r="Q185"/>
      <c r="R185" s="153"/>
    </row>
    <row r="186" spans="4:18" x14ac:dyDescent="0.3">
      <c r="D186" s="49" t="str">
        <f>IF(ISBLANK(BurstClassFull13[[#This Row],[Hour1-Spk/sec]]),"",IF(BurstClassFull13[[#This Row],[Hour1-Spk/sec]]&lt;$C$3,"LF","HF"))</f>
        <v/>
      </c>
      <c r="E186" s="49" t="str">
        <f>IF(ISBLANK(BurstClassFull13[[#This Row],[Hour1-%SpikesInBursts]]),"",IF(BurstClassFull13[[#This Row],[Hour1-%SpikesInBursts]]&lt;$D$3,"LB","HB"))</f>
        <v/>
      </c>
      <c r="F186" s="50" t="str">
        <f t="shared" si="2"/>
        <v/>
      </c>
      <c r="G186" s="131"/>
      <c r="H186" s="131"/>
      <c r="I186"/>
      <c r="J186"/>
      <c r="K186"/>
      <c r="L186"/>
      <c r="M186"/>
      <c r="N186"/>
      <c r="O186" t="e">
        <f>IF(Table1[[#This Row],[Ethanol Day]]&lt;9,"Early",IF(Table1[[#This Row],[Ethanol Day]]&gt;16,"Late","Mid"))</f>
        <v>#VALUE!</v>
      </c>
      <c r="P186"/>
      <c r="Q186"/>
      <c r="R186" s="153"/>
    </row>
    <row r="187" spans="4:18" x14ac:dyDescent="0.3">
      <c r="D187" s="49" t="str">
        <f>IF(ISBLANK(BurstClassFull13[[#This Row],[Hour1-Spk/sec]]),"",IF(BurstClassFull13[[#This Row],[Hour1-Spk/sec]]&lt;$C$3,"LF","HF"))</f>
        <v/>
      </c>
      <c r="E187" s="49" t="str">
        <f>IF(ISBLANK(BurstClassFull13[[#This Row],[Hour1-%SpikesInBursts]]),"",IF(BurstClassFull13[[#This Row],[Hour1-%SpikesInBursts]]&lt;$D$3,"LB","HB"))</f>
        <v/>
      </c>
      <c r="F187" s="50" t="str">
        <f t="shared" si="2"/>
        <v/>
      </c>
      <c r="G187" s="131"/>
      <c r="H187" s="131"/>
      <c r="I187"/>
      <c r="J187"/>
      <c r="K187"/>
      <c r="L187"/>
      <c r="M187"/>
      <c r="N187"/>
      <c r="O187" t="e">
        <f>IF(Table1[[#This Row],[Ethanol Day]]&lt;9,"Early",IF(Table1[[#This Row],[Ethanol Day]]&gt;16,"Late","Mid"))</f>
        <v>#VALUE!</v>
      </c>
      <c r="P187"/>
      <c r="Q187"/>
      <c r="R187" s="153"/>
    </row>
    <row r="188" spans="4:18" x14ac:dyDescent="0.3">
      <c r="D188" s="49" t="str">
        <f>IF(ISBLANK(BurstClassFull13[[#This Row],[Hour1-Spk/sec]]),"",IF(BurstClassFull13[[#This Row],[Hour1-Spk/sec]]&lt;$C$3,"LF","HF"))</f>
        <v/>
      </c>
      <c r="E188" s="49" t="str">
        <f>IF(ISBLANK(BurstClassFull13[[#This Row],[Hour1-%SpikesInBursts]]),"",IF(BurstClassFull13[[#This Row],[Hour1-%SpikesInBursts]]&lt;$D$3,"LB","HB"))</f>
        <v/>
      </c>
      <c r="F188" s="50" t="str">
        <f t="shared" si="2"/>
        <v/>
      </c>
      <c r="G188" s="131"/>
      <c r="H188" s="131"/>
      <c r="I188"/>
      <c r="J188"/>
      <c r="K188"/>
      <c r="L188"/>
      <c r="M188"/>
      <c r="N188"/>
      <c r="O188" t="e">
        <f>IF(Table1[[#This Row],[Ethanol Day]]&lt;9,"Early",IF(Table1[[#This Row],[Ethanol Day]]&gt;16,"Late","Mid"))</f>
        <v>#VALUE!</v>
      </c>
      <c r="P188"/>
      <c r="Q188"/>
      <c r="R188" s="153"/>
    </row>
    <row r="189" spans="4:18" x14ac:dyDescent="0.3">
      <c r="D189" s="49" t="str">
        <f>IF(ISBLANK(BurstClassFull13[[#This Row],[Hour1-Spk/sec]]),"",IF(BurstClassFull13[[#This Row],[Hour1-Spk/sec]]&lt;$C$3,"LF","HF"))</f>
        <v/>
      </c>
      <c r="E189" s="49" t="str">
        <f>IF(ISBLANK(BurstClassFull13[[#This Row],[Hour1-%SpikesInBursts]]),"",IF(BurstClassFull13[[#This Row],[Hour1-%SpikesInBursts]]&lt;$D$3,"LB","HB"))</f>
        <v/>
      </c>
      <c r="F189" s="50" t="str">
        <f t="shared" si="2"/>
        <v/>
      </c>
      <c r="G189" s="131"/>
      <c r="H189" s="131"/>
      <c r="I189"/>
      <c r="J189"/>
      <c r="K189"/>
      <c r="L189"/>
      <c r="M189"/>
      <c r="N189"/>
      <c r="O189" t="e">
        <f>IF(Table1[[#This Row],[Ethanol Day]]&lt;9,"Early",IF(Table1[[#This Row],[Ethanol Day]]&gt;16,"Late","Mid"))</f>
        <v>#VALUE!</v>
      </c>
      <c r="P189"/>
      <c r="Q189"/>
      <c r="R189" s="153"/>
    </row>
    <row r="190" spans="4:18" x14ac:dyDescent="0.3">
      <c r="D190" s="49" t="str">
        <f>IF(ISBLANK(BurstClassFull13[[#This Row],[Hour1-Spk/sec]]),"",IF(BurstClassFull13[[#This Row],[Hour1-Spk/sec]]&lt;$C$3,"LF","HF"))</f>
        <v/>
      </c>
      <c r="E190" s="49" t="str">
        <f>IF(ISBLANK(BurstClassFull13[[#This Row],[Hour1-%SpikesInBursts]]),"",IF(BurstClassFull13[[#This Row],[Hour1-%SpikesInBursts]]&lt;$D$3,"LB","HB"))</f>
        <v/>
      </c>
      <c r="F190" s="50" t="str">
        <f t="shared" si="2"/>
        <v/>
      </c>
      <c r="G190" s="131"/>
      <c r="H190" s="131"/>
      <c r="I190"/>
      <c r="J190"/>
      <c r="K190"/>
      <c r="L190"/>
      <c r="M190"/>
      <c r="N190"/>
      <c r="O190" t="e">
        <f>IF(Table1[[#This Row],[Ethanol Day]]&lt;9,"Early",IF(Table1[[#This Row],[Ethanol Day]]&gt;16,"Late","Mid"))</f>
        <v>#VALUE!</v>
      </c>
      <c r="P190"/>
      <c r="Q190"/>
      <c r="R190" s="153"/>
    </row>
    <row r="191" spans="4:18" x14ac:dyDescent="0.3">
      <c r="D191" s="49" t="str">
        <f>IF(ISBLANK(BurstClassFull13[[#This Row],[Hour1-Spk/sec]]),"",IF(BurstClassFull13[[#This Row],[Hour1-Spk/sec]]&lt;$C$3,"LF","HF"))</f>
        <v/>
      </c>
      <c r="E191" s="49" t="str">
        <f>IF(ISBLANK(BurstClassFull13[[#This Row],[Hour1-%SpikesInBursts]]),"",IF(BurstClassFull13[[#This Row],[Hour1-%SpikesInBursts]]&lt;$D$3,"LB","HB"))</f>
        <v/>
      </c>
      <c r="F191" s="50" t="str">
        <f t="shared" si="2"/>
        <v/>
      </c>
      <c r="G191" s="131"/>
      <c r="H191" s="131"/>
      <c r="I191"/>
      <c r="J191"/>
      <c r="K191"/>
      <c r="L191"/>
      <c r="M191"/>
      <c r="N191"/>
      <c r="O191" t="e">
        <f>IF(Table1[[#This Row],[Ethanol Day]]&lt;9,"Early",IF(Table1[[#This Row],[Ethanol Day]]&gt;16,"Late","Mid"))</f>
        <v>#VALUE!</v>
      </c>
      <c r="P191"/>
      <c r="Q191"/>
      <c r="R191" s="153"/>
    </row>
    <row r="192" spans="4:18" x14ac:dyDescent="0.3">
      <c r="D192" s="49" t="str">
        <f>IF(ISBLANK(BurstClassFull13[[#This Row],[Hour1-Spk/sec]]),"",IF(BurstClassFull13[[#This Row],[Hour1-Spk/sec]]&lt;$C$3,"LF","HF"))</f>
        <v/>
      </c>
      <c r="E192" s="49" t="str">
        <f>IF(ISBLANK(BurstClassFull13[[#This Row],[Hour1-%SpikesInBursts]]),"",IF(BurstClassFull13[[#This Row],[Hour1-%SpikesInBursts]]&lt;$D$3,"LB","HB"))</f>
        <v/>
      </c>
      <c r="F192" s="50" t="str">
        <f t="shared" si="2"/>
        <v/>
      </c>
      <c r="G192" s="131"/>
      <c r="H192" s="131"/>
      <c r="I192"/>
      <c r="J192"/>
      <c r="K192"/>
      <c r="L192"/>
      <c r="M192"/>
      <c r="N192"/>
      <c r="O192" t="e">
        <f>IF(Table1[[#This Row],[Ethanol Day]]&lt;9,"Early",IF(Table1[[#This Row],[Ethanol Day]]&gt;16,"Late","Mid"))</f>
        <v>#VALUE!</v>
      </c>
      <c r="P192"/>
      <c r="Q192"/>
      <c r="R192" s="153"/>
    </row>
    <row r="193" spans="4:18" x14ac:dyDescent="0.3">
      <c r="D193" s="49" t="str">
        <f>IF(ISBLANK(BurstClassFull13[[#This Row],[Hour1-Spk/sec]]),"",IF(BurstClassFull13[[#This Row],[Hour1-Spk/sec]]&lt;$C$3,"LF","HF"))</f>
        <v/>
      </c>
      <c r="E193" s="49" t="str">
        <f>IF(ISBLANK(BurstClassFull13[[#This Row],[Hour1-%SpikesInBursts]]),"",IF(BurstClassFull13[[#This Row],[Hour1-%SpikesInBursts]]&lt;$D$3,"LB","HB"))</f>
        <v/>
      </c>
      <c r="F193" s="50" t="str">
        <f t="shared" si="2"/>
        <v/>
      </c>
      <c r="G193" s="131"/>
      <c r="H193" s="131"/>
      <c r="I193"/>
      <c r="J193"/>
      <c r="K193"/>
      <c r="L193"/>
      <c r="M193"/>
      <c r="N193"/>
      <c r="O193" t="e">
        <f>IF(Table1[[#This Row],[Ethanol Day]]&lt;9,"Early",IF(Table1[[#This Row],[Ethanol Day]]&gt;16,"Late","Mid"))</f>
        <v>#VALUE!</v>
      </c>
      <c r="P193"/>
      <c r="Q193"/>
      <c r="R193" s="153"/>
    </row>
    <row r="194" spans="4:18" x14ac:dyDescent="0.3">
      <c r="D194" s="49" t="str">
        <f>IF(ISBLANK(BurstClassFull13[[#This Row],[Hour1-Spk/sec]]),"",IF(BurstClassFull13[[#This Row],[Hour1-Spk/sec]]&lt;$C$3,"LF","HF"))</f>
        <v/>
      </c>
      <c r="E194" s="49" t="str">
        <f>IF(ISBLANK(BurstClassFull13[[#This Row],[Hour1-%SpikesInBursts]]),"",IF(BurstClassFull13[[#This Row],[Hour1-%SpikesInBursts]]&lt;$D$3,"LB","HB"))</f>
        <v/>
      </c>
      <c r="F194" s="50" t="str">
        <f t="shared" si="2"/>
        <v/>
      </c>
      <c r="G194" s="131"/>
      <c r="H194" s="131"/>
      <c r="I194"/>
      <c r="J194"/>
      <c r="K194"/>
      <c r="L194"/>
      <c r="M194"/>
      <c r="N194"/>
      <c r="O194" t="e">
        <f>IF(Table1[[#This Row],[Ethanol Day]]&lt;9,"Early",IF(Table1[[#This Row],[Ethanol Day]]&gt;16,"Late","Mid"))</f>
        <v>#VALUE!</v>
      </c>
      <c r="P194"/>
      <c r="Q194"/>
      <c r="R194" s="153"/>
    </row>
    <row r="195" spans="4:18" x14ac:dyDescent="0.3">
      <c r="D195" s="49" t="str">
        <f>IF(ISBLANK(BurstClassFull13[[#This Row],[Hour1-Spk/sec]]),"",IF(BurstClassFull13[[#This Row],[Hour1-Spk/sec]]&lt;$C$3,"LF","HF"))</f>
        <v/>
      </c>
      <c r="E195" s="49" t="str">
        <f>IF(ISBLANK(BurstClassFull13[[#This Row],[Hour1-%SpikesInBursts]]),"",IF(BurstClassFull13[[#This Row],[Hour1-%SpikesInBursts]]&lt;$D$3,"LB","HB"))</f>
        <v/>
      </c>
      <c r="F195" s="50" t="str">
        <f t="shared" si="2"/>
        <v/>
      </c>
      <c r="G195" s="131"/>
      <c r="H195" s="131"/>
      <c r="I195"/>
      <c r="J195"/>
      <c r="K195"/>
      <c r="L195"/>
      <c r="M195"/>
      <c r="N195"/>
      <c r="O195" t="e">
        <f>IF(Table1[[#This Row],[Ethanol Day]]&lt;9,"Early",IF(Table1[[#This Row],[Ethanol Day]]&gt;16,"Late","Mid"))</f>
        <v>#VALUE!</v>
      </c>
      <c r="P195"/>
      <c r="Q195"/>
      <c r="R195" s="153"/>
    </row>
    <row r="196" spans="4:18" x14ac:dyDescent="0.3">
      <c r="D196" s="49" t="str">
        <f>IF(ISBLANK(BurstClassFull13[[#This Row],[Hour1-Spk/sec]]),"",IF(BurstClassFull13[[#This Row],[Hour1-Spk/sec]]&lt;$C$3,"LF","HF"))</f>
        <v/>
      </c>
      <c r="E196" s="49" t="str">
        <f>IF(ISBLANK(BurstClassFull13[[#This Row],[Hour1-%SpikesInBursts]]),"",IF(BurstClassFull13[[#This Row],[Hour1-%SpikesInBursts]]&lt;$D$3,"LB","HB"))</f>
        <v/>
      </c>
      <c r="F196" s="50" t="str">
        <f t="shared" si="2"/>
        <v/>
      </c>
      <c r="G196" s="131"/>
      <c r="H196" s="131"/>
      <c r="I196"/>
      <c r="J196"/>
      <c r="K196"/>
      <c r="L196"/>
      <c r="M196"/>
      <c r="N196"/>
      <c r="O196" t="e">
        <f>IF(Table1[[#This Row],[Ethanol Day]]&lt;9,"Early",IF(Table1[[#This Row],[Ethanol Day]]&gt;16,"Late","Mid"))</f>
        <v>#VALUE!</v>
      </c>
      <c r="P196"/>
      <c r="Q196"/>
      <c r="R196" s="153"/>
    </row>
    <row r="197" spans="4:18" x14ac:dyDescent="0.3">
      <c r="D197" s="49" t="str">
        <f>IF(ISBLANK(BurstClassFull13[[#This Row],[Hour1-Spk/sec]]),"",IF(BurstClassFull13[[#This Row],[Hour1-Spk/sec]]&lt;$C$3,"LF","HF"))</f>
        <v/>
      </c>
      <c r="E197" s="49" t="str">
        <f>IF(ISBLANK(BurstClassFull13[[#This Row],[Hour1-%SpikesInBursts]]),"",IF(BurstClassFull13[[#This Row],[Hour1-%SpikesInBursts]]&lt;$D$3,"LB","HB"))</f>
        <v/>
      </c>
      <c r="F197" s="50" t="str">
        <f t="shared" si="2"/>
        <v/>
      </c>
      <c r="G197" s="131"/>
      <c r="H197" s="131"/>
      <c r="I197"/>
      <c r="J197"/>
      <c r="K197"/>
      <c r="L197"/>
      <c r="M197"/>
      <c r="N197"/>
      <c r="O197" t="e">
        <f>IF(Table1[[#This Row],[Ethanol Day]]&lt;9,"Early",IF(Table1[[#This Row],[Ethanol Day]]&gt;16,"Late","Mid"))</f>
        <v>#VALUE!</v>
      </c>
      <c r="P197"/>
      <c r="Q197"/>
      <c r="R197" s="153"/>
    </row>
    <row r="198" spans="4:18" x14ac:dyDescent="0.3">
      <c r="D198" s="49" t="str">
        <f>IF(ISBLANK(BurstClassFull13[[#This Row],[Hour1-Spk/sec]]),"",IF(BurstClassFull13[[#This Row],[Hour1-Spk/sec]]&lt;$C$3,"LF","HF"))</f>
        <v/>
      </c>
      <c r="E198" s="49" t="str">
        <f>IF(ISBLANK(BurstClassFull13[[#This Row],[Hour1-%SpikesInBursts]]),"",IF(BurstClassFull13[[#This Row],[Hour1-%SpikesInBursts]]&lt;$D$3,"LB","HB"))</f>
        <v/>
      </c>
      <c r="F198" s="50" t="str">
        <f t="shared" si="2"/>
        <v/>
      </c>
      <c r="G198" s="131"/>
      <c r="H198" s="131"/>
      <c r="I198"/>
      <c r="J198"/>
      <c r="K198"/>
      <c r="L198"/>
      <c r="M198"/>
      <c r="N198"/>
      <c r="O198" t="e">
        <f>IF(Table1[[#This Row],[Ethanol Day]]&lt;9,"Early",IF(Table1[[#This Row],[Ethanol Day]]&gt;16,"Late","Mid"))</f>
        <v>#VALUE!</v>
      </c>
      <c r="P198"/>
      <c r="Q198"/>
      <c r="R198" s="153"/>
    </row>
    <row r="199" spans="4:18" x14ac:dyDescent="0.3">
      <c r="D199" s="49" t="str">
        <f>IF(ISBLANK(BurstClassFull13[[#This Row],[Hour1-Spk/sec]]),"",IF(BurstClassFull13[[#This Row],[Hour1-Spk/sec]]&lt;$C$3,"LF","HF"))</f>
        <v/>
      </c>
      <c r="E199" s="49" t="str">
        <f>IF(ISBLANK(BurstClassFull13[[#This Row],[Hour1-%SpikesInBursts]]),"",IF(BurstClassFull13[[#This Row],[Hour1-%SpikesInBursts]]&lt;$D$3,"LB","HB"))</f>
        <v/>
      </c>
      <c r="F199" s="50" t="str">
        <f t="shared" si="2"/>
        <v/>
      </c>
      <c r="G199" s="131"/>
      <c r="H199" s="131"/>
      <c r="I199"/>
      <c r="J199"/>
      <c r="K199"/>
      <c r="L199"/>
      <c r="M199"/>
      <c r="N199"/>
      <c r="O199" t="e">
        <f>IF(Table1[[#This Row],[Ethanol Day]]&lt;9,"Early",IF(Table1[[#This Row],[Ethanol Day]]&gt;16,"Late","Mid"))</f>
        <v>#VALUE!</v>
      </c>
      <c r="P199"/>
      <c r="Q199"/>
      <c r="R199" s="153"/>
    </row>
    <row r="200" spans="4:18" x14ac:dyDescent="0.3">
      <c r="D200" s="49" t="str">
        <f>IF(ISBLANK(BurstClassFull13[[#This Row],[Hour1-Spk/sec]]),"",IF(BurstClassFull13[[#This Row],[Hour1-Spk/sec]]&lt;$C$3,"LF","HF"))</f>
        <v/>
      </c>
      <c r="E200" s="49" t="str">
        <f>IF(ISBLANK(BurstClassFull13[[#This Row],[Hour1-%SpikesInBursts]]),"",IF(BurstClassFull13[[#This Row],[Hour1-%SpikesInBursts]]&lt;$D$3,"LB","HB"))</f>
        <v/>
      </c>
      <c r="F200" s="50" t="str">
        <f t="shared" si="2"/>
        <v/>
      </c>
      <c r="G200" s="131"/>
      <c r="H200" s="131"/>
      <c r="I200"/>
      <c r="J200"/>
      <c r="K200"/>
      <c r="L200"/>
      <c r="M200"/>
      <c r="N200"/>
      <c r="O200" t="e">
        <f>IF(Table1[[#This Row],[Ethanol Day]]&lt;9,"Early",IF(Table1[[#This Row],[Ethanol Day]]&gt;16,"Late","Mid"))</f>
        <v>#VALUE!</v>
      </c>
      <c r="P200"/>
      <c r="Q200"/>
      <c r="R200" s="153"/>
    </row>
    <row r="201" spans="4:18" x14ac:dyDescent="0.3">
      <c r="D201" s="49" t="str">
        <f>IF(ISBLANK(BurstClassFull13[[#This Row],[Hour1-Spk/sec]]),"",IF(BurstClassFull13[[#This Row],[Hour1-Spk/sec]]&lt;$C$3,"LF","HF"))</f>
        <v/>
      </c>
      <c r="E201" s="49" t="str">
        <f>IF(ISBLANK(BurstClassFull13[[#This Row],[Hour1-%SpikesInBursts]]),"",IF(BurstClassFull13[[#This Row],[Hour1-%SpikesInBursts]]&lt;$D$3,"LB","HB"))</f>
        <v/>
      </c>
      <c r="F201" s="50" t="str">
        <f t="shared" si="2"/>
        <v/>
      </c>
      <c r="G201" s="131"/>
      <c r="H201" s="131"/>
      <c r="I201"/>
      <c r="J201"/>
      <c r="K201"/>
      <c r="L201"/>
      <c r="M201"/>
      <c r="N201"/>
      <c r="O201" t="e">
        <f>IF(Table1[[#This Row],[Ethanol Day]]&lt;9,"Early",IF(Table1[[#This Row],[Ethanol Day]]&gt;16,"Late","Mid"))</f>
        <v>#VALUE!</v>
      </c>
      <c r="P201"/>
      <c r="Q201"/>
      <c r="R201" s="153"/>
    </row>
    <row r="202" spans="4:18" x14ac:dyDescent="0.3">
      <c r="D202" s="49" t="str">
        <f>IF(ISBLANK(BurstClassFull13[[#This Row],[Hour1-Spk/sec]]),"",IF(BurstClassFull13[[#This Row],[Hour1-Spk/sec]]&lt;$C$3,"LF","HF"))</f>
        <v/>
      </c>
      <c r="E202" s="49" t="str">
        <f>IF(ISBLANK(BurstClassFull13[[#This Row],[Hour1-%SpikesInBursts]]),"",IF(BurstClassFull13[[#This Row],[Hour1-%SpikesInBursts]]&lt;$D$3,"LB","HB"))</f>
        <v/>
      </c>
      <c r="F202" s="50" t="str">
        <f t="shared" si="2"/>
        <v/>
      </c>
      <c r="G202" s="131"/>
      <c r="H202" s="131"/>
      <c r="I202"/>
      <c r="J202"/>
      <c r="K202"/>
      <c r="L202"/>
      <c r="M202"/>
      <c r="N202"/>
      <c r="O202" t="e">
        <f>IF(Table1[[#This Row],[Ethanol Day]]&lt;9,"Early",IF(Table1[[#This Row],[Ethanol Day]]&gt;16,"Late","Mid"))</f>
        <v>#VALUE!</v>
      </c>
      <c r="P202"/>
      <c r="Q202"/>
      <c r="R202" s="153"/>
    </row>
    <row r="203" spans="4:18" x14ac:dyDescent="0.3">
      <c r="D203" s="49" t="str">
        <f>IF(ISBLANK(BurstClassFull13[[#This Row],[Hour1-Spk/sec]]),"",IF(BurstClassFull13[[#This Row],[Hour1-Spk/sec]]&lt;$C$3,"LF","HF"))</f>
        <v/>
      </c>
      <c r="E203" s="49" t="str">
        <f>IF(ISBLANK(BurstClassFull13[[#This Row],[Hour1-%SpikesInBursts]]),"",IF(BurstClassFull13[[#This Row],[Hour1-%SpikesInBursts]]&lt;$D$3,"LB","HB"))</f>
        <v/>
      </c>
      <c r="F203" s="50" t="str">
        <f t="shared" si="2"/>
        <v/>
      </c>
      <c r="G203" s="131"/>
      <c r="H203" s="131"/>
      <c r="I203"/>
      <c r="J203"/>
      <c r="K203"/>
      <c r="L203"/>
      <c r="M203"/>
      <c r="N203"/>
      <c r="O203" t="e">
        <f>IF(Table1[[#This Row],[Ethanol Day]]&lt;9,"Early",IF(Table1[[#This Row],[Ethanol Day]]&gt;16,"Late","Mid"))</f>
        <v>#VALUE!</v>
      </c>
      <c r="P203"/>
      <c r="Q203"/>
      <c r="R203" s="153"/>
    </row>
    <row r="204" spans="4:18" x14ac:dyDescent="0.3">
      <c r="D204" s="49" t="str">
        <f>IF(ISBLANK(BurstClassFull13[[#This Row],[Hour1-Spk/sec]]),"",IF(BurstClassFull13[[#This Row],[Hour1-Spk/sec]]&lt;$C$3,"LF","HF"))</f>
        <v/>
      </c>
      <c r="E204" s="49" t="str">
        <f>IF(ISBLANK(BurstClassFull13[[#This Row],[Hour1-%SpikesInBursts]]),"",IF(BurstClassFull13[[#This Row],[Hour1-%SpikesInBursts]]&lt;$D$3,"LB","HB"))</f>
        <v/>
      </c>
      <c r="F204" s="50" t="str">
        <f t="shared" si="2"/>
        <v/>
      </c>
      <c r="G204" s="131"/>
      <c r="H204" s="131"/>
      <c r="I204"/>
      <c r="J204"/>
      <c r="K204"/>
      <c r="L204"/>
      <c r="M204"/>
      <c r="N204"/>
      <c r="O204" t="e">
        <f>IF(Table1[[#This Row],[Ethanol Day]]&lt;9,"Early",IF(Table1[[#This Row],[Ethanol Day]]&gt;16,"Late","Mid"))</f>
        <v>#VALUE!</v>
      </c>
      <c r="P204"/>
      <c r="Q204"/>
      <c r="R204" s="153"/>
    </row>
    <row r="205" spans="4:18" x14ac:dyDescent="0.3">
      <c r="D205" s="49" t="str">
        <f>IF(ISBLANK(BurstClassFull13[[#This Row],[Hour1-Spk/sec]]),"",IF(BurstClassFull13[[#This Row],[Hour1-Spk/sec]]&lt;$C$3,"LF","HF"))</f>
        <v/>
      </c>
      <c r="E205" s="49" t="str">
        <f>IF(ISBLANK(BurstClassFull13[[#This Row],[Hour1-%SpikesInBursts]]),"",IF(BurstClassFull13[[#This Row],[Hour1-%SpikesInBursts]]&lt;$D$3,"LB","HB"))</f>
        <v/>
      </c>
      <c r="F205" s="50" t="str">
        <f t="shared" si="2"/>
        <v/>
      </c>
      <c r="G205" s="131"/>
      <c r="H205" s="131"/>
      <c r="I205"/>
      <c r="J205"/>
      <c r="K205"/>
      <c r="L205"/>
      <c r="M205"/>
      <c r="N205"/>
      <c r="O205" t="e">
        <f>IF(Table1[[#This Row],[Ethanol Day]]&lt;9,"Early",IF(Table1[[#This Row],[Ethanol Day]]&gt;16,"Late","Mid"))</f>
        <v>#VALUE!</v>
      </c>
      <c r="P205"/>
      <c r="Q205"/>
      <c r="R205" s="153"/>
    </row>
    <row r="206" spans="4:18" x14ac:dyDescent="0.3">
      <c r="D206" s="49" t="str">
        <f>IF(ISBLANK(BurstClassFull13[[#This Row],[Hour1-Spk/sec]]),"",IF(BurstClassFull13[[#This Row],[Hour1-Spk/sec]]&lt;$C$3,"LF","HF"))</f>
        <v/>
      </c>
      <c r="E206" s="49" t="str">
        <f>IF(ISBLANK(BurstClassFull13[[#This Row],[Hour1-%SpikesInBursts]]),"",IF(BurstClassFull13[[#This Row],[Hour1-%SpikesInBursts]]&lt;$D$3,"LB","HB"))</f>
        <v/>
      </c>
      <c r="F206" s="50" t="str">
        <f t="shared" si="2"/>
        <v/>
      </c>
      <c r="G206" s="131"/>
      <c r="H206" s="131"/>
      <c r="I206"/>
      <c r="J206"/>
      <c r="K206"/>
      <c r="L206"/>
      <c r="M206"/>
      <c r="N206"/>
      <c r="O206" t="e">
        <f>IF(Table1[[#This Row],[Ethanol Day]]&lt;9,"Early",IF(Table1[[#This Row],[Ethanol Day]]&gt;16,"Late","Mid"))</f>
        <v>#VALUE!</v>
      </c>
      <c r="P206"/>
      <c r="Q206"/>
      <c r="R206" s="153"/>
    </row>
    <row r="207" spans="4:18" x14ac:dyDescent="0.3">
      <c r="D207" s="49" t="str">
        <f>IF(ISBLANK(BurstClassFull13[[#This Row],[Hour1-Spk/sec]]),"",IF(BurstClassFull13[[#This Row],[Hour1-Spk/sec]]&lt;$C$3,"LF","HF"))</f>
        <v/>
      </c>
      <c r="E207" s="49" t="str">
        <f>IF(ISBLANK(BurstClassFull13[[#This Row],[Hour1-%SpikesInBursts]]),"",IF(BurstClassFull13[[#This Row],[Hour1-%SpikesInBursts]]&lt;$D$3,"LB","HB"))</f>
        <v/>
      </c>
      <c r="F207" s="50" t="str">
        <f t="shared" si="2"/>
        <v/>
      </c>
      <c r="G207" s="131"/>
      <c r="H207" s="131"/>
      <c r="I207"/>
      <c r="J207"/>
      <c r="K207"/>
      <c r="L207"/>
      <c r="M207"/>
      <c r="N207"/>
      <c r="O207" t="e">
        <f>IF(Table1[[#This Row],[Ethanol Day]]&lt;9,"Early",IF(Table1[[#This Row],[Ethanol Day]]&gt;16,"Late","Mid"))</f>
        <v>#VALUE!</v>
      </c>
      <c r="P207"/>
      <c r="Q207"/>
      <c r="R207" s="153"/>
    </row>
    <row r="208" spans="4:18" x14ac:dyDescent="0.3">
      <c r="D208" s="49" t="str">
        <f>IF(ISBLANK(BurstClassFull13[[#This Row],[Hour1-Spk/sec]]),"",IF(BurstClassFull13[[#This Row],[Hour1-Spk/sec]]&lt;$C$3,"LF","HF"))</f>
        <v/>
      </c>
      <c r="E208" s="49" t="str">
        <f>IF(ISBLANK(BurstClassFull13[[#This Row],[Hour1-%SpikesInBursts]]),"",IF(BurstClassFull13[[#This Row],[Hour1-%SpikesInBursts]]&lt;$D$3,"LB","HB"))</f>
        <v/>
      </c>
      <c r="F208" s="50" t="str">
        <f t="shared" si="2"/>
        <v/>
      </c>
      <c r="G208" s="131"/>
      <c r="H208" s="131"/>
      <c r="I208"/>
      <c r="J208"/>
      <c r="K208"/>
      <c r="L208"/>
      <c r="M208"/>
      <c r="N208"/>
      <c r="O208" t="e">
        <f>IF(Table1[[#This Row],[Ethanol Day]]&lt;9,"Early",IF(Table1[[#This Row],[Ethanol Day]]&gt;16,"Late","Mid"))</f>
        <v>#VALUE!</v>
      </c>
      <c r="P208"/>
      <c r="Q208"/>
      <c r="R208" s="153"/>
    </row>
    <row r="209" spans="4:18" x14ac:dyDescent="0.3">
      <c r="D209" s="49" t="str">
        <f>IF(ISBLANK(BurstClassFull13[[#This Row],[Hour1-Spk/sec]]),"",IF(BurstClassFull13[[#This Row],[Hour1-Spk/sec]]&lt;$C$3,"LF","HF"))</f>
        <v/>
      </c>
      <c r="E209" s="49" t="str">
        <f>IF(ISBLANK(BurstClassFull13[[#This Row],[Hour1-%SpikesInBursts]]),"",IF(BurstClassFull13[[#This Row],[Hour1-%SpikesInBursts]]&lt;$D$3,"LB","HB"))</f>
        <v/>
      </c>
      <c r="F209" s="50" t="str">
        <f t="shared" si="2"/>
        <v/>
      </c>
      <c r="G209" s="131"/>
      <c r="H209" s="131"/>
      <c r="I209"/>
      <c r="J209"/>
      <c r="K209"/>
      <c r="L209"/>
      <c r="M209"/>
      <c r="N209"/>
      <c r="O209" t="e">
        <f>IF(Table1[[#This Row],[Ethanol Day]]&lt;9,"Early",IF(Table1[[#This Row],[Ethanol Day]]&gt;16,"Late","Mid"))</f>
        <v>#VALUE!</v>
      </c>
      <c r="P209"/>
      <c r="Q209"/>
      <c r="R209" s="153"/>
    </row>
    <row r="210" spans="4:18" x14ac:dyDescent="0.3">
      <c r="D210" s="49" t="str">
        <f>IF(ISBLANK(BurstClassFull13[[#This Row],[Hour1-Spk/sec]]),"",IF(BurstClassFull13[[#This Row],[Hour1-Spk/sec]]&lt;$C$3,"LF","HF"))</f>
        <v/>
      </c>
      <c r="E210" s="49" t="str">
        <f>IF(ISBLANK(BurstClassFull13[[#This Row],[Hour1-%SpikesInBursts]]),"",IF(BurstClassFull13[[#This Row],[Hour1-%SpikesInBursts]]&lt;$D$3,"LB","HB"))</f>
        <v/>
      </c>
      <c r="F210" s="50" t="str">
        <f t="shared" si="2"/>
        <v/>
      </c>
      <c r="G210" s="131"/>
      <c r="H210" s="131"/>
      <c r="I210"/>
      <c r="J210"/>
      <c r="K210"/>
      <c r="L210"/>
      <c r="M210"/>
      <c r="N210"/>
      <c r="O210" t="e">
        <f>IF(Table1[[#This Row],[Ethanol Day]]&lt;9,"Early",IF(Table1[[#This Row],[Ethanol Day]]&gt;16,"Late","Mid"))</f>
        <v>#VALUE!</v>
      </c>
      <c r="P210"/>
      <c r="Q210"/>
      <c r="R210" s="153"/>
    </row>
    <row r="211" spans="4:18" x14ac:dyDescent="0.3">
      <c r="D211" s="49" t="str">
        <f>IF(ISBLANK(BurstClassFull13[[#This Row],[Hour1-Spk/sec]]),"",IF(BurstClassFull13[[#This Row],[Hour1-Spk/sec]]&lt;$C$3,"LF","HF"))</f>
        <v/>
      </c>
      <c r="E211" s="49" t="str">
        <f>IF(ISBLANK(BurstClassFull13[[#This Row],[Hour1-%SpikesInBursts]]),"",IF(BurstClassFull13[[#This Row],[Hour1-%SpikesInBursts]]&lt;$D$3,"LB","HB"))</f>
        <v/>
      </c>
      <c r="F211" s="50" t="str">
        <f t="shared" si="2"/>
        <v/>
      </c>
      <c r="G211" s="131"/>
      <c r="H211" s="131"/>
      <c r="I211"/>
      <c r="J211"/>
      <c r="K211"/>
      <c r="L211"/>
      <c r="M211"/>
      <c r="N211"/>
      <c r="O211" t="e">
        <f>IF(Table1[[#This Row],[Ethanol Day]]&lt;9,"Early",IF(Table1[[#This Row],[Ethanol Day]]&gt;16,"Late","Mid"))</f>
        <v>#VALUE!</v>
      </c>
      <c r="P211"/>
      <c r="Q211"/>
      <c r="R211" s="153"/>
    </row>
    <row r="212" spans="4:18" x14ac:dyDescent="0.3">
      <c r="D212" s="49" t="str">
        <f>IF(ISBLANK(BurstClassFull13[[#This Row],[Hour1-Spk/sec]]),"",IF(BurstClassFull13[[#This Row],[Hour1-Spk/sec]]&lt;$C$3,"LF","HF"))</f>
        <v/>
      </c>
      <c r="E212" s="49" t="str">
        <f>IF(ISBLANK(BurstClassFull13[[#This Row],[Hour1-%SpikesInBursts]]),"",IF(BurstClassFull13[[#This Row],[Hour1-%SpikesInBursts]]&lt;$D$3,"LB","HB"))</f>
        <v/>
      </c>
      <c r="F212" s="50" t="str">
        <f t="shared" si="2"/>
        <v/>
      </c>
      <c r="G212" s="131"/>
      <c r="H212" s="131"/>
      <c r="I212"/>
      <c r="J212"/>
      <c r="K212"/>
      <c r="L212"/>
      <c r="M212"/>
      <c r="N212"/>
      <c r="O212" t="e">
        <f>IF(Table1[[#This Row],[Ethanol Day]]&lt;9,"Early",IF(Table1[[#This Row],[Ethanol Day]]&gt;16,"Late","Mid"))</f>
        <v>#VALUE!</v>
      </c>
      <c r="P212"/>
      <c r="Q212"/>
      <c r="R212" s="153"/>
    </row>
    <row r="213" spans="4:18" x14ac:dyDescent="0.3">
      <c r="D213" s="49" t="str">
        <f>IF(ISBLANK(BurstClassFull13[[#This Row],[Hour1-Spk/sec]]),"",IF(BurstClassFull13[[#This Row],[Hour1-Spk/sec]]&lt;$C$3,"LF","HF"))</f>
        <v/>
      </c>
      <c r="E213" s="49" t="str">
        <f>IF(ISBLANK(BurstClassFull13[[#This Row],[Hour1-%SpikesInBursts]]),"",IF(BurstClassFull13[[#This Row],[Hour1-%SpikesInBursts]]&lt;$D$3,"LB","HB"))</f>
        <v/>
      </c>
      <c r="F213" s="50" t="str">
        <f t="shared" si="2"/>
        <v/>
      </c>
      <c r="G213" s="131"/>
      <c r="H213" s="131"/>
      <c r="I213"/>
      <c r="J213"/>
      <c r="K213"/>
      <c r="L213"/>
      <c r="M213"/>
      <c r="N213"/>
      <c r="O213" t="e">
        <f>IF(Table1[[#This Row],[Ethanol Day]]&lt;9,"Early",IF(Table1[[#This Row],[Ethanol Day]]&gt;16,"Late","Mid"))</f>
        <v>#VALUE!</v>
      </c>
      <c r="P213"/>
      <c r="Q213"/>
      <c r="R213" s="153"/>
    </row>
    <row r="214" spans="4:18" x14ac:dyDescent="0.3">
      <c r="D214" s="49" t="str">
        <f>IF(ISBLANK(BurstClassFull13[[#This Row],[Hour1-Spk/sec]]),"",IF(BurstClassFull13[[#This Row],[Hour1-Spk/sec]]&lt;$C$3,"LF","HF"))</f>
        <v/>
      </c>
      <c r="E214" s="49" t="str">
        <f>IF(ISBLANK(BurstClassFull13[[#This Row],[Hour1-%SpikesInBursts]]),"",IF(BurstClassFull13[[#This Row],[Hour1-%SpikesInBursts]]&lt;$D$3,"LB","HB"))</f>
        <v/>
      </c>
      <c r="F214" s="50" t="str">
        <f t="shared" si="2"/>
        <v/>
      </c>
      <c r="G214" s="131"/>
      <c r="H214" s="131"/>
      <c r="I214"/>
      <c r="J214"/>
      <c r="K214"/>
      <c r="L214"/>
      <c r="M214"/>
      <c r="N214"/>
      <c r="O214" t="e">
        <f>IF(Table1[[#This Row],[Ethanol Day]]&lt;9,"Early",IF(Table1[[#This Row],[Ethanol Day]]&gt;16,"Late","Mid"))</f>
        <v>#VALUE!</v>
      </c>
      <c r="P214"/>
      <c r="Q214"/>
      <c r="R214" s="153"/>
    </row>
    <row r="215" spans="4:18" x14ac:dyDescent="0.3">
      <c r="D215" s="49" t="str">
        <f>IF(ISBLANK(BurstClassFull13[[#This Row],[Hour1-Spk/sec]]),"",IF(BurstClassFull13[[#This Row],[Hour1-Spk/sec]]&lt;$C$3,"LF","HF"))</f>
        <v/>
      </c>
      <c r="E215" s="49" t="str">
        <f>IF(ISBLANK(BurstClassFull13[[#This Row],[Hour1-%SpikesInBursts]]),"",IF(BurstClassFull13[[#This Row],[Hour1-%SpikesInBursts]]&lt;$D$3,"LB","HB"))</f>
        <v/>
      </c>
      <c r="F215" s="50" t="str">
        <f t="shared" si="2"/>
        <v/>
      </c>
      <c r="G215" s="131"/>
      <c r="H215" s="131"/>
      <c r="I215"/>
      <c r="J215"/>
      <c r="K215"/>
      <c r="L215"/>
      <c r="M215"/>
      <c r="N215"/>
      <c r="O215" t="e">
        <f>IF(Table1[[#This Row],[Ethanol Day]]&lt;9,"Early",IF(Table1[[#This Row],[Ethanol Day]]&gt;16,"Late","Mid"))</f>
        <v>#VALUE!</v>
      </c>
      <c r="P215"/>
      <c r="Q215"/>
      <c r="R215" s="153"/>
    </row>
    <row r="216" spans="4:18" x14ac:dyDescent="0.3">
      <c r="D216" s="49" t="str">
        <f>IF(ISBLANK(BurstClassFull13[[#This Row],[Hour1-Spk/sec]]),"",IF(BurstClassFull13[[#This Row],[Hour1-Spk/sec]]&lt;$C$3,"LF","HF"))</f>
        <v/>
      </c>
      <c r="E216" s="49" t="str">
        <f>IF(ISBLANK(BurstClassFull13[[#This Row],[Hour1-%SpikesInBursts]]),"",IF(BurstClassFull13[[#This Row],[Hour1-%SpikesInBursts]]&lt;$D$3,"LB","HB"))</f>
        <v/>
      </c>
      <c r="F216" s="50" t="str">
        <f t="shared" si="2"/>
        <v/>
      </c>
      <c r="G216" s="131"/>
      <c r="H216" s="131"/>
      <c r="I216"/>
      <c r="J216"/>
      <c r="K216"/>
      <c r="L216"/>
      <c r="M216"/>
      <c r="N216"/>
      <c r="O216" t="e">
        <f>IF(Table1[[#This Row],[Ethanol Day]]&lt;9,"Early",IF(Table1[[#This Row],[Ethanol Day]]&gt;16,"Late","Mid"))</f>
        <v>#VALUE!</v>
      </c>
      <c r="P216"/>
      <c r="Q216"/>
      <c r="R216" s="153"/>
    </row>
    <row r="217" spans="4:18" x14ac:dyDescent="0.3">
      <c r="D217" s="49" t="str">
        <f>IF(ISBLANK(BurstClassFull13[[#This Row],[Hour1-Spk/sec]]),"",IF(BurstClassFull13[[#This Row],[Hour1-Spk/sec]]&lt;$C$3,"LF","HF"))</f>
        <v/>
      </c>
      <c r="E217" s="49" t="str">
        <f>IF(ISBLANK(BurstClassFull13[[#This Row],[Hour1-%SpikesInBursts]]),"",IF(BurstClassFull13[[#This Row],[Hour1-%SpikesInBursts]]&lt;$D$3,"LB","HB"))</f>
        <v/>
      </c>
      <c r="F217" s="50" t="str">
        <f t="shared" si="2"/>
        <v/>
      </c>
      <c r="G217" s="131"/>
      <c r="H217" s="131"/>
      <c r="I217"/>
      <c r="J217"/>
      <c r="K217"/>
      <c r="L217"/>
      <c r="M217"/>
      <c r="N217"/>
      <c r="O217" t="e">
        <f>IF(Table1[[#This Row],[Ethanol Day]]&lt;9,"Early",IF(Table1[[#This Row],[Ethanol Day]]&gt;16,"Late","Mid"))</f>
        <v>#VALUE!</v>
      </c>
      <c r="P217"/>
      <c r="Q217"/>
      <c r="R217" s="153"/>
    </row>
    <row r="218" spans="4:18" x14ac:dyDescent="0.3">
      <c r="D218" s="49" t="str">
        <f>IF(ISBLANK(BurstClassFull13[[#This Row],[Hour1-Spk/sec]]),"",IF(BurstClassFull13[[#This Row],[Hour1-Spk/sec]]&lt;$C$3,"LF","HF"))</f>
        <v/>
      </c>
      <c r="E218" s="49" t="str">
        <f>IF(ISBLANK(BurstClassFull13[[#This Row],[Hour1-%SpikesInBursts]]),"",IF(BurstClassFull13[[#This Row],[Hour1-%SpikesInBursts]]&lt;$D$3,"LB","HB"))</f>
        <v/>
      </c>
      <c r="F218" s="50" t="str">
        <f t="shared" si="2"/>
        <v/>
      </c>
      <c r="G218" s="131"/>
      <c r="H218" s="131"/>
      <c r="I218"/>
      <c r="J218"/>
      <c r="K218"/>
      <c r="L218"/>
      <c r="M218"/>
      <c r="N218"/>
      <c r="O218" t="e">
        <f>IF(Table1[[#This Row],[Ethanol Day]]&lt;9,"Early",IF(Table1[[#This Row],[Ethanol Day]]&gt;16,"Late","Mid"))</f>
        <v>#VALUE!</v>
      </c>
      <c r="P218"/>
      <c r="Q218"/>
      <c r="R218" s="153"/>
    </row>
    <row r="219" spans="4:18" x14ac:dyDescent="0.3">
      <c r="D219" s="49" t="str">
        <f>IF(ISBLANK(BurstClassFull13[[#This Row],[Hour1-Spk/sec]]),"",IF(BurstClassFull13[[#This Row],[Hour1-Spk/sec]]&lt;$C$3,"LF","HF"))</f>
        <v/>
      </c>
      <c r="E219" s="49" t="str">
        <f>IF(ISBLANK(BurstClassFull13[[#This Row],[Hour1-%SpikesInBursts]]),"",IF(BurstClassFull13[[#This Row],[Hour1-%SpikesInBursts]]&lt;$D$3,"LB","HB"))</f>
        <v/>
      </c>
      <c r="F219" s="50" t="str">
        <f t="shared" si="2"/>
        <v/>
      </c>
      <c r="G219" s="131"/>
      <c r="H219" s="131"/>
      <c r="I219"/>
      <c r="J219"/>
      <c r="K219"/>
      <c r="L219"/>
      <c r="M219"/>
      <c r="N219"/>
      <c r="O219" t="e">
        <f>IF(Table1[[#This Row],[Ethanol Day]]&lt;9,"Early",IF(Table1[[#This Row],[Ethanol Day]]&gt;16,"Late","Mid"))</f>
        <v>#VALUE!</v>
      </c>
      <c r="P219"/>
      <c r="Q219"/>
      <c r="R219" s="153"/>
    </row>
    <row r="220" spans="4:18" x14ac:dyDescent="0.3">
      <c r="D220" s="49" t="str">
        <f>IF(ISBLANK(BurstClassFull13[[#This Row],[Hour1-Spk/sec]]),"",IF(BurstClassFull13[[#This Row],[Hour1-Spk/sec]]&lt;$C$3,"LF","HF"))</f>
        <v/>
      </c>
      <c r="E220" s="49" t="str">
        <f>IF(ISBLANK(BurstClassFull13[[#This Row],[Hour1-%SpikesInBursts]]),"",IF(BurstClassFull13[[#This Row],[Hour1-%SpikesInBursts]]&lt;$D$3,"LB","HB"))</f>
        <v/>
      </c>
      <c r="F220" s="50" t="str">
        <f t="shared" si="2"/>
        <v/>
      </c>
      <c r="G220" s="131"/>
      <c r="H220" s="131"/>
      <c r="I220"/>
      <c r="J220"/>
      <c r="K220"/>
      <c r="L220"/>
      <c r="M220"/>
      <c r="N220"/>
      <c r="O220" t="e">
        <f>IF(Table1[[#This Row],[Ethanol Day]]&lt;9,"Early",IF(Table1[[#This Row],[Ethanol Day]]&gt;16,"Late","Mid"))</f>
        <v>#VALUE!</v>
      </c>
      <c r="P220"/>
      <c r="Q220"/>
      <c r="R220" s="153"/>
    </row>
    <row r="221" spans="4:18" x14ac:dyDescent="0.3">
      <c r="D221" s="49" t="str">
        <f>IF(ISBLANK(BurstClassFull13[[#This Row],[Hour1-Spk/sec]]),"",IF(BurstClassFull13[[#This Row],[Hour1-Spk/sec]]&lt;$C$3,"LF","HF"))</f>
        <v/>
      </c>
      <c r="E221" s="49" t="str">
        <f>IF(ISBLANK(BurstClassFull13[[#This Row],[Hour1-%SpikesInBursts]]),"",IF(BurstClassFull13[[#This Row],[Hour1-%SpikesInBursts]]&lt;$D$3,"LB","HB"))</f>
        <v/>
      </c>
      <c r="F221" s="50" t="str">
        <f t="shared" si="2"/>
        <v/>
      </c>
      <c r="G221" s="131"/>
      <c r="H221" s="131"/>
      <c r="I221"/>
      <c r="J221"/>
      <c r="K221"/>
      <c r="L221"/>
      <c r="M221"/>
      <c r="N221"/>
      <c r="O221" t="e">
        <f>IF(Table1[[#This Row],[Ethanol Day]]&lt;9,"Early",IF(Table1[[#This Row],[Ethanol Day]]&gt;16,"Late","Mid"))</f>
        <v>#VALUE!</v>
      </c>
      <c r="P221"/>
      <c r="Q221"/>
      <c r="R221" s="153"/>
    </row>
    <row r="222" spans="4:18" x14ac:dyDescent="0.3">
      <c r="D222" s="49" t="str">
        <f>IF(ISBLANK(BurstClassFull13[[#This Row],[Hour1-Spk/sec]]),"",IF(BurstClassFull13[[#This Row],[Hour1-Spk/sec]]&lt;$C$3,"LF","HF"))</f>
        <v/>
      </c>
      <c r="E222" s="49" t="str">
        <f>IF(ISBLANK(BurstClassFull13[[#This Row],[Hour1-%SpikesInBursts]]),"",IF(BurstClassFull13[[#This Row],[Hour1-%SpikesInBursts]]&lt;$D$3,"LB","HB"))</f>
        <v/>
      </c>
      <c r="F222" s="50" t="str">
        <f t="shared" si="2"/>
        <v/>
      </c>
      <c r="G222" s="131"/>
      <c r="H222" s="131"/>
      <c r="I222"/>
      <c r="J222"/>
      <c r="K222"/>
      <c r="L222"/>
      <c r="M222"/>
      <c r="N222"/>
      <c r="O222" t="e">
        <f>IF(Table1[[#This Row],[Ethanol Day]]&lt;9,"Early",IF(Table1[[#This Row],[Ethanol Day]]&gt;16,"Late","Mid"))</f>
        <v>#VALUE!</v>
      </c>
      <c r="P222"/>
      <c r="Q222"/>
      <c r="R222" s="153"/>
    </row>
    <row r="223" spans="4:18" x14ac:dyDescent="0.3">
      <c r="D223" s="49" t="str">
        <f>IF(ISBLANK(BurstClassFull13[[#This Row],[Hour1-Spk/sec]]),"",IF(BurstClassFull13[[#This Row],[Hour1-Spk/sec]]&lt;$C$3,"LF","HF"))</f>
        <v/>
      </c>
      <c r="E223" s="49" t="str">
        <f>IF(ISBLANK(BurstClassFull13[[#This Row],[Hour1-%SpikesInBursts]]),"",IF(BurstClassFull13[[#This Row],[Hour1-%SpikesInBursts]]&lt;$D$3,"LB","HB"))</f>
        <v/>
      </c>
      <c r="F223" s="50" t="str">
        <f t="shared" si="2"/>
        <v/>
      </c>
      <c r="G223" s="131"/>
      <c r="H223" s="131"/>
      <c r="I223"/>
      <c r="J223"/>
      <c r="K223"/>
      <c r="L223"/>
      <c r="M223"/>
      <c r="N223"/>
      <c r="O223" t="e">
        <f>IF(Table1[[#This Row],[Ethanol Day]]&lt;9,"Early",IF(Table1[[#This Row],[Ethanol Day]]&gt;16,"Late","Mid"))</f>
        <v>#VALUE!</v>
      </c>
      <c r="P223"/>
      <c r="Q223"/>
      <c r="R223" s="153"/>
    </row>
    <row r="224" spans="4:18" x14ac:dyDescent="0.3">
      <c r="D224" s="49" t="str">
        <f>IF(ISBLANK(BurstClassFull13[[#This Row],[Hour1-Spk/sec]]),"",IF(BurstClassFull13[[#This Row],[Hour1-Spk/sec]]&lt;$C$3,"LF","HF"))</f>
        <v/>
      </c>
      <c r="E224" s="49" t="str">
        <f>IF(ISBLANK(BurstClassFull13[[#This Row],[Hour1-%SpikesInBursts]]),"",IF(BurstClassFull13[[#This Row],[Hour1-%SpikesInBursts]]&lt;$D$3,"LB","HB"))</f>
        <v/>
      </c>
      <c r="F224" s="50" t="str">
        <f t="shared" si="2"/>
        <v/>
      </c>
      <c r="G224" s="131"/>
      <c r="H224" s="131"/>
      <c r="I224"/>
      <c r="J224"/>
      <c r="K224"/>
      <c r="L224"/>
      <c r="M224"/>
      <c r="N224"/>
      <c r="O224" t="e">
        <f>IF(Table1[[#This Row],[Ethanol Day]]&lt;9,"Early",IF(Table1[[#This Row],[Ethanol Day]]&gt;16,"Late","Mid"))</f>
        <v>#VALUE!</v>
      </c>
      <c r="P224"/>
      <c r="Q224"/>
      <c r="R224" s="153"/>
    </row>
    <row r="225" spans="4:18" x14ac:dyDescent="0.3">
      <c r="D225" s="49" t="str">
        <f>IF(ISBLANK(BurstClassFull13[[#This Row],[Hour1-Spk/sec]]),"",IF(BurstClassFull13[[#This Row],[Hour1-Spk/sec]]&lt;$C$3,"LF","HF"))</f>
        <v/>
      </c>
      <c r="E225" s="49" t="str">
        <f>IF(ISBLANK(BurstClassFull13[[#This Row],[Hour1-%SpikesInBursts]]),"",IF(BurstClassFull13[[#This Row],[Hour1-%SpikesInBursts]]&lt;$D$3,"LB","HB"))</f>
        <v/>
      </c>
      <c r="F225" s="50" t="str">
        <f t="shared" ref="F225:F288" si="3">CONCATENATE(D225,E225)</f>
        <v/>
      </c>
      <c r="G225" s="131"/>
      <c r="H225" s="131"/>
      <c r="I225"/>
      <c r="J225"/>
      <c r="K225"/>
      <c r="L225"/>
      <c r="M225"/>
      <c r="N225"/>
      <c r="O225" t="e">
        <f>IF(Table1[[#This Row],[Ethanol Day]]&lt;9,"Early",IF(Table1[[#This Row],[Ethanol Day]]&gt;16,"Late","Mid"))</f>
        <v>#VALUE!</v>
      </c>
      <c r="P225"/>
      <c r="Q225"/>
      <c r="R225" s="153"/>
    </row>
    <row r="226" spans="4:18" x14ac:dyDescent="0.3">
      <c r="D226" s="49" t="str">
        <f>IF(ISBLANK(BurstClassFull13[[#This Row],[Hour1-Spk/sec]]),"",IF(BurstClassFull13[[#This Row],[Hour1-Spk/sec]]&lt;$C$3,"LF","HF"))</f>
        <v/>
      </c>
      <c r="E226" s="49" t="str">
        <f>IF(ISBLANK(BurstClassFull13[[#This Row],[Hour1-%SpikesInBursts]]),"",IF(BurstClassFull13[[#This Row],[Hour1-%SpikesInBursts]]&lt;$D$3,"LB","HB"))</f>
        <v/>
      </c>
      <c r="F226" s="50" t="str">
        <f t="shared" si="3"/>
        <v/>
      </c>
      <c r="G226" s="131"/>
      <c r="H226" s="131"/>
      <c r="I226"/>
      <c r="J226"/>
      <c r="K226"/>
      <c r="L226"/>
      <c r="M226"/>
      <c r="N226"/>
      <c r="O226" t="e">
        <f>IF(Table1[[#This Row],[Ethanol Day]]&lt;9,"Early",IF(Table1[[#This Row],[Ethanol Day]]&gt;16,"Late","Mid"))</f>
        <v>#VALUE!</v>
      </c>
      <c r="P226"/>
      <c r="Q226"/>
      <c r="R226" s="153"/>
    </row>
    <row r="227" spans="4:18" x14ac:dyDescent="0.3">
      <c r="D227" s="49" t="str">
        <f>IF(ISBLANK(BurstClassFull13[[#This Row],[Hour1-Spk/sec]]),"",IF(BurstClassFull13[[#This Row],[Hour1-Spk/sec]]&lt;$C$3,"LF","HF"))</f>
        <v/>
      </c>
      <c r="E227" s="49" t="str">
        <f>IF(ISBLANK(BurstClassFull13[[#This Row],[Hour1-%SpikesInBursts]]),"",IF(BurstClassFull13[[#This Row],[Hour1-%SpikesInBursts]]&lt;$D$3,"LB","HB"))</f>
        <v/>
      </c>
      <c r="F227" s="50" t="str">
        <f t="shared" si="3"/>
        <v/>
      </c>
      <c r="G227" s="131"/>
      <c r="H227" s="131"/>
      <c r="I227"/>
      <c r="J227"/>
      <c r="K227"/>
      <c r="L227"/>
      <c r="M227"/>
      <c r="N227"/>
      <c r="O227" t="e">
        <f>IF(Table1[[#This Row],[Ethanol Day]]&lt;9,"Early",IF(Table1[[#This Row],[Ethanol Day]]&gt;16,"Late","Mid"))</f>
        <v>#VALUE!</v>
      </c>
      <c r="P227"/>
      <c r="Q227"/>
      <c r="R227" s="153"/>
    </row>
    <row r="228" spans="4:18" x14ac:dyDescent="0.3">
      <c r="D228" s="49" t="str">
        <f>IF(ISBLANK(BurstClassFull13[[#This Row],[Hour1-Spk/sec]]),"",IF(BurstClassFull13[[#This Row],[Hour1-Spk/sec]]&lt;$C$3,"LF","HF"))</f>
        <v/>
      </c>
      <c r="E228" s="49" t="str">
        <f>IF(ISBLANK(BurstClassFull13[[#This Row],[Hour1-%SpikesInBursts]]),"",IF(BurstClassFull13[[#This Row],[Hour1-%SpikesInBursts]]&lt;$D$3,"LB","HB"))</f>
        <v/>
      </c>
      <c r="F228" s="50" t="str">
        <f t="shared" si="3"/>
        <v/>
      </c>
      <c r="G228" s="131"/>
      <c r="H228" s="131"/>
      <c r="I228"/>
      <c r="J228"/>
      <c r="K228"/>
      <c r="L228"/>
      <c r="M228"/>
      <c r="N228"/>
      <c r="O228" t="e">
        <f>IF(Table1[[#This Row],[Ethanol Day]]&lt;9,"Early",IF(Table1[[#This Row],[Ethanol Day]]&gt;16,"Late","Mid"))</f>
        <v>#VALUE!</v>
      </c>
      <c r="P228"/>
      <c r="Q228"/>
      <c r="R228" s="153"/>
    </row>
    <row r="229" spans="4:18" x14ac:dyDescent="0.3">
      <c r="D229" s="49" t="str">
        <f>IF(ISBLANK(BurstClassFull13[[#This Row],[Hour1-Spk/sec]]),"",IF(BurstClassFull13[[#This Row],[Hour1-Spk/sec]]&lt;$C$3,"LF","HF"))</f>
        <v/>
      </c>
      <c r="E229" s="49" t="str">
        <f>IF(ISBLANK(BurstClassFull13[[#This Row],[Hour1-%SpikesInBursts]]),"",IF(BurstClassFull13[[#This Row],[Hour1-%SpikesInBursts]]&lt;$D$3,"LB","HB"))</f>
        <v/>
      </c>
      <c r="F229" s="50" t="str">
        <f t="shared" si="3"/>
        <v/>
      </c>
      <c r="G229" s="131"/>
      <c r="H229" s="131"/>
      <c r="I229"/>
      <c r="J229"/>
      <c r="K229"/>
      <c r="L229"/>
      <c r="M229"/>
      <c r="N229"/>
      <c r="O229" t="e">
        <f>IF(Table1[[#This Row],[Ethanol Day]]&lt;9,"Early",IF(Table1[[#This Row],[Ethanol Day]]&gt;16,"Late","Mid"))</f>
        <v>#VALUE!</v>
      </c>
      <c r="P229"/>
      <c r="Q229"/>
      <c r="R229" s="153"/>
    </row>
    <row r="230" spans="4:18" x14ac:dyDescent="0.3">
      <c r="D230" s="49" t="str">
        <f>IF(ISBLANK(BurstClassFull13[[#This Row],[Hour1-Spk/sec]]),"",IF(BurstClassFull13[[#This Row],[Hour1-Spk/sec]]&lt;$C$3,"LF","HF"))</f>
        <v/>
      </c>
      <c r="E230" s="49" t="str">
        <f>IF(ISBLANK(BurstClassFull13[[#This Row],[Hour1-%SpikesInBursts]]),"",IF(BurstClassFull13[[#This Row],[Hour1-%SpikesInBursts]]&lt;$D$3,"LB","HB"))</f>
        <v/>
      </c>
      <c r="F230" s="50" t="str">
        <f t="shared" si="3"/>
        <v/>
      </c>
      <c r="G230" s="131"/>
      <c r="H230" s="131"/>
      <c r="I230"/>
      <c r="J230"/>
      <c r="K230"/>
      <c r="L230"/>
      <c r="M230"/>
      <c r="N230"/>
      <c r="O230" t="e">
        <f>IF(Table1[[#This Row],[Ethanol Day]]&lt;9,"Early",IF(Table1[[#This Row],[Ethanol Day]]&gt;16,"Late","Mid"))</f>
        <v>#VALUE!</v>
      </c>
      <c r="P230"/>
      <c r="Q230"/>
      <c r="R230" s="153"/>
    </row>
    <row r="231" spans="4:18" x14ac:dyDescent="0.3">
      <c r="D231" s="49" t="str">
        <f>IF(ISBLANK(BurstClassFull13[[#This Row],[Hour1-Spk/sec]]),"",IF(BurstClassFull13[[#This Row],[Hour1-Spk/sec]]&lt;$C$3,"LF","HF"))</f>
        <v/>
      </c>
      <c r="E231" s="49" t="str">
        <f>IF(ISBLANK(BurstClassFull13[[#This Row],[Hour1-%SpikesInBursts]]),"",IF(BurstClassFull13[[#This Row],[Hour1-%SpikesInBursts]]&lt;$D$3,"LB","HB"))</f>
        <v/>
      </c>
      <c r="F231" s="50" t="str">
        <f t="shared" si="3"/>
        <v/>
      </c>
      <c r="G231" s="131"/>
      <c r="H231" s="131"/>
      <c r="I231"/>
      <c r="J231"/>
      <c r="K231"/>
      <c r="L231"/>
      <c r="M231"/>
      <c r="N231"/>
      <c r="O231" t="e">
        <f>IF(Table1[[#This Row],[Ethanol Day]]&lt;9,"Early",IF(Table1[[#This Row],[Ethanol Day]]&gt;16,"Late","Mid"))</f>
        <v>#VALUE!</v>
      </c>
      <c r="P231"/>
      <c r="Q231"/>
      <c r="R231" s="153"/>
    </row>
    <row r="232" spans="4:18" x14ac:dyDescent="0.3">
      <c r="D232" s="49" t="str">
        <f>IF(ISBLANK(BurstClassFull13[[#This Row],[Hour1-Spk/sec]]),"",IF(BurstClassFull13[[#This Row],[Hour1-Spk/sec]]&lt;$C$3,"LF","HF"))</f>
        <v/>
      </c>
      <c r="E232" s="49" t="str">
        <f>IF(ISBLANK(BurstClassFull13[[#This Row],[Hour1-%SpikesInBursts]]),"",IF(BurstClassFull13[[#This Row],[Hour1-%SpikesInBursts]]&lt;$D$3,"LB","HB"))</f>
        <v/>
      </c>
      <c r="F232" s="50" t="str">
        <f t="shared" si="3"/>
        <v/>
      </c>
      <c r="G232" s="131"/>
      <c r="H232" s="131"/>
      <c r="I232"/>
      <c r="J232"/>
      <c r="K232"/>
      <c r="L232"/>
      <c r="M232"/>
      <c r="N232"/>
      <c r="O232" t="e">
        <f>IF(Table1[[#This Row],[Ethanol Day]]&lt;9,"Early",IF(Table1[[#This Row],[Ethanol Day]]&gt;16,"Late","Mid"))</f>
        <v>#VALUE!</v>
      </c>
      <c r="P232"/>
      <c r="Q232"/>
      <c r="R232" s="153"/>
    </row>
    <row r="233" spans="4:18" x14ac:dyDescent="0.3">
      <c r="D233" s="49" t="str">
        <f>IF(ISBLANK(BurstClassFull13[[#This Row],[Hour1-Spk/sec]]),"",IF(BurstClassFull13[[#This Row],[Hour1-Spk/sec]]&lt;$C$3,"LF","HF"))</f>
        <v/>
      </c>
      <c r="E233" s="49" t="str">
        <f>IF(ISBLANK(BurstClassFull13[[#This Row],[Hour1-%SpikesInBursts]]),"",IF(BurstClassFull13[[#This Row],[Hour1-%SpikesInBursts]]&lt;$D$3,"LB","HB"))</f>
        <v/>
      </c>
      <c r="F233" s="50" t="str">
        <f t="shared" si="3"/>
        <v/>
      </c>
      <c r="G233" s="131"/>
      <c r="H233" s="131"/>
      <c r="I233"/>
      <c r="J233"/>
      <c r="K233"/>
      <c r="L233"/>
      <c r="M233"/>
      <c r="N233"/>
      <c r="O233" t="e">
        <f>IF(Table1[[#This Row],[Ethanol Day]]&lt;9,"Early",IF(Table1[[#This Row],[Ethanol Day]]&gt;16,"Late","Mid"))</f>
        <v>#VALUE!</v>
      </c>
      <c r="P233"/>
      <c r="Q233"/>
      <c r="R233" s="153"/>
    </row>
    <row r="234" spans="4:18" x14ac:dyDescent="0.3">
      <c r="D234" s="49" t="str">
        <f>IF(ISBLANK(BurstClassFull13[[#This Row],[Hour1-Spk/sec]]),"",IF(BurstClassFull13[[#This Row],[Hour1-Spk/sec]]&lt;$C$3,"LF","HF"))</f>
        <v/>
      </c>
      <c r="E234" s="49" t="str">
        <f>IF(ISBLANK(BurstClassFull13[[#This Row],[Hour1-%SpikesInBursts]]),"",IF(BurstClassFull13[[#This Row],[Hour1-%SpikesInBursts]]&lt;$D$3,"LB","HB"))</f>
        <v/>
      </c>
      <c r="F234" s="50" t="str">
        <f t="shared" si="3"/>
        <v/>
      </c>
      <c r="G234" s="131"/>
      <c r="H234" s="131"/>
      <c r="I234"/>
      <c r="J234"/>
      <c r="K234"/>
      <c r="L234"/>
      <c r="M234"/>
      <c r="N234"/>
      <c r="O234" t="e">
        <f>IF(Table1[[#This Row],[Ethanol Day]]&lt;9,"Early",IF(Table1[[#This Row],[Ethanol Day]]&gt;16,"Late","Mid"))</f>
        <v>#VALUE!</v>
      </c>
      <c r="P234"/>
      <c r="Q234"/>
      <c r="R234" s="153"/>
    </row>
    <row r="235" spans="4:18" x14ac:dyDescent="0.3">
      <c r="D235" s="49" t="str">
        <f>IF(ISBLANK(BurstClassFull13[[#This Row],[Hour1-Spk/sec]]),"",IF(BurstClassFull13[[#This Row],[Hour1-Spk/sec]]&lt;$C$3,"LF","HF"))</f>
        <v/>
      </c>
      <c r="E235" s="49" t="str">
        <f>IF(ISBLANK(BurstClassFull13[[#This Row],[Hour1-%SpikesInBursts]]),"",IF(BurstClassFull13[[#This Row],[Hour1-%SpikesInBursts]]&lt;$D$3,"LB","HB"))</f>
        <v/>
      </c>
      <c r="F235" s="50" t="str">
        <f t="shared" si="3"/>
        <v/>
      </c>
      <c r="G235" s="131"/>
      <c r="H235" s="131"/>
      <c r="I235"/>
      <c r="J235"/>
      <c r="K235"/>
      <c r="L235"/>
      <c r="M235"/>
      <c r="N235"/>
      <c r="O235" t="e">
        <f>IF(Table1[[#This Row],[Ethanol Day]]&lt;9,"Early",IF(Table1[[#This Row],[Ethanol Day]]&gt;16,"Late","Mid"))</f>
        <v>#VALUE!</v>
      </c>
      <c r="P235"/>
      <c r="Q235"/>
      <c r="R235" s="153"/>
    </row>
    <row r="236" spans="4:18" x14ac:dyDescent="0.3">
      <c r="D236" s="49" t="str">
        <f>IF(ISBLANK(BurstClassFull13[[#This Row],[Hour1-Spk/sec]]),"",IF(BurstClassFull13[[#This Row],[Hour1-Spk/sec]]&lt;$C$3,"LF","HF"))</f>
        <v/>
      </c>
      <c r="E236" s="49" t="str">
        <f>IF(ISBLANK(BurstClassFull13[[#This Row],[Hour1-%SpikesInBursts]]),"",IF(BurstClassFull13[[#This Row],[Hour1-%SpikesInBursts]]&lt;$D$3,"LB","HB"))</f>
        <v/>
      </c>
      <c r="F236" s="50" t="str">
        <f t="shared" si="3"/>
        <v/>
      </c>
      <c r="G236" s="131"/>
      <c r="H236" s="131"/>
      <c r="I236"/>
      <c r="J236"/>
      <c r="K236"/>
      <c r="L236"/>
      <c r="M236"/>
      <c r="N236"/>
      <c r="O236" t="e">
        <f>IF(Table1[[#This Row],[Ethanol Day]]&lt;9,"Early",IF(Table1[[#This Row],[Ethanol Day]]&gt;16,"Late","Mid"))</f>
        <v>#VALUE!</v>
      </c>
      <c r="P236"/>
      <c r="Q236"/>
      <c r="R236" s="153"/>
    </row>
    <row r="237" spans="4:18" x14ac:dyDescent="0.3">
      <c r="D237" s="49" t="str">
        <f>IF(ISBLANK(BurstClassFull13[[#This Row],[Hour1-Spk/sec]]),"",IF(BurstClassFull13[[#This Row],[Hour1-Spk/sec]]&lt;$C$3,"LF","HF"))</f>
        <v/>
      </c>
      <c r="E237" s="49" t="str">
        <f>IF(ISBLANK(BurstClassFull13[[#This Row],[Hour1-%SpikesInBursts]]),"",IF(BurstClassFull13[[#This Row],[Hour1-%SpikesInBursts]]&lt;$D$3,"LB","HB"))</f>
        <v/>
      </c>
      <c r="F237" s="50" t="str">
        <f t="shared" si="3"/>
        <v/>
      </c>
      <c r="G237" s="131"/>
      <c r="H237" s="131"/>
      <c r="I237"/>
      <c r="J237"/>
      <c r="K237"/>
      <c r="L237"/>
      <c r="M237"/>
      <c r="N237"/>
      <c r="O237" t="e">
        <f>IF(Table1[[#This Row],[Ethanol Day]]&lt;9,"Early",IF(Table1[[#This Row],[Ethanol Day]]&gt;16,"Late","Mid"))</f>
        <v>#VALUE!</v>
      </c>
      <c r="P237"/>
      <c r="Q237"/>
      <c r="R237" s="153"/>
    </row>
    <row r="238" spans="4:18" x14ac:dyDescent="0.3">
      <c r="D238" s="49" t="str">
        <f>IF(ISBLANK(BurstClassFull13[[#This Row],[Hour1-Spk/sec]]),"",IF(BurstClassFull13[[#This Row],[Hour1-Spk/sec]]&lt;$C$3,"LF","HF"))</f>
        <v/>
      </c>
      <c r="E238" s="49" t="str">
        <f>IF(ISBLANK(BurstClassFull13[[#This Row],[Hour1-%SpikesInBursts]]),"",IF(BurstClassFull13[[#This Row],[Hour1-%SpikesInBursts]]&lt;$D$3,"LB","HB"))</f>
        <v/>
      </c>
      <c r="F238" s="50" t="str">
        <f t="shared" si="3"/>
        <v/>
      </c>
      <c r="G238" s="131"/>
      <c r="H238" s="131"/>
      <c r="I238"/>
      <c r="J238"/>
      <c r="K238"/>
      <c r="L238"/>
      <c r="M238"/>
      <c r="N238"/>
      <c r="O238" t="e">
        <f>IF(Table1[[#This Row],[Ethanol Day]]&lt;9,"Early",IF(Table1[[#This Row],[Ethanol Day]]&gt;16,"Late","Mid"))</f>
        <v>#VALUE!</v>
      </c>
      <c r="P238"/>
      <c r="Q238"/>
      <c r="R238" s="153"/>
    </row>
    <row r="239" spans="4:18" x14ac:dyDescent="0.3">
      <c r="D239" s="49" t="str">
        <f>IF(ISBLANK(BurstClassFull13[[#This Row],[Hour1-Spk/sec]]),"",IF(BurstClassFull13[[#This Row],[Hour1-Spk/sec]]&lt;$C$3,"LF","HF"))</f>
        <v/>
      </c>
      <c r="E239" s="49" t="str">
        <f>IF(ISBLANK(BurstClassFull13[[#This Row],[Hour1-%SpikesInBursts]]),"",IF(BurstClassFull13[[#This Row],[Hour1-%SpikesInBursts]]&lt;$D$3,"LB","HB"))</f>
        <v/>
      </c>
      <c r="F239" s="50" t="str">
        <f t="shared" si="3"/>
        <v/>
      </c>
      <c r="G239" s="131"/>
      <c r="H239" s="131"/>
      <c r="I239"/>
      <c r="J239"/>
      <c r="K239"/>
      <c r="L239"/>
      <c r="M239"/>
      <c r="N239"/>
      <c r="O239" t="e">
        <f>IF(Table1[[#This Row],[Ethanol Day]]&lt;9,"Early",IF(Table1[[#This Row],[Ethanol Day]]&gt;16,"Late","Mid"))</f>
        <v>#VALUE!</v>
      </c>
      <c r="P239"/>
      <c r="Q239"/>
      <c r="R239" s="153"/>
    </row>
    <row r="240" spans="4:18" x14ac:dyDescent="0.3">
      <c r="D240" s="49" t="str">
        <f>IF(ISBLANK(BurstClassFull13[[#This Row],[Hour1-Spk/sec]]),"",IF(BurstClassFull13[[#This Row],[Hour1-Spk/sec]]&lt;$C$3,"LF","HF"))</f>
        <v/>
      </c>
      <c r="E240" s="49" t="str">
        <f>IF(ISBLANK(BurstClassFull13[[#This Row],[Hour1-%SpikesInBursts]]),"",IF(BurstClassFull13[[#This Row],[Hour1-%SpikesInBursts]]&lt;$D$3,"LB","HB"))</f>
        <v/>
      </c>
      <c r="F240" s="50" t="str">
        <f t="shared" si="3"/>
        <v/>
      </c>
      <c r="G240" s="131"/>
      <c r="H240" s="131"/>
      <c r="I240"/>
      <c r="J240"/>
      <c r="K240"/>
      <c r="L240"/>
      <c r="M240"/>
      <c r="N240"/>
      <c r="O240" t="e">
        <f>IF(Table1[[#This Row],[Ethanol Day]]&lt;9,"Early",IF(Table1[[#This Row],[Ethanol Day]]&gt;16,"Late","Mid"))</f>
        <v>#VALUE!</v>
      </c>
      <c r="P240"/>
      <c r="Q240"/>
      <c r="R240" s="153"/>
    </row>
    <row r="241" spans="4:18" x14ac:dyDescent="0.3">
      <c r="D241" s="49" t="str">
        <f>IF(ISBLANK(BurstClassFull13[[#This Row],[Hour1-Spk/sec]]),"",IF(BurstClassFull13[[#This Row],[Hour1-Spk/sec]]&lt;$C$3,"LF","HF"))</f>
        <v/>
      </c>
      <c r="E241" s="49" t="str">
        <f>IF(ISBLANK(BurstClassFull13[[#This Row],[Hour1-%SpikesInBursts]]),"",IF(BurstClassFull13[[#This Row],[Hour1-%SpikesInBursts]]&lt;$D$3,"LB","HB"))</f>
        <v/>
      </c>
      <c r="F241" s="50" t="str">
        <f t="shared" si="3"/>
        <v/>
      </c>
      <c r="G241" s="131"/>
      <c r="H241" s="131"/>
      <c r="I241"/>
      <c r="J241"/>
      <c r="K241"/>
      <c r="L241"/>
      <c r="M241"/>
      <c r="N241"/>
      <c r="O241" t="e">
        <f>IF(Table1[[#This Row],[Ethanol Day]]&lt;9,"Early",IF(Table1[[#This Row],[Ethanol Day]]&gt;16,"Late","Mid"))</f>
        <v>#VALUE!</v>
      </c>
      <c r="P241"/>
      <c r="Q241"/>
      <c r="R241" s="153"/>
    </row>
    <row r="242" spans="4:18" x14ac:dyDescent="0.3">
      <c r="D242" s="49" t="str">
        <f>IF(ISBLANK(BurstClassFull13[[#This Row],[Hour1-Spk/sec]]),"",IF(BurstClassFull13[[#This Row],[Hour1-Spk/sec]]&lt;$C$3,"LF","HF"))</f>
        <v/>
      </c>
      <c r="E242" s="49" t="str">
        <f>IF(ISBLANK(BurstClassFull13[[#This Row],[Hour1-%SpikesInBursts]]),"",IF(BurstClassFull13[[#This Row],[Hour1-%SpikesInBursts]]&lt;$D$3,"LB","HB"))</f>
        <v/>
      </c>
      <c r="F242" s="50" t="str">
        <f t="shared" si="3"/>
        <v/>
      </c>
      <c r="G242" s="131"/>
      <c r="H242" s="131"/>
      <c r="I242"/>
      <c r="J242"/>
      <c r="K242"/>
      <c r="L242"/>
      <c r="M242"/>
      <c r="N242"/>
      <c r="O242" t="e">
        <f>IF(Table1[[#This Row],[Ethanol Day]]&lt;9,"Early",IF(Table1[[#This Row],[Ethanol Day]]&gt;16,"Late","Mid"))</f>
        <v>#VALUE!</v>
      </c>
      <c r="P242"/>
      <c r="Q242"/>
      <c r="R242" s="153"/>
    </row>
    <row r="243" spans="4:18" x14ac:dyDescent="0.3">
      <c r="D243" s="49" t="str">
        <f>IF(ISBLANK(BurstClassFull13[[#This Row],[Hour1-Spk/sec]]),"",IF(BurstClassFull13[[#This Row],[Hour1-Spk/sec]]&lt;$C$3,"LF","HF"))</f>
        <v/>
      </c>
      <c r="E243" s="49" t="str">
        <f>IF(ISBLANK(BurstClassFull13[[#This Row],[Hour1-%SpikesInBursts]]),"",IF(BurstClassFull13[[#This Row],[Hour1-%SpikesInBursts]]&lt;$D$3,"LB","HB"))</f>
        <v/>
      </c>
      <c r="F243" s="50" t="str">
        <f t="shared" si="3"/>
        <v/>
      </c>
      <c r="G243" s="131"/>
      <c r="H243" s="131"/>
      <c r="I243"/>
      <c r="J243"/>
      <c r="K243"/>
      <c r="L243"/>
      <c r="M243"/>
      <c r="N243"/>
      <c r="O243" t="e">
        <f>IF(Table1[[#This Row],[Ethanol Day]]&lt;9,"Early",IF(Table1[[#This Row],[Ethanol Day]]&gt;16,"Late","Mid"))</f>
        <v>#VALUE!</v>
      </c>
      <c r="P243"/>
      <c r="Q243"/>
      <c r="R243" s="153"/>
    </row>
    <row r="244" spans="4:18" x14ac:dyDescent="0.3">
      <c r="D244" s="49" t="str">
        <f>IF(ISBLANK(BurstClassFull13[[#This Row],[Hour1-Spk/sec]]),"",IF(BurstClassFull13[[#This Row],[Hour1-Spk/sec]]&lt;$C$3,"LF","HF"))</f>
        <v/>
      </c>
      <c r="E244" s="49" t="str">
        <f>IF(ISBLANK(BurstClassFull13[[#This Row],[Hour1-%SpikesInBursts]]),"",IF(BurstClassFull13[[#This Row],[Hour1-%SpikesInBursts]]&lt;$D$3,"LB","HB"))</f>
        <v/>
      </c>
      <c r="F244" s="50" t="str">
        <f t="shared" si="3"/>
        <v/>
      </c>
      <c r="G244" s="131"/>
      <c r="H244" s="131"/>
      <c r="I244"/>
      <c r="J244"/>
      <c r="K244"/>
      <c r="L244"/>
      <c r="M244"/>
      <c r="N244"/>
      <c r="O244" t="e">
        <f>IF(Table1[[#This Row],[Ethanol Day]]&lt;9,"Early",IF(Table1[[#This Row],[Ethanol Day]]&gt;16,"Late","Mid"))</f>
        <v>#VALUE!</v>
      </c>
      <c r="P244"/>
      <c r="Q244"/>
      <c r="R244" s="153"/>
    </row>
    <row r="245" spans="4:18" x14ac:dyDescent="0.3">
      <c r="D245" s="49" t="str">
        <f>IF(ISBLANK(BurstClassFull13[[#This Row],[Hour1-Spk/sec]]),"",IF(BurstClassFull13[[#This Row],[Hour1-Spk/sec]]&lt;$C$3,"LF","HF"))</f>
        <v/>
      </c>
      <c r="E245" s="49" t="str">
        <f>IF(ISBLANK(BurstClassFull13[[#This Row],[Hour1-%SpikesInBursts]]),"",IF(BurstClassFull13[[#This Row],[Hour1-%SpikesInBursts]]&lt;$D$3,"LB","HB"))</f>
        <v/>
      </c>
      <c r="F245" s="50" t="str">
        <f t="shared" si="3"/>
        <v/>
      </c>
      <c r="G245" s="131"/>
      <c r="H245" s="131"/>
      <c r="I245"/>
      <c r="J245"/>
      <c r="K245"/>
      <c r="L245"/>
      <c r="M245"/>
      <c r="N245"/>
      <c r="O245" t="e">
        <f>IF(Table1[[#This Row],[Ethanol Day]]&lt;9,"Early",IF(Table1[[#This Row],[Ethanol Day]]&gt;16,"Late","Mid"))</f>
        <v>#VALUE!</v>
      </c>
      <c r="P245"/>
      <c r="Q245"/>
      <c r="R245" s="153"/>
    </row>
    <row r="246" spans="4:18" x14ac:dyDescent="0.3">
      <c r="D246" s="49" t="str">
        <f>IF(ISBLANK(BurstClassFull13[[#This Row],[Hour1-Spk/sec]]),"",IF(BurstClassFull13[[#This Row],[Hour1-Spk/sec]]&lt;$C$3,"LF","HF"))</f>
        <v/>
      </c>
      <c r="E246" s="49" t="str">
        <f>IF(ISBLANK(BurstClassFull13[[#This Row],[Hour1-%SpikesInBursts]]),"",IF(BurstClassFull13[[#This Row],[Hour1-%SpikesInBursts]]&lt;$D$3,"LB","HB"))</f>
        <v/>
      </c>
      <c r="F246" s="50" t="str">
        <f t="shared" si="3"/>
        <v/>
      </c>
      <c r="G246" s="131"/>
      <c r="H246" s="131"/>
      <c r="I246"/>
      <c r="J246"/>
      <c r="K246"/>
      <c r="L246"/>
      <c r="M246"/>
      <c r="N246"/>
      <c r="O246" t="e">
        <f>IF(Table1[[#This Row],[Ethanol Day]]&lt;9,"Early",IF(Table1[[#This Row],[Ethanol Day]]&gt;16,"Late","Mid"))</f>
        <v>#VALUE!</v>
      </c>
      <c r="P246"/>
      <c r="Q246"/>
      <c r="R246" s="153"/>
    </row>
    <row r="247" spans="4:18" x14ac:dyDescent="0.3">
      <c r="D247" s="49" t="str">
        <f>IF(ISBLANK(BurstClassFull13[[#This Row],[Hour1-Spk/sec]]),"",IF(BurstClassFull13[[#This Row],[Hour1-Spk/sec]]&lt;$C$3,"LF","HF"))</f>
        <v/>
      </c>
      <c r="E247" s="49" t="str">
        <f>IF(ISBLANK(BurstClassFull13[[#This Row],[Hour1-%SpikesInBursts]]),"",IF(BurstClassFull13[[#This Row],[Hour1-%SpikesInBursts]]&lt;$D$3,"LB","HB"))</f>
        <v/>
      </c>
      <c r="F247" s="50" t="str">
        <f t="shared" si="3"/>
        <v/>
      </c>
      <c r="G247" s="131"/>
      <c r="H247" s="131"/>
      <c r="I247"/>
      <c r="J247"/>
      <c r="K247"/>
      <c r="L247"/>
      <c r="M247"/>
      <c r="N247"/>
      <c r="O247" t="e">
        <f>IF(Table1[[#This Row],[Ethanol Day]]&lt;9,"Early",IF(Table1[[#This Row],[Ethanol Day]]&gt;16,"Late","Mid"))</f>
        <v>#VALUE!</v>
      </c>
      <c r="P247"/>
      <c r="Q247"/>
      <c r="R247" s="153"/>
    </row>
    <row r="248" spans="4:18" x14ac:dyDescent="0.3">
      <c r="D248" s="49" t="str">
        <f>IF(ISBLANK(BurstClassFull13[[#This Row],[Hour1-Spk/sec]]),"",IF(BurstClassFull13[[#This Row],[Hour1-Spk/sec]]&lt;$C$3,"LF","HF"))</f>
        <v/>
      </c>
      <c r="E248" s="49" t="str">
        <f>IF(ISBLANK(BurstClassFull13[[#This Row],[Hour1-%SpikesInBursts]]),"",IF(BurstClassFull13[[#This Row],[Hour1-%SpikesInBursts]]&lt;$D$3,"LB","HB"))</f>
        <v/>
      </c>
      <c r="F248" s="50" t="str">
        <f t="shared" si="3"/>
        <v/>
      </c>
      <c r="G248" s="131"/>
      <c r="H248" s="131"/>
      <c r="I248"/>
      <c r="J248"/>
      <c r="K248"/>
      <c r="L248"/>
      <c r="M248"/>
      <c r="N248"/>
      <c r="O248" t="e">
        <f>IF(Table1[[#This Row],[Ethanol Day]]&lt;9,"Early",IF(Table1[[#This Row],[Ethanol Day]]&gt;16,"Late","Mid"))</f>
        <v>#VALUE!</v>
      </c>
      <c r="P248"/>
      <c r="Q248"/>
      <c r="R248" s="153"/>
    </row>
    <row r="249" spans="4:18" x14ac:dyDescent="0.3">
      <c r="D249" s="49" t="str">
        <f>IF(ISBLANK(BurstClassFull13[[#This Row],[Hour1-Spk/sec]]),"",IF(BurstClassFull13[[#This Row],[Hour1-Spk/sec]]&lt;$C$3,"LF","HF"))</f>
        <v/>
      </c>
      <c r="E249" s="49" t="str">
        <f>IF(ISBLANK(BurstClassFull13[[#This Row],[Hour1-%SpikesInBursts]]),"",IF(BurstClassFull13[[#This Row],[Hour1-%SpikesInBursts]]&lt;$D$3,"LB","HB"))</f>
        <v/>
      </c>
      <c r="F249" s="50" t="str">
        <f t="shared" si="3"/>
        <v/>
      </c>
      <c r="G249" s="131"/>
      <c r="H249" s="131"/>
      <c r="I249"/>
      <c r="J249"/>
      <c r="K249"/>
      <c r="L249"/>
      <c r="M249"/>
      <c r="N249"/>
      <c r="O249" t="e">
        <f>IF(Table1[[#This Row],[Ethanol Day]]&lt;9,"Early",IF(Table1[[#This Row],[Ethanol Day]]&gt;16,"Late","Mid"))</f>
        <v>#VALUE!</v>
      </c>
      <c r="P249"/>
      <c r="Q249"/>
      <c r="R249" s="153"/>
    </row>
    <row r="250" spans="4:18" x14ac:dyDescent="0.3">
      <c r="D250" s="49" t="str">
        <f>IF(ISBLANK(BurstClassFull13[[#This Row],[Hour1-Spk/sec]]),"",IF(BurstClassFull13[[#This Row],[Hour1-Spk/sec]]&lt;$C$3,"LF","HF"))</f>
        <v/>
      </c>
      <c r="E250" s="49" t="str">
        <f>IF(ISBLANK(BurstClassFull13[[#This Row],[Hour1-%SpikesInBursts]]),"",IF(BurstClassFull13[[#This Row],[Hour1-%SpikesInBursts]]&lt;$D$3,"LB","HB"))</f>
        <v/>
      </c>
      <c r="F250" s="50" t="str">
        <f t="shared" si="3"/>
        <v/>
      </c>
      <c r="G250" s="131"/>
      <c r="H250" s="131"/>
      <c r="I250"/>
      <c r="J250"/>
      <c r="K250"/>
      <c r="L250"/>
      <c r="M250"/>
      <c r="N250"/>
      <c r="O250" t="e">
        <f>IF(Table1[[#This Row],[Ethanol Day]]&lt;9,"Early",IF(Table1[[#This Row],[Ethanol Day]]&gt;16,"Late","Mid"))</f>
        <v>#VALUE!</v>
      </c>
      <c r="P250"/>
      <c r="Q250"/>
      <c r="R250" s="153"/>
    </row>
    <row r="251" spans="4:18" x14ac:dyDescent="0.3">
      <c r="D251" s="49" t="str">
        <f>IF(ISBLANK(BurstClassFull13[[#This Row],[Hour1-Spk/sec]]),"",IF(BurstClassFull13[[#This Row],[Hour1-Spk/sec]]&lt;$C$3,"LF","HF"))</f>
        <v/>
      </c>
      <c r="E251" s="49" t="str">
        <f>IF(ISBLANK(BurstClassFull13[[#This Row],[Hour1-%SpikesInBursts]]),"",IF(BurstClassFull13[[#This Row],[Hour1-%SpikesInBursts]]&lt;$D$3,"LB","HB"))</f>
        <v/>
      </c>
      <c r="F251" s="50" t="str">
        <f t="shared" si="3"/>
        <v/>
      </c>
      <c r="G251" s="131"/>
      <c r="H251" s="131"/>
      <c r="I251"/>
      <c r="J251"/>
      <c r="K251"/>
      <c r="L251"/>
      <c r="M251"/>
      <c r="N251"/>
      <c r="O251" t="e">
        <f>IF(Table1[[#This Row],[Ethanol Day]]&lt;9,"Early",IF(Table1[[#This Row],[Ethanol Day]]&gt;16,"Late","Mid"))</f>
        <v>#VALUE!</v>
      </c>
      <c r="P251"/>
      <c r="Q251"/>
      <c r="R251" s="153"/>
    </row>
    <row r="252" spans="4:18" x14ac:dyDescent="0.3">
      <c r="D252" s="49" t="str">
        <f>IF(ISBLANK(BurstClassFull13[[#This Row],[Hour1-Spk/sec]]),"",IF(BurstClassFull13[[#This Row],[Hour1-Spk/sec]]&lt;$C$3,"LF","HF"))</f>
        <v/>
      </c>
      <c r="E252" s="49" t="str">
        <f>IF(ISBLANK(BurstClassFull13[[#This Row],[Hour1-%SpikesInBursts]]),"",IF(BurstClassFull13[[#This Row],[Hour1-%SpikesInBursts]]&lt;$D$3,"LB","HB"))</f>
        <v/>
      </c>
      <c r="F252" s="50" t="str">
        <f t="shared" si="3"/>
        <v/>
      </c>
      <c r="G252" s="131"/>
      <c r="H252" s="131"/>
      <c r="I252"/>
      <c r="J252"/>
      <c r="K252"/>
      <c r="L252"/>
      <c r="M252"/>
      <c r="N252"/>
      <c r="O252" t="e">
        <f>IF(Table1[[#This Row],[Ethanol Day]]&lt;9,"Early",IF(Table1[[#This Row],[Ethanol Day]]&gt;16,"Late","Mid"))</f>
        <v>#VALUE!</v>
      </c>
      <c r="P252"/>
      <c r="Q252"/>
      <c r="R252" s="153"/>
    </row>
    <row r="253" spans="4:18" x14ac:dyDescent="0.3">
      <c r="D253" s="49" t="str">
        <f>IF(ISBLANK(BurstClassFull13[[#This Row],[Hour1-Spk/sec]]),"",IF(BurstClassFull13[[#This Row],[Hour1-Spk/sec]]&lt;$C$3,"LF","HF"))</f>
        <v/>
      </c>
      <c r="E253" s="49" t="str">
        <f>IF(ISBLANK(BurstClassFull13[[#This Row],[Hour1-%SpikesInBursts]]),"",IF(BurstClassFull13[[#This Row],[Hour1-%SpikesInBursts]]&lt;$D$3,"LB","HB"))</f>
        <v/>
      </c>
      <c r="F253" s="50" t="str">
        <f t="shared" si="3"/>
        <v/>
      </c>
      <c r="G253" s="131"/>
      <c r="H253" s="131"/>
      <c r="I253"/>
      <c r="J253"/>
      <c r="K253"/>
      <c r="L253"/>
      <c r="M253"/>
      <c r="N253"/>
      <c r="O253" t="e">
        <f>IF(Table1[[#This Row],[Ethanol Day]]&lt;9,"Early",IF(Table1[[#This Row],[Ethanol Day]]&gt;16,"Late","Mid"))</f>
        <v>#VALUE!</v>
      </c>
      <c r="P253"/>
      <c r="Q253"/>
      <c r="R253" s="153"/>
    </row>
    <row r="254" spans="4:18" x14ac:dyDescent="0.3">
      <c r="D254" s="49" t="str">
        <f>IF(ISBLANK(BurstClassFull13[[#This Row],[Hour1-Spk/sec]]),"",IF(BurstClassFull13[[#This Row],[Hour1-Spk/sec]]&lt;$C$3,"LF","HF"))</f>
        <v/>
      </c>
      <c r="E254" s="49" t="str">
        <f>IF(ISBLANK(BurstClassFull13[[#This Row],[Hour1-%SpikesInBursts]]),"",IF(BurstClassFull13[[#This Row],[Hour1-%SpikesInBursts]]&lt;$D$3,"LB","HB"))</f>
        <v/>
      </c>
      <c r="F254" s="50" t="str">
        <f t="shared" si="3"/>
        <v/>
      </c>
      <c r="G254" s="131"/>
      <c r="H254" s="131"/>
      <c r="I254"/>
      <c r="J254"/>
      <c r="K254"/>
      <c r="L254"/>
      <c r="M254"/>
      <c r="N254"/>
      <c r="O254" t="e">
        <f>IF(Table1[[#This Row],[Ethanol Day]]&lt;9,"Early",IF(Table1[[#This Row],[Ethanol Day]]&gt;16,"Late","Mid"))</f>
        <v>#VALUE!</v>
      </c>
      <c r="P254"/>
      <c r="Q254"/>
      <c r="R254" s="153"/>
    </row>
    <row r="255" spans="4:18" x14ac:dyDescent="0.3">
      <c r="D255" s="49" t="str">
        <f>IF(ISBLANK(BurstClassFull13[[#This Row],[Hour1-Spk/sec]]),"",IF(BurstClassFull13[[#This Row],[Hour1-Spk/sec]]&lt;$C$3,"LF","HF"))</f>
        <v/>
      </c>
      <c r="E255" s="49" t="str">
        <f>IF(ISBLANK(BurstClassFull13[[#This Row],[Hour1-%SpikesInBursts]]),"",IF(BurstClassFull13[[#This Row],[Hour1-%SpikesInBursts]]&lt;$D$3,"LB","HB"))</f>
        <v/>
      </c>
      <c r="F255" s="50" t="str">
        <f t="shared" si="3"/>
        <v/>
      </c>
      <c r="G255" s="131"/>
      <c r="H255" s="131"/>
      <c r="I255"/>
      <c r="J255"/>
      <c r="K255"/>
      <c r="L255"/>
      <c r="M255"/>
      <c r="N255"/>
      <c r="O255" t="e">
        <f>IF(Table1[[#This Row],[Ethanol Day]]&lt;9,"Early",IF(Table1[[#This Row],[Ethanol Day]]&gt;16,"Late","Mid"))</f>
        <v>#VALUE!</v>
      </c>
      <c r="P255"/>
      <c r="Q255"/>
      <c r="R255" s="153"/>
    </row>
    <row r="256" spans="4:18" x14ac:dyDescent="0.3">
      <c r="D256" s="49" t="str">
        <f>IF(ISBLANK(BurstClassFull13[[#This Row],[Hour1-Spk/sec]]),"",IF(BurstClassFull13[[#This Row],[Hour1-Spk/sec]]&lt;$C$3,"LF","HF"))</f>
        <v/>
      </c>
      <c r="E256" s="49" t="str">
        <f>IF(ISBLANK(BurstClassFull13[[#This Row],[Hour1-%SpikesInBursts]]),"",IF(BurstClassFull13[[#This Row],[Hour1-%SpikesInBursts]]&lt;$D$3,"LB","HB"))</f>
        <v/>
      </c>
      <c r="F256" s="50" t="str">
        <f t="shared" si="3"/>
        <v/>
      </c>
      <c r="G256" s="131"/>
      <c r="H256" s="131"/>
      <c r="I256"/>
      <c r="J256"/>
      <c r="K256"/>
      <c r="L256"/>
      <c r="M256"/>
      <c r="N256"/>
      <c r="O256" t="e">
        <f>IF(Table1[[#This Row],[Ethanol Day]]&lt;9,"Early",IF(Table1[[#This Row],[Ethanol Day]]&gt;16,"Late","Mid"))</f>
        <v>#VALUE!</v>
      </c>
      <c r="P256"/>
      <c r="Q256"/>
      <c r="R256" s="153"/>
    </row>
    <row r="257" spans="4:18" x14ac:dyDescent="0.3">
      <c r="D257" s="49" t="str">
        <f>IF(ISBLANK(BurstClassFull13[[#This Row],[Hour1-Spk/sec]]),"",IF(BurstClassFull13[[#This Row],[Hour1-Spk/sec]]&lt;$C$3,"LF","HF"))</f>
        <v/>
      </c>
      <c r="E257" s="49" t="str">
        <f>IF(ISBLANK(BurstClassFull13[[#This Row],[Hour1-%SpikesInBursts]]),"",IF(BurstClassFull13[[#This Row],[Hour1-%SpikesInBursts]]&lt;$D$3,"LB","HB"))</f>
        <v/>
      </c>
      <c r="F257" s="50" t="str">
        <f t="shared" si="3"/>
        <v/>
      </c>
      <c r="G257" s="131"/>
      <c r="H257" s="131"/>
      <c r="I257"/>
      <c r="J257"/>
      <c r="K257"/>
      <c r="L257"/>
      <c r="M257"/>
      <c r="N257"/>
      <c r="O257" t="e">
        <f>IF(Table1[[#This Row],[Ethanol Day]]&lt;9,"Early",IF(Table1[[#This Row],[Ethanol Day]]&gt;16,"Late","Mid"))</f>
        <v>#VALUE!</v>
      </c>
      <c r="P257"/>
      <c r="Q257"/>
      <c r="R257" s="153"/>
    </row>
    <row r="258" spans="4:18" x14ac:dyDescent="0.3">
      <c r="D258" s="49" t="str">
        <f>IF(ISBLANK(BurstClassFull13[[#This Row],[Hour1-Spk/sec]]),"",IF(BurstClassFull13[[#This Row],[Hour1-Spk/sec]]&lt;$C$3,"LF","HF"))</f>
        <v/>
      </c>
      <c r="E258" s="49" t="str">
        <f>IF(ISBLANK(BurstClassFull13[[#This Row],[Hour1-%SpikesInBursts]]),"",IF(BurstClassFull13[[#This Row],[Hour1-%SpikesInBursts]]&lt;$D$3,"LB","HB"))</f>
        <v/>
      </c>
      <c r="F258" s="50" t="str">
        <f t="shared" si="3"/>
        <v/>
      </c>
      <c r="G258" s="131"/>
      <c r="H258" s="131"/>
      <c r="I258"/>
      <c r="J258"/>
      <c r="K258"/>
      <c r="L258"/>
      <c r="M258"/>
      <c r="N258"/>
      <c r="O258" t="e">
        <f>IF(Table1[[#This Row],[Ethanol Day]]&lt;9,"Early",IF(Table1[[#This Row],[Ethanol Day]]&gt;16,"Late","Mid"))</f>
        <v>#VALUE!</v>
      </c>
      <c r="P258"/>
      <c r="Q258"/>
      <c r="R258" s="153"/>
    </row>
    <row r="259" spans="4:18" x14ac:dyDescent="0.3">
      <c r="D259" s="49" t="str">
        <f>IF(ISBLANK(BurstClassFull13[[#This Row],[Hour1-Spk/sec]]),"",IF(BurstClassFull13[[#This Row],[Hour1-Spk/sec]]&lt;$C$3,"LF","HF"))</f>
        <v/>
      </c>
      <c r="E259" s="49" t="str">
        <f>IF(ISBLANK(BurstClassFull13[[#This Row],[Hour1-%SpikesInBursts]]),"",IF(BurstClassFull13[[#This Row],[Hour1-%SpikesInBursts]]&lt;$D$3,"LB","HB"))</f>
        <v/>
      </c>
      <c r="F259" s="50" t="str">
        <f t="shared" si="3"/>
        <v/>
      </c>
      <c r="G259" s="131"/>
      <c r="H259" s="131"/>
      <c r="I259"/>
      <c r="J259"/>
      <c r="K259"/>
      <c r="L259"/>
      <c r="M259"/>
      <c r="N259"/>
      <c r="O259" t="e">
        <f>IF(Table1[[#This Row],[Ethanol Day]]&lt;9,"Early",IF(Table1[[#This Row],[Ethanol Day]]&gt;16,"Late","Mid"))</f>
        <v>#VALUE!</v>
      </c>
      <c r="P259"/>
      <c r="Q259"/>
      <c r="R259" s="153"/>
    </row>
    <row r="260" spans="4:18" x14ac:dyDescent="0.3">
      <c r="D260" s="49" t="str">
        <f>IF(ISBLANK(BurstClassFull13[[#This Row],[Hour1-Spk/sec]]),"",IF(BurstClassFull13[[#This Row],[Hour1-Spk/sec]]&lt;$C$3,"LF","HF"))</f>
        <v/>
      </c>
      <c r="E260" s="49" t="str">
        <f>IF(ISBLANK(BurstClassFull13[[#This Row],[Hour1-%SpikesInBursts]]),"",IF(BurstClassFull13[[#This Row],[Hour1-%SpikesInBursts]]&lt;$D$3,"LB","HB"))</f>
        <v/>
      </c>
      <c r="F260" s="50" t="str">
        <f t="shared" si="3"/>
        <v/>
      </c>
      <c r="G260" s="131"/>
      <c r="H260" s="131"/>
      <c r="I260"/>
      <c r="J260"/>
      <c r="K260"/>
      <c r="L260"/>
      <c r="M260"/>
      <c r="N260"/>
      <c r="O260" t="e">
        <f>IF(Table1[[#This Row],[Ethanol Day]]&lt;9,"Early",IF(Table1[[#This Row],[Ethanol Day]]&gt;16,"Late","Mid"))</f>
        <v>#VALUE!</v>
      </c>
      <c r="P260"/>
      <c r="Q260"/>
      <c r="R260" s="153"/>
    </row>
    <row r="261" spans="4:18" x14ac:dyDescent="0.3">
      <c r="D261" s="49" t="str">
        <f>IF(ISBLANK(BurstClassFull13[[#This Row],[Hour1-Spk/sec]]),"",IF(BurstClassFull13[[#This Row],[Hour1-Spk/sec]]&lt;$C$3,"LF","HF"))</f>
        <v/>
      </c>
      <c r="E261" s="49" t="str">
        <f>IF(ISBLANK(BurstClassFull13[[#This Row],[Hour1-%SpikesInBursts]]),"",IF(BurstClassFull13[[#This Row],[Hour1-%SpikesInBursts]]&lt;$D$3,"LB","HB"))</f>
        <v/>
      </c>
      <c r="F261" s="50" t="str">
        <f t="shared" si="3"/>
        <v/>
      </c>
      <c r="G261" s="131"/>
      <c r="H261" s="131"/>
      <c r="I261"/>
      <c r="J261"/>
      <c r="K261"/>
      <c r="L261"/>
      <c r="M261"/>
      <c r="N261"/>
      <c r="O261" t="e">
        <f>IF(Table1[[#This Row],[Ethanol Day]]&lt;9,"Early",IF(Table1[[#This Row],[Ethanol Day]]&gt;16,"Late","Mid"))</f>
        <v>#VALUE!</v>
      </c>
      <c r="P261"/>
      <c r="Q261"/>
      <c r="R261" s="153"/>
    </row>
    <row r="262" spans="4:18" x14ac:dyDescent="0.3">
      <c r="D262" s="49" t="str">
        <f>IF(ISBLANK(BurstClassFull13[[#This Row],[Hour1-Spk/sec]]),"",IF(BurstClassFull13[[#This Row],[Hour1-Spk/sec]]&lt;$C$3,"LF","HF"))</f>
        <v/>
      </c>
      <c r="E262" s="49" t="str">
        <f>IF(ISBLANK(BurstClassFull13[[#This Row],[Hour1-%SpikesInBursts]]),"",IF(BurstClassFull13[[#This Row],[Hour1-%SpikesInBursts]]&lt;$D$3,"LB","HB"))</f>
        <v/>
      </c>
      <c r="F262" s="50" t="str">
        <f t="shared" si="3"/>
        <v/>
      </c>
      <c r="G262" s="131"/>
      <c r="H262" s="131"/>
      <c r="I262"/>
      <c r="J262"/>
      <c r="K262"/>
      <c r="L262"/>
      <c r="M262"/>
      <c r="N262"/>
      <c r="O262" t="e">
        <f>IF(Table1[[#This Row],[Ethanol Day]]&lt;9,"Early",IF(Table1[[#This Row],[Ethanol Day]]&gt;16,"Late","Mid"))</f>
        <v>#VALUE!</v>
      </c>
      <c r="P262"/>
      <c r="Q262"/>
      <c r="R262" s="153"/>
    </row>
    <row r="263" spans="4:18" x14ac:dyDescent="0.3">
      <c r="D263" s="49" t="str">
        <f>IF(ISBLANK(BurstClassFull13[[#This Row],[Hour1-Spk/sec]]),"",IF(BurstClassFull13[[#This Row],[Hour1-Spk/sec]]&lt;$C$3,"LF","HF"))</f>
        <v/>
      </c>
      <c r="E263" s="49" t="str">
        <f>IF(ISBLANK(BurstClassFull13[[#This Row],[Hour1-%SpikesInBursts]]),"",IF(BurstClassFull13[[#This Row],[Hour1-%SpikesInBursts]]&lt;$D$3,"LB","HB"))</f>
        <v/>
      </c>
      <c r="F263" s="50" t="str">
        <f t="shared" si="3"/>
        <v/>
      </c>
      <c r="G263" s="131"/>
      <c r="H263" s="131"/>
      <c r="I263"/>
      <c r="J263"/>
      <c r="K263"/>
      <c r="L263"/>
      <c r="M263"/>
      <c r="N263"/>
      <c r="O263" t="e">
        <f>IF(Table1[[#This Row],[Ethanol Day]]&lt;9,"Early",IF(Table1[[#This Row],[Ethanol Day]]&gt;16,"Late","Mid"))</f>
        <v>#VALUE!</v>
      </c>
      <c r="P263"/>
      <c r="Q263"/>
      <c r="R263" s="153"/>
    </row>
    <row r="264" spans="4:18" x14ac:dyDescent="0.3">
      <c r="D264" s="49" t="str">
        <f>IF(ISBLANK(BurstClassFull13[[#This Row],[Hour1-Spk/sec]]),"",IF(BurstClassFull13[[#This Row],[Hour1-Spk/sec]]&lt;$C$3,"LF","HF"))</f>
        <v/>
      </c>
      <c r="E264" s="49" t="str">
        <f>IF(ISBLANK(BurstClassFull13[[#This Row],[Hour1-%SpikesInBursts]]),"",IF(BurstClassFull13[[#This Row],[Hour1-%SpikesInBursts]]&lt;$D$3,"LB","HB"))</f>
        <v/>
      </c>
      <c r="F264" s="50" t="str">
        <f t="shared" si="3"/>
        <v/>
      </c>
      <c r="G264" s="131"/>
      <c r="H264" s="131"/>
      <c r="I264"/>
      <c r="J264"/>
      <c r="K264"/>
      <c r="L264"/>
      <c r="M264"/>
      <c r="N264"/>
      <c r="O264" t="e">
        <f>IF(Table1[[#This Row],[Ethanol Day]]&lt;9,"Early",IF(Table1[[#This Row],[Ethanol Day]]&gt;16,"Late","Mid"))</f>
        <v>#VALUE!</v>
      </c>
      <c r="P264"/>
      <c r="Q264"/>
      <c r="R264" s="153"/>
    </row>
    <row r="265" spans="4:18" x14ac:dyDescent="0.3">
      <c r="D265" s="49" t="str">
        <f>IF(ISBLANK(BurstClassFull13[[#This Row],[Hour1-Spk/sec]]),"",IF(BurstClassFull13[[#This Row],[Hour1-Spk/sec]]&lt;$C$3,"LF","HF"))</f>
        <v/>
      </c>
      <c r="E265" s="49" t="str">
        <f>IF(ISBLANK(BurstClassFull13[[#This Row],[Hour1-%SpikesInBursts]]),"",IF(BurstClassFull13[[#This Row],[Hour1-%SpikesInBursts]]&lt;$D$3,"LB","HB"))</f>
        <v/>
      </c>
      <c r="F265" s="50" t="str">
        <f t="shared" si="3"/>
        <v/>
      </c>
      <c r="G265" s="131"/>
      <c r="H265" s="131"/>
      <c r="I265"/>
      <c r="J265"/>
      <c r="K265"/>
      <c r="L265"/>
      <c r="M265"/>
      <c r="N265"/>
      <c r="O265" t="e">
        <f>IF(Table1[[#This Row],[Ethanol Day]]&lt;9,"Early",IF(Table1[[#This Row],[Ethanol Day]]&gt;16,"Late","Mid"))</f>
        <v>#VALUE!</v>
      </c>
      <c r="P265"/>
      <c r="Q265"/>
      <c r="R265" s="153"/>
    </row>
    <row r="266" spans="4:18" x14ac:dyDescent="0.3">
      <c r="D266" s="49" t="str">
        <f>IF(ISBLANK(BurstClassFull13[[#This Row],[Hour1-Spk/sec]]),"",IF(BurstClassFull13[[#This Row],[Hour1-Spk/sec]]&lt;$C$3,"LF","HF"))</f>
        <v/>
      </c>
      <c r="E266" s="49" t="str">
        <f>IF(ISBLANK(BurstClassFull13[[#This Row],[Hour1-%SpikesInBursts]]),"",IF(BurstClassFull13[[#This Row],[Hour1-%SpikesInBursts]]&lt;$D$3,"LB","HB"))</f>
        <v/>
      </c>
      <c r="F266" s="50" t="str">
        <f t="shared" si="3"/>
        <v/>
      </c>
      <c r="G266" s="131"/>
      <c r="H266" s="131"/>
      <c r="I266"/>
      <c r="J266"/>
      <c r="K266"/>
      <c r="L266"/>
      <c r="M266"/>
      <c r="N266"/>
      <c r="O266" t="e">
        <f>IF(Table1[[#This Row],[Ethanol Day]]&lt;9,"Early",IF(Table1[[#This Row],[Ethanol Day]]&gt;16,"Late","Mid"))</f>
        <v>#VALUE!</v>
      </c>
      <c r="P266"/>
      <c r="Q266"/>
      <c r="R266" s="153"/>
    </row>
    <row r="267" spans="4:18" x14ac:dyDescent="0.3">
      <c r="D267" s="49" t="str">
        <f>IF(ISBLANK(BurstClassFull13[[#This Row],[Hour1-Spk/sec]]),"",IF(BurstClassFull13[[#This Row],[Hour1-Spk/sec]]&lt;$C$3,"LF","HF"))</f>
        <v/>
      </c>
      <c r="E267" s="49" t="str">
        <f>IF(ISBLANK(BurstClassFull13[[#This Row],[Hour1-%SpikesInBursts]]),"",IF(BurstClassFull13[[#This Row],[Hour1-%SpikesInBursts]]&lt;$D$3,"LB","HB"))</f>
        <v/>
      </c>
      <c r="F267" s="50" t="str">
        <f t="shared" si="3"/>
        <v/>
      </c>
      <c r="G267" s="131"/>
      <c r="H267" s="131"/>
      <c r="I267"/>
      <c r="J267"/>
      <c r="K267"/>
      <c r="L267"/>
      <c r="M267"/>
      <c r="N267"/>
      <c r="O267" t="e">
        <f>IF(Table1[[#This Row],[Ethanol Day]]&lt;9,"Early",IF(Table1[[#This Row],[Ethanol Day]]&gt;16,"Late","Mid"))</f>
        <v>#VALUE!</v>
      </c>
      <c r="P267"/>
      <c r="Q267"/>
      <c r="R267" s="153"/>
    </row>
    <row r="268" spans="4:18" x14ac:dyDescent="0.3">
      <c r="D268" s="49" t="str">
        <f>IF(ISBLANK(BurstClassFull13[[#This Row],[Hour1-Spk/sec]]),"",IF(BurstClassFull13[[#This Row],[Hour1-Spk/sec]]&lt;$C$3,"LF","HF"))</f>
        <v/>
      </c>
      <c r="E268" s="49" t="str">
        <f>IF(ISBLANK(BurstClassFull13[[#This Row],[Hour1-%SpikesInBursts]]),"",IF(BurstClassFull13[[#This Row],[Hour1-%SpikesInBursts]]&lt;$D$3,"LB","HB"))</f>
        <v/>
      </c>
      <c r="F268" s="50" t="str">
        <f t="shared" si="3"/>
        <v/>
      </c>
      <c r="G268" s="131"/>
      <c r="H268" s="131"/>
      <c r="I268"/>
      <c r="J268"/>
      <c r="K268"/>
      <c r="L268"/>
      <c r="M268"/>
      <c r="N268"/>
      <c r="O268" t="e">
        <f>IF(Table1[[#This Row],[Ethanol Day]]&lt;9,"Early",IF(Table1[[#This Row],[Ethanol Day]]&gt;16,"Late","Mid"))</f>
        <v>#VALUE!</v>
      </c>
      <c r="P268"/>
      <c r="Q268"/>
      <c r="R268" s="153"/>
    </row>
    <row r="269" spans="4:18" x14ac:dyDescent="0.3">
      <c r="D269" s="49" t="str">
        <f>IF(ISBLANK(BurstClassFull13[[#This Row],[Hour1-Spk/sec]]),"",IF(BurstClassFull13[[#This Row],[Hour1-Spk/sec]]&lt;$C$3,"LF","HF"))</f>
        <v/>
      </c>
      <c r="E269" s="49" t="str">
        <f>IF(ISBLANK(BurstClassFull13[[#This Row],[Hour1-%SpikesInBursts]]),"",IF(BurstClassFull13[[#This Row],[Hour1-%SpikesInBursts]]&lt;$D$3,"LB","HB"))</f>
        <v/>
      </c>
      <c r="F269" s="50" t="str">
        <f t="shared" si="3"/>
        <v/>
      </c>
      <c r="G269" s="131"/>
      <c r="H269" s="131"/>
      <c r="I269"/>
      <c r="J269"/>
      <c r="K269"/>
      <c r="L269"/>
      <c r="M269"/>
      <c r="N269"/>
      <c r="O269" t="e">
        <f>IF(Table1[[#This Row],[Ethanol Day]]&lt;9,"Early",IF(Table1[[#This Row],[Ethanol Day]]&gt;16,"Late","Mid"))</f>
        <v>#VALUE!</v>
      </c>
      <c r="P269"/>
      <c r="Q269"/>
      <c r="R269" s="153"/>
    </row>
    <row r="270" spans="4:18" x14ac:dyDescent="0.3">
      <c r="D270" s="49" t="str">
        <f>IF(ISBLANK(BurstClassFull13[[#This Row],[Hour1-Spk/sec]]),"",IF(BurstClassFull13[[#This Row],[Hour1-Spk/sec]]&lt;$C$3,"LF","HF"))</f>
        <v/>
      </c>
      <c r="E270" s="49" t="str">
        <f>IF(ISBLANK(BurstClassFull13[[#This Row],[Hour1-%SpikesInBursts]]),"",IF(BurstClassFull13[[#This Row],[Hour1-%SpikesInBursts]]&lt;$D$3,"LB","HB"))</f>
        <v/>
      </c>
      <c r="F270" s="50" t="str">
        <f t="shared" si="3"/>
        <v/>
      </c>
      <c r="G270" s="131"/>
      <c r="H270" s="131"/>
      <c r="I270"/>
      <c r="J270"/>
      <c r="K270"/>
      <c r="L270"/>
      <c r="M270"/>
      <c r="N270"/>
      <c r="O270" t="e">
        <f>IF(Table1[[#This Row],[Ethanol Day]]&lt;9,"Early",IF(Table1[[#This Row],[Ethanol Day]]&gt;16,"Late","Mid"))</f>
        <v>#VALUE!</v>
      </c>
      <c r="P270"/>
      <c r="Q270"/>
      <c r="R270" s="153"/>
    </row>
    <row r="271" spans="4:18" x14ac:dyDescent="0.3">
      <c r="D271" s="49" t="str">
        <f>IF(ISBLANK(BurstClassFull13[[#This Row],[Hour1-Spk/sec]]),"",IF(BurstClassFull13[[#This Row],[Hour1-Spk/sec]]&lt;$C$3,"LF","HF"))</f>
        <v/>
      </c>
      <c r="E271" s="49" t="str">
        <f>IF(ISBLANK(BurstClassFull13[[#This Row],[Hour1-%SpikesInBursts]]),"",IF(BurstClassFull13[[#This Row],[Hour1-%SpikesInBursts]]&lt;$D$3,"LB","HB"))</f>
        <v/>
      </c>
      <c r="F271" s="50" t="str">
        <f t="shared" si="3"/>
        <v/>
      </c>
      <c r="G271" s="131"/>
      <c r="H271" s="131"/>
      <c r="I271"/>
      <c r="J271"/>
      <c r="K271"/>
      <c r="L271"/>
      <c r="M271"/>
      <c r="N271"/>
      <c r="O271" t="e">
        <f>IF(Table1[[#This Row],[Ethanol Day]]&lt;9,"Early",IF(Table1[[#This Row],[Ethanol Day]]&gt;16,"Late","Mid"))</f>
        <v>#VALUE!</v>
      </c>
      <c r="P271"/>
      <c r="Q271"/>
      <c r="R271" s="153"/>
    </row>
    <row r="272" spans="4:18" x14ac:dyDescent="0.3">
      <c r="D272" s="49" t="str">
        <f>IF(ISBLANK(BurstClassFull13[[#This Row],[Hour1-Spk/sec]]),"",IF(BurstClassFull13[[#This Row],[Hour1-Spk/sec]]&lt;$C$3,"LF","HF"))</f>
        <v/>
      </c>
      <c r="E272" s="49" t="str">
        <f>IF(ISBLANK(BurstClassFull13[[#This Row],[Hour1-%SpikesInBursts]]),"",IF(BurstClassFull13[[#This Row],[Hour1-%SpikesInBursts]]&lt;$D$3,"LB","HB"))</f>
        <v/>
      </c>
      <c r="F272" s="50" t="str">
        <f t="shared" si="3"/>
        <v/>
      </c>
      <c r="G272" s="131"/>
      <c r="H272" s="131"/>
      <c r="I272"/>
      <c r="J272"/>
      <c r="K272"/>
      <c r="L272"/>
      <c r="M272"/>
      <c r="N272"/>
      <c r="O272" t="e">
        <f>IF(Table1[[#This Row],[Ethanol Day]]&lt;9,"Early",IF(Table1[[#This Row],[Ethanol Day]]&gt;16,"Late","Mid"))</f>
        <v>#VALUE!</v>
      </c>
      <c r="P272"/>
      <c r="Q272"/>
      <c r="R272" s="153"/>
    </row>
    <row r="273" spans="4:18" x14ac:dyDescent="0.3">
      <c r="D273" s="49" t="str">
        <f>IF(ISBLANK(BurstClassFull13[[#This Row],[Hour1-Spk/sec]]),"",IF(BurstClassFull13[[#This Row],[Hour1-Spk/sec]]&lt;$C$3,"LF","HF"))</f>
        <v/>
      </c>
      <c r="E273" s="49" t="str">
        <f>IF(ISBLANK(BurstClassFull13[[#This Row],[Hour1-%SpikesInBursts]]),"",IF(BurstClassFull13[[#This Row],[Hour1-%SpikesInBursts]]&lt;$D$3,"LB","HB"))</f>
        <v/>
      </c>
      <c r="F273" s="50" t="str">
        <f t="shared" si="3"/>
        <v/>
      </c>
      <c r="G273" s="131"/>
      <c r="H273" s="131"/>
      <c r="I273"/>
      <c r="J273"/>
      <c r="K273"/>
      <c r="L273"/>
      <c r="M273"/>
      <c r="N273"/>
      <c r="O273" t="e">
        <f>IF(Table1[[#This Row],[Ethanol Day]]&lt;9,"Early",IF(Table1[[#This Row],[Ethanol Day]]&gt;16,"Late","Mid"))</f>
        <v>#VALUE!</v>
      </c>
      <c r="P273"/>
      <c r="Q273"/>
      <c r="R273" s="153"/>
    </row>
    <row r="274" spans="4:18" x14ac:dyDescent="0.3">
      <c r="D274" s="49" t="str">
        <f>IF(ISBLANK(BurstClassFull13[[#This Row],[Hour1-Spk/sec]]),"",IF(BurstClassFull13[[#This Row],[Hour1-Spk/sec]]&lt;$C$3,"LF","HF"))</f>
        <v/>
      </c>
      <c r="E274" s="49" t="str">
        <f>IF(ISBLANK(BurstClassFull13[[#This Row],[Hour1-%SpikesInBursts]]),"",IF(BurstClassFull13[[#This Row],[Hour1-%SpikesInBursts]]&lt;$D$3,"LB","HB"))</f>
        <v/>
      </c>
      <c r="F274" s="50" t="str">
        <f t="shared" si="3"/>
        <v/>
      </c>
      <c r="G274" s="131"/>
      <c r="H274" s="131"/>
      <c r="I274"/>
      <c r="J274"/>
      <c r="K274"/>
      <c r="L274"/>
      <c r="M274"/>
      <c r="N274"/>
      <c r="O274" t="e">
        <f>IF(Table1[[#This Row],[Ethanol Day]]&lt;9,"Early",IF(Table1[[#This Row],[Ethanol Day]]&gt;16,"Late","Mid"))</f>
        <v>#VALUE!</v>
      </c>
      <c r="P274"/>
      <c r="Q274"/>
      <c r="R274" s="153"/>
    </row>
    <row r="275" spans="4:18" x14ac:dyDescent="0.3">
      <c r="D275" s="49" t="str">
        <f>IF(ISBLANK(BurstClassFull13[[#This Row],[Hour1-Spk/sec]]),"",IF(BurstClassFull13[[#This Row],[Hour1-Spk/sec]]&lt;$C$3,"LF","HF"))</f>
        <v/>
      </c>
      <c r="E275" s="49" t="str">
        <f>IF(ISBLANK(BurstClassFull13[[#This Row],[Hour1-%SpikesInBursts]]),"",IF(BurstClassFull13[[#This Row],[Hour1-%SpikesInBursts]]&lt;$D$3,"LB","HB"))</f>
        <v/>
      </c>
      <c r="F275" s="50" t="str">
        <f t="shared" si="3"/>
        <v/>
      </c>
      <c r="G275" s="131"/>
      <c r="H275" s="131"/>
      <c r="I275"/>
      <c r="J275"/>
      <c r="K275"/>
      <c r="L275"/>
      <c r="M275"/>
      <c r="N275"/>
      <c r="O275" t="e">
        <f>IF(Table1[[#This Row],[Ethanol Day]]&lt;9,"Early",IF(Table1[[#This Row],[Ethanol Day]]&gt;16,"Late","Mid"))</f>
        <v>#VALUE!</v>
      </c>
      <c r="P275"/>
      <c r="Q275"/>
      <c r="R275" s="153"/>
    </row>
    <row r="276" spans="4:18" x14ac:dyDescent="0.3">
      <c r="D276" s="49" t="str">
        <f>IF(ISBLANK(BurstClassFull13[[#This Row],[Hour1-Spk/sec]]),"",IF(BurstClassFull13[[#This Row],[Hour1-Spk/sec]]&lt;$C$3,"LF","HF"))</f>
        <v/>
      </c>
      <c r="E276" s="49" t="str">
        <f>IF(ISBLANK(BurstClassFull13[[#This Row],[Hour1-%SpikesInBursts]]),"",IF(BurstClassFull13[[#This Row],[Hour1-%SpikesInBursts]]&lt;$D$3,"LB","HB"))</f>
        <v/>
      </c>
      <c r="F276" s="50" t="str">
        <f t="shared" si="3"/>
        <v/>
      </c>
      <c r="G276" s="131"/>
      <c r="H276" s="131"/>
      <c r="I276"/>
      <c r="J276"/>
      <c r="K276"/>
      <c r="L276"/>
      <c r="M276"/>
      <c r="N276"/>
      <c r="O276" t="e">
        <f>IF(Table1[[#This Row],[Ethanol Day]]&lt;9,"Early",IF(Table1[[#This Row],[Ethanol Day]]&gt;16,"Late","Mid"))</f>
        <v>#VALUE!</v>
      </c>
      <c r="P276"/>
      <c r="Q276"/>
      <c r="R276" s="153"/>
    </row>
    <row r="277" spans="4:18" x14ac:dyDescent="0.3">
      <c r="D277" s="49" t="str">
        <f>IF(ISBLANK(BurstClassFull13[[#This Row],[Hour1-Spk/sec]]),"",IF(BurstClassFull13[[#This Row],[Hour1-Spk/sec]]&lt;$C$3,"LF","HF"))</f>
        <v/>
      </c>
      <c r="E277" s="49" t="str">
        <f>IF(ISBLANK(BurstClassFull13[[#This Row],[Hour1-%SpikesInBursts]]),"",IF(BurstClassFull13[[#This Row],[Hour1-%SpikesInBursts]]&lt;$D$3,"LB","HB"))</f>
        <v/>
      </c>
      <c r="F277" s="50" t="str">
        <f t="shared" si="3"/>
        <v/>
      </c>
      <c r="G277" s="131"/>
      <c r="H277" s="131"/>
      <c r="I277"/>
      <c r="J277"/>
      <c r="K277"/>
      <c r="L277"/>
      <c r="M277"/>
      <c r="N277"/>
      <c r="O277" t="e">
        <f>IF(Table1[[#This Row],[Ethanol Day]]&lt;9,"Early",IF(Table1[[#This Row],[Ethanol Day]]&gt;16,"Late","Mid"))</f>
        <v>#VALUE!</v>
      </c>
      <c r="P277"/>
      <c r="Q277"/>
      <c r="R277" s="153"/>
    </row>
    <row r="278" spans="4:18" x14ac:dyDescent="0.3">
      <c r="D278" s="49" t="str">
        <f>IF(ISBLANK(BurstClassFull13[[#This Row],[Hour1-Spk/sec]]),"",IF(BurstClassFull13[[#This Row],[Hour1-Spk/sec]]&lt;$C$3,"LF","HF"))</f>
        <v/>
      </c>
      <c r="E278" s="49" t="str">
        <f>IF(ISBLANK(BurstClassFull13[[#This Row],[Hour1-%SpikesInBursts]]),"",IF(BurstClassFull13[[#This Row],[Hour1-%SpikesInBursts]]&lt;$D$3,"LB","HB"))</f>
        <v/>
      </c>
      <c r="F278" s="50" t="str">
        <f t="shared" si="3"/>
        <v/>
      </c>
      <c r="G278" s="131"/>
      <c r="H278" s="131"/>
      <c r="I278"/>
      <c r="J278"/>
      <c r="K278"/>
      <c r="L278"/>
      <c r="M278"/>
      <c r="N278"/>
      <c r="O278" t="e">
        <f>IF(Table1[[#This Row],[Ethanol Day]]&lt;9,"Early",IF(Table1[[#This Row],[Ethanol Day]]&gt;16,"Late","Mid"))</f>
        <v>#VALUE!</v>
      </c>
      <c r="P278"/>
      <c r="Q278"/>
      <c r="R278" s="153"/>
    </row>
    <row r="279" spans="4:18" x14ac:dyDescent="0.3">
      <c r="D279" s="49" t="str">
        <f>IF(ISBLANK(BurstClassFull13[[#This Row],[Hour1-Spk/sec]]),"",IF(BurstClassFull13[[#This Row],[Hour1-Spk/sec]]&lt;$C$3,"LF","HF"))</f>
        <v/>
      </c>
      <c r="E279" s="49" t="str">
        <f>IF(ISBLANK(BurstClassFull13[[#This Row],[Hour1-%SpikesInBursts]]),"",IF(BurstClassFull13[[#This Row],[Hour1-%SpikesInBursts]]&lt;$D$3,"LB","HB"))</f>
        <v/>
      </c>
      <c r="F279" s="50" t="str">
        <f t="shared" si="3"/>
        <v/>
      </c>
      <c r="G279" s="131"/>
      <c r="H279" s="131"/>
      <c r="I279"/>
      <c r="J279"/>
      <c r="K279"/>
      <c r="L279"/>
      <c r="M279"/>
      <c r="N279"/>
      <c r="O279" t="e">
        <f>IF(Table1[[#This Row],[Ethanol Day]]&lt;9,"Early",IF(Table1[[#This Row],[Ethanol Day]]&gt;16,"Late","Mid"))</f>
        <v>#VALUE!</v>
      </c>
      <c r="P279"/>
      <c r="Q279"/>
      <c r="R279" s="153"/>
    </row>
    <row r="280" spans="4:18" x14ac:dyDescent="0.3">
      <c r="D280" s="49" t="str">
        <f>IF(ISBLANK(BurstClassFull13[[#This Row],[Hour1-Spk/sec]]),"",IF(BurstClassFull13[[#This Row],[Hour1-Spk/sec]]&lt;$C$3,"LF","HF"))</f>
        <v/>
      </c>
      <c r="E280" s="49" t="str">
        <f>IF(ISBLANK(BurstClassFull13[[#This Row],[Hour1-%SpikesInBursts]]),"",IF(BurstClassFull13[[#This Row],[Hour1-%SpikesInBursts]]&lt;$D$3,"LB","HB"))</f>
        <v/>
      </c>
      <c r="F280" s="50" t="str">
        <f t="shared" si="3"/>
        <v/>
      </c>
      <c r="G280" s="131"/>
      <c r="H280" s="131"/>
      <c r="I280"/>
      <c r="J280"/>
      <c r="K280"/>
      <c r="L280"/>
      <c r="M280"/>
      <c r="N280"/>
      <c r="O280" t="e">
        <f>IF(Table1[[#This Row],[Ethanol Day]]&lt;9,"Early",IF(Table1[[#This Row],[Ethanol Day]]&gt;16,"Late","Mid"))</f>
        <v>#VALUE!</v>
      </c>
      <c r="P280"/>
      <c r="Q280"/>
      <c r="R280" s="153"/>
    </row>
    <row r="281" spans="4:18" x14ac:dyDescent="0.3">
      <c r="D281" s="49" t="str">
        <f>IF(ISBLANK(BurstClassFull13[[#This Row],[Hour1-Spk/sec]]),"",IF(BurstClassFull13[[#This Row],[Hour1-Spk/sec]]&lt;$C$3,"LF","HF"))</f>
        <v/>
      </c>
      <c r="E281" s="49" t="str">
        <f>IF(ISBLANK(BurstClassFull13[[#This Row],[Hour1-%SpikesInBursts]]),"",IF(BurstClassFull13[[#This Row],[Hour1-%SpikesInBursts]]&lt;$D$3,"LB","HB"))</f>
        <v/>
      </c>
      <c r="F281" s="50" t="str">
        <f t="shared" si="3"/>
        <v/>
      </c>
      <c r="G281" s="131"/>
      <c r="H281" s="131"/>
      <c r="I281"/>
      <c r="J281"/>
      <c r="K281"/>
      <c r="L281"/>
      <c r="M281"/>
      <c r="N281"/>
      <c r="O281" t="e">
        <f>IF(Table1[[#This Row],[Ethanol Day]]&lt;9,"Early",IF(Table1[[#This Row],[Ethanol Day]]&gt;16,"Late","Mid"))</f>
        <v>#VALUE!</v>
      </c>
      <c r="P281"/>
      <c r="Q281"/>
      <c r="R281" s="153"/>
    </row>
    <row r="282" spans="4:18" x14ac:dyDescent="0.3">
      <c r="D282" s="49" t="str">
        <f>IF(ISBLANK(BurstClassFull13[[#This Row],[Hour1-Spk/sec]]),"",IF(BurstClassFull13[[#This Row],[Hour1-Spk/sec]]&lt;$C$3,"LF","HF"))</f>
        <v/>
      </c>
      <c r="E282" s="49" t="str">
        <f>IF(ISBLANK(BurstClassFull13[[#This Row],[Hour1-%SpikesInBursts]]),"",IF(BurstClassFull13[[#This Row],[Hour1-%SpikesInBursts]]&lt;$D$3,"LB","HB"))</f>
        <v/>
      </c>
      <c r="F282" s="50" t="str">
        <f t="shared" si="3"/>
        <v/>
      </c>
      <c r="G282" s="131"/>
      <c r="H282" s="131"/>
      <c r="I282"/>
      <c r="J282"/>
      <c r="K282"/>
      <c r="L282"/>
      <c r="M282"/>
      <c r="N282"/>
      <c r="O282" t="e">
        <f>IF(Table1[[#This Row],[Ethanol Day]]&lt;9,"Early",IF(Table1[[#This Row],[Ethanol Day]]&gt;16,"Late","Mid"))</f>
        <v>#VALUE!</v>
      </c>
      <c r="P282"/>
      <c r="Q282"/>
      <c r="R282" s="153"/>
    </row>
    <row r="283" spans="4:18" x14ac:dyDescent="0.3">
      <c r="D283" s="49" t="str">
        <f>IF(ISBLANK(BurstClassFull13[[#This Row],[Hour1-Spk/sec]]),"",IF(BurstClassFull13[[#This Row],[Hour1-Spk/sec]]&lt;$C$3,"LF","HF"))</f>
        <v/>
      </c>
      <c r="E283" s="49" t="str">
        <f>IF(ISBLANK(BurstClassFull13[[#This Row],[Hour1-%SpikesInBursts]]),"",IF(BurstClassFull13[[#This Row],[Hour1-%SpikesInBursts]]&lt;$D$3,"LB","HB"))</f>
        <v/>
      </c>
      <c r="F283" s="50" t="str">
        <f t="shared" si="3"/>
        <v/>
      </c>
      <c r="G283" s="131"/>
      <c r="H283" s="131"/>
      <c r="I283"/>
      <c r="J283"/>
      <c r="K283"/>
      <c r="L283"/>
      <c r="M283"/>
      <c r="N283"/>
      <c r="O283" t="e">
        <f>IF(Table1[[#This Row],[Ethanol Day]]&lt;9,"Early",IF(Table1[[#This Row],[Ethanol Day]]&gt;16,"Late","Mid"))</f>
        <v>#VALUE!</v>
      </c>
      <c r="P283"/>
      <c r="Q283"/>
      <c r="R283" s="153"/>
    </row>
    <row r="284" spans="4:18" x14ac:dyDescent="0.3">
      <c r="D284" s="49" t="str">
        <f>IF(ISBLANK(BurstClassFull13[[#This Row],[Hour1-Spk/sec]]),"",IF(BurstClassFull13[[#This Row],[Hour1-Spk/sec]]&lt;$C$3,"LF","HF"))</f>
        <v/>
      </c>
      <c r="E284" s="49" t="str">
        <f>IF(ISBLANK(BurstClassFull13[[#This Row],[Hour1-%SpikesInBursts]]),"",IF(BurstClassFull13[[#This Row],[Hour1-%SpikesInBursts]]&lt;$D$3,"LB","HB"))</f>
        <v/>
      </c>
      <c r="F284" s="50" t="str">
        <f t="shared" si="3"/>
        <v/>
      </c>
      <c r="G284" s="131"/>
      <c r="H284" s="131"/>
      <c r="I284"/>
      <c r="J284"/>
      <c r="K284"/>
      <c r="L284"/>
      <c r="M284"/>
      <c r="N284"/>
      <c r="O284" t="e">
        <f>IF(Table1[[#This Row],[Ethanol Day]]&lt;9,"Early",IF(Table1[[#This Row],[Ethanol Day]]&gt;16,"Late","Mid"))</f>
        <v>#VALUE!</v>
      </c>
      <c r="P284"/>
      <c r="Q284"/>
      <c r="R284" s="153"/>
    </row>
    <row r="285" spans="4:18" x14ac:dyDescent="0.3">
      <c r="D285" s="49" t="str">
        <f>IF(ISBLANK(BurstClassFull13[[#This Row],[Hour1-Spk/sec]]),"",IF(BurstClassFull13[[#This Row],[Hour1-Spk/sec]]&lt;$C$3,"LF","HF"))</f>
        <v/>
      </c>
      <c r="E285" s="49" t="str">
        <f>IF(ISBLANK(BurstClassFull13[[#This Row],[Hour1-%SpikesInBursts]]),"",IF(BurstClassFull13[[#This Row],[Hour1-%SpikesInBursts]]&lt;$D$3,"LB","HB"))</f>
        <v/>
      </c>
      <c r="F285" s="50" t="str">
        <f t="shared" si="3"/>
        <v/>
      </c>
      <c r="G285" s="131"/>
      <c r="H285" s="131"/>
      <c r="I285"/>
      <c r="J285"/>
      <c r="K285"/>
      <c r="L285"/>
      <c r="M285"/>
      <c r="N285"/>
      <c r="O285" t="e">
        <f>IF(Table1[[#This Row],[Ethanol Day]]&lt;9,"Early",IF(Table1[[#This Row],[Ethanol Day]]&gt;16,"Late","Mid"))</f>
        <v>#VALUE!</v>
      </c>
      <c r="P285"/>
      <c r="Q285"/>
      <c r="R285" s="153"/>
    </row>
    <row r="286" spans="4:18" x14ac:dyDescent="0.3">
      <c r="D286" s="49" t="str">
        <f>IF(ISBLANK(BurstClassFull13[[#This Row],[Hour1-Spk/sec]]),"",IF(BurstClassFull13[[#This Row],[Hour1-Spk/sec]]&lt;$C$3,"LF","HF"))</f>
        <v/>
      </c>
      <c r="E286" s="49" t="str">
        <f>IF(ISBLANK(BurstClassFull13[[#This Row],[Hour1-%SpikesInBursts]]),"",IF(BurstClassFull13[[#This Row],[Hour1-%SpikesInBursts]]&lt;$D$3,"LB","HB"))</f>
        <v/>
      </c>
      <c r="F286" s="50" t="str">
        <f t="shared" si="3"/>
        <v/>
      </c>
      <c r="G286" s="131"/>
      <c r="H286" s="131"/>
      <c r="I286"/>
      <c r="J286"/>
      <c r="K286"/>
      <c r="L286"/>
      <c r="M286"/>
      <c r="N286"/>
      <c r="O286" t="e">
        <f>IF(Table1[[#This Row],[Ethanol Day]]&lt;9,"Early",IF(Table1[[#This Row],[Ethanol Day]]&gt;16,"Late","Mid"))</f>
        <v>#VALUE!</v>
      </c>
      <c r="P286"/>
      <c r="Q286"/>
      <c r="R286" s="153"/>
    </row>
    <row r="287" spans="4:18" x14ac:dyDescent="0.3">
      <c r="D287" s="49" t="str">
        <f>IF(ISBLANK(BurstClassFull13[[#This Row],[Hour1-Spk/sec]]),"",IF(BurstClassFull13[[#This Row],[Hour1-Spk/sec]]&lt;$C$3,"LF","HF"))</f>
        <v/>
      </c>
      <c r="E287" s="49" t="str">
        <f>IF(ISBLANK(BurstClassFull13[[#This Row],[Hour1-%SpikesInBursts]]),"",IF(BurstClassFull13[[#This Row],[Hour1-%SpikesInBursts]]&lt;$D$3,"LB","HB"))</f>
        <v/>
      </c>
      <c r="F287" s="50" t="str">
        <f t="shared" si="3"/>
        <v/>
      </c>
      <c r="G287" s="131"/>
      <c r="H287" s="131"/>
      <c r="I287"/>
      <c r="J287"/>
      <c r="K287"/>
      <c r="L287"/>
      <c r="M287"/>
      <c r="N287"/>
      <c r="O287" t="e">
        <f>IF(Table1[[#This Row],[Ethanol Day]]&lt;9,"Early",IF(Table1[[#This Row],[Ethanol Day]]&gt;16,"Late","Mid"))</f>
        <v>#VALUE!</v>
      </c>
      <c r="P287"/>
      <c r="Q287"/>
      <c r="R287" s="153"/>
    </row>
    <row r="288" spans="4:18" x14ac:dyDescent="0.3">
      <c r="D288" s="49" t="str">
        <f>IF(ISBLANK(BurstClassFull13[[#This Row],[Hour1-Spk/sec]]),"",IF(BurstClassFull13[[#This Row],[Hour1-Spk/sec]]&lt;$C$3,"LF","HF"))</f>
        <v/>
      </c>
      <c r="E288" s="49" t="str">
        <f>IF(ISBLANK(BurstClassFull13[[#This Row],[Hour1-%SpikesInBursts]]),"",IF(BurstClassFull13[[#This Row],[Hour1-%SpikesInBursts]]&lt;$D$3,"LB","HB"))</f>
        <v/>
      </c>
      <c r="F288" s="50" t="str">
        <f t="shared" si="3"/>
        <v/>
      </c>
      <c r="G288" s="131"/>
      <c r="H288" s="131"/>
      <c r="I288"/>
      <c r="J288"/>
      <c r="K288"/>
      <c r="L288"/>
      <c r="M288"/>
      <c r="N288"/>
      <c r="O288" t="e">
        <f>IF(Table1[[#This Row],[Ethanol Day]]&lt;9,"Early",IF(Table1[[#This Row],[Ethanol Day]]&gt;16,"Late","Mid"))</f>
        <v>#VALUE!</v>
      </c>
      <c r="P288"/>
      <c r="Q288"/>
      <c r="R288" s="153"/>
    </row>
    <row r="289" spans="4:18" x14ac:dyDescent="0.3">
      <c r="D289" s="49" t="str">
        <f>IF(ISBLANK(BurstClassFull13[[#This Row],[Hour1-Spk/sec]]),"",IF(BurstClassFull13[[#This Row],[Hour1-Spk/sec]]&lt;$C$3,"LF","HF"))</f>
        <v/>
      </c>
      <c r="E289" s="49" t="str">
        <f>IF(ISBLANK(BurstClassFull13[[#This Row],[Hour1-%SpikesInBursts]]),"",IF(BurstClassFull13[[#This Row],[Hour1-%SpikesInBursts]]&lt;$D$3,"LB","HB"))</f>
        <v/>
      </c>
      <c r="F289" s="50" t="str">
        <f t="shared" ref="F289:F352" si="4">CONCATENATE(D289,E289)</f>
        <v/>
      </c>
      <c r="G289" s="131"/>
      <c r="H289" s="131"/>
      <c r="I289"/>
      <c r="J289"/>
      <c r="K289"/>
      <c r="L289"/>
      <c r="M289"/>
      <c r="N289"/>
      <c r="O289" t="e">
        <f>IF(Table1[[#This Row],[Ethanol Day]]&lt;9,"Early",IF(Table1[[#This Row],[Ethanol Day]]&gt;16,"Late","Mid"))</f>
        <v>#VALUE!</v>
      </c>
      <c r="P289"/>
      <c r="Q289"/>
      <c r="R289" s="153"/>
    </row>
    <row r="290" spans="4:18" x14ac:dyDescent="0.3">
      <c r="D290" s="49" t="str">
        <f>IF(ISBLANK(BurstClassFull13[[#This Row],[Hour1-Spk/sec]]),"",IF(BurstClassFull13[[#This Row],[Hour1-Spk/sec]]&lt;$C$3,"LF","HF"))</f>
        <v/>
      </c>
      <c r="E290" s="49" t="str">
        <f>IF(ISBLANK(BurstClassFull13[[#This Row],[Hour1-%SpikesInBursts]]),"",IF(BurstClassFull13[[#This Row],[Hour1-%SpikesInBursts]]&lt;$D$3,"LB","HB"))</f>
        <v/>
      </c>
      <c r="F290" s="50" t="str">
        <f t="shared" si="4"/>
        <v/>
      </c>
      <c r="G290" s="131"/>
      <c r="H290" s="131"/>
      <c r="I290"/>
      <c r="J290"/>
      <c r="K290"/>
      <c r="L290"/>
      <c r="M290"/>
      <c r="N290"/>
      <c r="O290" t="e">
        <f>IF(Table1[[#This Row],[Ethanol Day]]&lt;9,"Early",IF(Table1[[#This Row],[Ethanol Day]]&gt;16,"Late","Mid"))</f>
        <v>#VALUE!</v>
      </c>
      <c r="P290"/>
      <c r="Q290"/>
      <c r="R290" s="153"/>
    </row>
    <row r="291" spans="4:18" x14ac:dyDescent="0.3">
      <c r="D291" s="49" t="str">
        <f>IF(ISBLANK(BurstClassFull13[[#This Row],[Hour1-Spk/sec]]),"",IF(BurstClassFull13[[#This Row],[Hour1-Spk/sec]]&lt;$C$3,"LF","HF"))</f>
        <v/>
      </c>
      <c r="E291" s="49" t="str">
        <f>IF(ISBLANK(BurstClassFull13[[#This Row],[Hour1-%SpikesInBursts]]),"",IF(BurstClassFull13[[#This Row],[Hour1-%SpikesInBursts]]&lt;$D$3,"LB","HB"))</f>
        <v/>
      </c>
      <c r="F291" s="50" t="str">
        <f t="shared" si="4"/>
        <v/>
      </c>
      <c r="G291" s="131"/>
      <c r="H291" s="131"/>
      <c r="I291"/>
      <c r="J291"/>
      <c r="K291"/>
      <c r="L291"/>
      <c r="M291"/>
      <c r="N291"/>
      <c r="O291" t="e">
        <f>IF(Table1[[#This Row],[Ethanol Day]]&lt;9,"Early",IF(Table1[[#This Row],[Ethanol Day]]&gt;16,"Late","Mid"))</f>
        <v>#VALUE!</v>
      </c>
      <c r="P291"/>
      <c r="Q291"/>
      <c r="R291" s="153"/>
    </row>
    <row r="292" spans="4:18" x14ac:dyDescent="0.3">
      <c r="D292" s="49" t="str">
        <f>IF(ISBLANK(BurstClassFull13[[#This Row],[Hour1-Spk/sec]]),"",IF(BurstClassFull13[[#This Row],[Hour1-Spk/sec]]&lt;$C$3,"LF","HF"))</f>
        <v/>
      </c>
      <c r="E292" s="49" t="str">
        <f>IF(ISBLANK(BurstClassFull13[[#This Row],[Hour1-%SpikesInBursts]]),"",IF(BurstClassFull13[[#This Row],[Hour1-%SpikesInBursts]]&lt;$D$3,"LB","HB"))</f>
        <v/>
      </c>
      <c r="F292" s="50" t="str">
        <f t="shared" si="4"/>
        <v/>
      </c>
      <c r="G292" s="131"/>
      <c r="H292" s="131"/>
      <c r="I292"/>
      <c r="J292"/>
      <c r="K292"/>
      <c r="L292"/>
      <c r="M292"/>
      <c r="N292"/>
      <c r="O292" t="e">
        <f>IF(Table1[[#This Row],[Ethanol Day]]&lt;9,"Early",IF(Table1[[#This Row],[Ethanol Day]]&gt;16,"Late","Mid"))</f>
        <v>#VALUE!</v>
      </c>
      <c r="P292"/>
      <c r="Q292"/>
      <c r="R292" s="153"/>
    </row>
    <row r="293" spans="4:18" x14ac:dyDescent="0.3">
      <c r="D293" s="49" t="str">
        <f>IF(ISBLANK(BurstClassFull13[[#This Row],[Hour1-Spk/sec]]),"",IF(BurstClassFull13[[#This Row],[Hour1-Spk/sec]]&lt;$C$3,"LF","HF"))</f>
        <v/>
      </c>
      <c r="E293" s="49" t="str">
        <f>IF(ISBLANK(BurstClassFull13[[#This Row],[Hour1-%SpikesInBursts]]),"",IF(BurstClassFull13[[#This Row],[Hour1-%SpikesInBursts]]&lt;$D$3,"LB","HB"))</f>
        <v/>
      </c>
      <c r="F293" s="50" t="str">
        <f t="shared" si="4"/>
        <v/>
      </c>
      <c r="G293" s="131"/>
      <c r="H293" s="131"/>
      <c r="I293"/>
      <c r="J293"/>
      <c r="K293"/>
      <c r="L293"/>
      <c r="M293"/>
      <c r="N293"/>
      <c r="O293" t="e">
        <f>IF(Table1[[#This Row],[Ethanol Day]]&lt;9,"Early",IF(Table1[[#This Row],[Ethanol Day]]&gt;16,"Late","Mid"))</f>
        <v>#VALUE!</v>
      </c>
      <c r="P293"/>
      <c r="Q293"/>
      <c r="R293" s="153"/>
    </row>
    <row r="294" spans="4:18" x14ac:dyDescent="0.3">
      <c r="D294" s="49" t="str">
        <f>IF(ISBLANK(BurstClassFull13[[#This Row],[Hour1-Spk/sec]]),"",IF(BurstClassFull13[[#This Row],[Hour1-Spk/sec]]&lt;$C$3,"LF","HF"))</f>
        <v/>
      </c>
      <c r="E294" s="49" t="str">
        <f>IF(ISBLANK(BurstClassFull13[[#This Row],[Hour1-%SpikesInBursts]]),"",IF(BurstClassFull13[[#This Row],[Hour1-%SpikesInBursts]]&lt;$D$3,"LB","HB"))</f>
        <v/>
      </c>
      <c r="F294" s="50" t="str">
        <f t="shared" si="4"/>
        <v/>
      </c>
      <c r="G294" s="131"/>
      <c r="H294" s="131"/>
      <c r="I294"/>
      <c r="J294"/>
      <c r="K294"/>
      <c r="L294"/>
      <c r="M294"/>
      <c r="N294"/>
      <c r="O294" t="e">
        <f>IF(Table1[[#This Row],[Ethanol Day]]&lt;9,"Early",IF(Table1[[#This Row],[Ethanol Day]]&gt;16,"Late","Mid"))</f>
        <v>#VALUE!</v>
      </c>
      <c r="P294"/>
      <c r="Q294"/>
      <c r="R294" s="153"/>
    </row>
    <row r="295" spans="4:18" x14ac:dyDescent="0.3">
      <c r="D295" s="49" t="str">
        <f>IF(ISBLANK(BurstClassFull13[[#This Row],[Hour1-Spk/sec]]),"",IF(BurstClassFull13[[#This Row],[Hour1-Spk/sec]]&lt;$C$3,"LF","HF"))</f>
        <v/>
      </c>
      <c r="E295" s="49" t="str">
        <f>IF(ISBLANK(BurstClassFull13[[#This Row],[Hour1-%SpikesInBursts]]),"",IF(BurstClassFull13[[#This Row],[Hour1-%SpikesInBursts]]&lt;$D$3,"LB","HB"))</f>
        <v/>
      </c>
      <c r="F295" s="50" t="str">
        <f t="shared" si="4"/>
        <v/>
      </c>
      <c r="G295" s="131"/>
      <c r="H295" s="131"/>
      <c r="I295"/>
      <c r="J295"/>
      <c r="K295"/>
      <c r="L295"/>
      <c r="M295"/>
      <c r="N295"/>
      <c r="O295" t="e">
        <f>IF(Table1[[#This Row],[Ethanol Day]]&lt;9,"Early",IF(Table1[[#This Row],[Ethanol Day]]&gt;16,"Late","Mid"))</f>
        <v>#VALUE!</v>
      </c>
      <c r="P295"/>
      <c r="Q295"/>
      <c r="R295" s="153"/>
    </row>
    <row r="296" spans="4:18" x14ac:dyDescent="0.3">
      <c r="D296" s="49" t="str">
        <f>IF(ISBLANK(BurstClassFull13[[#This Row],[Hour1-Spk/sec]]),"",IF(BurstClassFull13[[#This Row],[Hour1-Spk/sec]]&lt;$C$3,"LF","HF"))</f>
        <v/>
      </c>
      <c r="E296" s="49" t="str">
        <f>IF(ISBLANK(BurstClassFull13[[#This Row],[Hour1-%SpikesInBursts]]),"",IF(BurstClassFull13[[#This Row],[Hour1-%SpikesInBursts]]&lt;$D$3,"LB","HB"))</f>
        <v/>
      </c>
      <c r="F296" s="50" t="str">
        <f t="shared" si="4"/>
        <v/>
      </c>
      <c r="G296" s="131"/>
      <c r="H296" s="131"/>
      <c r="I296"/>
      <c r="J296"/>
      <c r="K296"/>
      <c r="L296"/>
      <c r="M296"/>
      <c r="N296"/>
      <c r="O296" t="e">
        <f>IF(Table1[[#This Row],[Ethanol Day]]&lt;9,"Early",IF(Table1[[#This Row],[Ethanol Day]]&gt;16,"Late","Mid"))</f>
        <v>#VALUE!</v>
      </c>
      <c r="P296"/>
      <c r="Q296"/>
      <c r="R296" s="153"/>
    </row>
    <row r="297" spans="4:18" x14ac:dyDescent="0.3">
      <c r="D297" s="49" t="str">
        <f>IF(ISBLANK(BurstClassFull13[[#This Row],[Hour1-Spk/sec]]),"",IF(BurstClassFull13[[#This Row],[Hour1-Spk/sec]]&lt;$C$3,"LF","HF"))</f>
        <v/>
      </c>
      <c r="E297" s="49" t="str">
        <f>IF(ISBLANK(BurstClassFull13[[#This Row],[Hour1-%SpikesInBursts]]),"",IF(BurstClassFull13[[#This Row],[Hour1-%SpikesInBursts]]&lt;$D$3,"LB","HB"))</f>
        <v/>
      </c>
      <c r="F297" s="50" t="str">
        <f t="shared" si="4"/>
        <v/>
      </c>
      <c r="G297" s="131"/>
      <c r="H297" s="131"/>
      <c r="I297"/>
      <c r="J297"/>
      <c r="K297"/>
      <c r="L297"/>
      <c r="M297"/>
      <c r="N297"/>
      <c r="O297" t="e">
        <f>IF(Table1[[#This Row],[Ethanol Day]]&lt;9,"Early",IF(Table1[[#This Row],[Ethanol Day]]&gt;16,"Late","Mid"))</f>
        <v>#VALUE!</v>
      </c>
      <c r="P297"/>
      <c r="Q297"/>
      <c r="R297" s="153"/>
    </row>
    <row r="298" spans="4:18" x14ac:dyDescent="0.3">
      <c r="D298" s="49" t="str">
        <f>IF(ISBLANK(BurstClassFull13[[#This Row],[Hour1-Spk/sec]]),"",IF(BurstClassFull13[[#This Row],[Hour1-Spk/sec]]&lt;$C$3,"LF","HF"))</f>
        <v/>
      </c>
      <c r="E298" s="49" t="str">
        <f>IF(ISBLANK(BurstClassFull13[[#This Row],[Hour1-%SpikesInBursts]]),"",IF(BurstClassFull13[[#This Row],[Hour1-%SpikesInBursts]]&lt;$D$3,"LB","HB"))</f>
        <v/>
      </c>
      <c r="F298" s="50" t="str">
        <f t="shared" si="4"/>
        <v/>
      </c>
      <c r="G298" s="131"/>
      <c r="H298" s="131"/>
      <c r="I298"/>
      <c r="J298"/>
      <c r="K298"/>
      <c r="L298"/>
      <c r="M298"/>
      <c r="N298"/>
      <c r="O298" t="e">
        <f>IF(Table1[[#This Row],[Ethanol Day]]&lt;9,"Early",IF(Table1[[#This Row],[Ethanol Day]]&gt;16,"Late","Mid"))</f>
        <v>#VALUE!</v>
      </c>
      <c r="P298"/>
      <c r="Q298"/>
      <c r="R298" s="153"/>
    </row>
    <row r="299" spans="4:18" x14ac:dyDescent="0.3">
      <c r="D299" s="49" t="str">
        <f>IF(ISBLANK(BurstClassFull13[[#This Row],[Hour1-Spk/sec]]),"",IF(BurstClassFull13[[#This Row],[Hour1-Spk/sec]]&lt;$C$3,"LF","HF"))</f>
        <v/>
      </c>
      <c r="E299" s="49" t="str">
        <f>IF(ISBLANK(BurstClassFull13[[#This Row],[Hour1-%SpikesInBursts]]),"",IF(BurstClassFull13[[#This Row],[Hour1-%SpikesInBursts]]&lt;$D$3,"LB","HB"))</f>
        <v/>
      </c>
      <c r="F299" s="50" t="str">
        <f t="shared" si="4"/>
        <v/>
      </c>
      <c r="G299" s="131"/>
      <c r="H299" s="131"/>
      <c r="I299"/>
      <c r="J299"/>
      <c r="K299"/>
      <c r="L299"/>
      <c r="M299"/>
      <c r="N299"/>
      <c r="O299" t="e">
        <f>IF(Table1[[#This Row],[Ethanol Day]]&lt;9,"Early",IF(Table1[[#This Row],[Ethanol Day]]&gt;16,"Late","Mid"))</f>
        <v>#VALUE!</v>
      </c>
      <c r="P299"/>
      <c r="Q299"/>
      <c r="R299" s="153"/>
    </row>
    <row r="300" spans="4:18" x14ac:dyDescent="0.3">
      <c r="D300" s="49" t="str">
        <f>IF(ISBLANK(BurstClassFull13[[#This Row],[Hour1-Spk/sec]]),"",IF(BurstClassFull13[[#This Row],[Hour1-Spk/sec]]&lt;$C$3,"LF","HF"))</f>
        <v/>
      </c>
      <c r="E300" s="49" t="str">
        <f>IF(ISBLANK(BurstClassFull13[[#This Row],[Hour1-%SpikesInBursts]]),"",IF(BurstClassFull13[[#This Row],[Hour1-%SpikesInBursts]]&lt;$D$3,"LB","HB"))</f>
        <v/>
      </c>
      <c r="F300" s="50" t="str">
        <f t="shared" si="4"/>
        <v/>
      </c>
      <c r="G300" s="131"/>
      <c r="H300" s="131"/>
      <c r="I300"/>
      <c r="J300"/>
      <c r="K300"/>
      <c r="L300"/>
      <c r="M300"/>
      <c r="N300"/>
      <c r="O300" t="e">
        <f>IF(Table1[[#This Row],[Ethanol Day]]&lt;9,"Early",IF(Table1[[#This Row],[Ethanol Day]]&gt;16,"Late","Mid"))</f>
        <v>#VALUE!</v>
      </c>
      <c r="P300"/>
      <c r="Q300"/>
      <c r="R300" s="153"/>
    </row>
    <row r="301" spans="4:18" x14ac:dyDescent="0.3">
      <c r="D301" s="49" t="str">
        <f>IF(ISBLANK(BurstClassFull13[[#This Row],[Hour1-Spk/sec]]),"",IF(BurstClassFull13[[#This Row],[Hour1-Spk/sec]]&lt;$C$3,"LF","HF"))</f>
        <v/>
      </c>
      <c r="E301" s="49" t="str">
        <f>IF(ISBLANK(BurstClassFull13[[#This Row],[Hour1-%SpikesInBursts]]),"",IF(BurstClassFull13[[#This Row],[Hour1-%SpikesInBursts]]&lt;$D$3,"LB","HB"))</f>
        <v/>
      </c>
      <c r="F301" s="50" t="str">
        <f t="shared" si="4"/>
        <v/>
      </c>
      <c r="G301" s="131"/>
      <c r="H301" s="131"/>
      <c r="I301"/>
      <c r="J301"/>
      <c r="K301"/>
      <c r="L301"/>
      <c r="M301"/>
      <c r="N301"/>
      <c r="O301" t="e">
        <f>IF(Table1[[#This Row],[Ethanol Day]]&lt;9,"Early",IF(Table1[[#This Row],[Ethanol Day]]&gt;16,"Late","Mid"))</f>
        <v>#VALUE!</v>
      </c>
      <c r="P301"/>
      <c r="Q301"/>
      <c r="R301" s="153"/>
    </row>
    <row r="302" spans="4:18" x14ac:dyDescent="0.3">
      <c r="D302" s="49" t="str">
        <f>IF(ISBLANK(BurstClassFull13[[#This Row],[Hour1-Spk/sec]]),"",IF(BurstClassFull13[[#This Row],[Hour1-Spk/sec]]&lt;$C$3,"LF","HF"))</f>
        <v/>
      </c>
      <c r="E302" s="49" t="str">
        <f>IF(ISBLANK(BurstClassFull13[[#This Row],[Hour1-%SpikesInBursts]]),"",IF(BurstClassFull13[[#This Row],[Hour1-%SpikesInBursts]]&lt;$D$3,"LB","HB"))</f>
        <v/>
      </c>
      <c r="F302" s="50" t="str">
        <f t="shared" si="4"/>
        <v/>
      </c>
      <c r="G302" s="131"/>
      <c r="H302" s="131"/>
      <c r="I302"/>
      <c r="J302"/>
      <c r="K302"/>
      <c r="L302"/>
      <c r="M302"/>
      <c r="N302"/>
      <c r="O302" t="e">
        <f>IF(Table1[[#This Row],[Ethanol Day]]&lt;9,"Early",IF(Table1[[#This Row],[Ethanol Day]]&gt;16,"Late","Mid"))</f>
        <v>#VALUE!</v>
      </c>
      <c r="P302"/>
      <c r="Q302"/>
      <c r="R302" s="153"/>
    </row>
    <row r="303" spans="4:18" x14ac:dyDescent="0.3">
      <c r="D303" s="49" t="str">
        <f>IF(ISBLANK(BurstClassFull13[[#This Row],[Hour1-Spk/sec]]),"",IF(BurstClassFull13[[#This Row],[Hour1-Spk/sec]]&lt;$C$3,"LF","HF"))</f>
        <v/>
      </c>
      <c r="E303" s="49" t="str">
        <f>IF(ISBLANK(BurstClassFull13[[#This Row],[Hour1-%SpikesInBursts]]),"",IF(BurstClassFull13[[#This Row],[Hour1-%SpikesInBursts]]&lt;$D$3,"LB","HB"))</f>
        <v/>
      </c>
      <c r="F303" s="50" t="str">
        <f t="shared" si="4"/>
        <v/>
      </c>
      <c r="G303" s="131"/>
      <c r="H303" s="131"/>
      <c r="I303"/>
      <c r="J303"/>
      <c r="K303"/>
      <c r="L303"/>
      <c r="M303"/>
      <c r="N303"/>
      <c r="O303" t="e">
        <f>IF(Table1[[#This Row],[Ethanol Day]]&lt;9,"Early",IF(Table1[[#This Row],[Ethanol Day]]&gt;16,"Late","Mid"))</f>
        <v>#VALUE!</v>
      </c>
      <c r="P303"/>
      <c r="Q303"/>
      <c r="R303" s="153"/>
    </row>
    <row r="304" spans="4:18" x14ac:dyDescent="0.3">
      <c r="D304" s="49" t="str">
        <f>IF(ISBLANK(BurstClassFull13[[#This Row],[Hour1-Spk/sec]]),"",IF(BurstClassFull13[[#This Row],[Hour1-Spk/sec]]&lt;$C$3,"LF","HF"))</f>
        <v/>
      </c>
      <c r="E304" s="49" t="str">
        <f>IF(ISBLANK(BurstClassFull13[[#This Row],[Hour1-%SpikesInBursts]]),"",IF(BurstClassFull13[[#This Row],[Hour1-%SpikesInBursts]]&lt;$D$3,"LB","HB"))</f>
        <v/>
      </c>
      <c r="F304" s="50" t="str">
        <f t="shared" si="4"/>
        <v/>
      </c>
      <c r="G304" s="131"/>
      <c r="H304" s="131"/>
      <c r="I304"/>
      <c r="J304"/>
      <c r="K304"/>
      <c r="L304"/>
      <c r="M304"/>
      <c r="N304"/>
      <c r="O304" t="e">
        <f>IF(Table1[[#This Row],[Ethanol Day]]&lt;9,"Early",IF(Table1[[#This Row],[Ethanol Day]]&gt;16,"Late","Mid"))</f>
        <v>#VALUE!</v>
      </c>
      <c r="P304"/>
      <c r="Q304"/>
      <c r="R304" s="153"/>
    </row>
    <row r="305" spans="4:18" x14ac:dyDescent="0.3">
      <c r="D305" s="49" t="str">
        <f>IF(ISBLANK(BurstClassFull13[[#This Row],[Hour1-Spk/sec]]),"",IF(BurstClassFull13[[#This Row],[Hour1-Spk/sec]]&lt;$C$3,"LF","HF"))</f>
        <v/>
      </c>
      <c r="E305" s="49" t="str">
        <f>IF(ISBLANK(BurstClassFull13[[#This Row],[Hour1-%SpikesInBursts]]),"",IF(BurstClassFull13[[#This Row],[Hour1-%SpikesInBursts]]&lt;$D$3,"LB","HB"))</f>
        <v/>
      </c>
      <c r="F305" s="50" t="str">
        <f t="shared" si="4"/>
        <v/>
      </c>
      <c r="G305" s="131"/>
      <c r="H305" s="131"/>
      <c r="I305"/>
      <c r="J305"/>
      <c r="K305"/>
      <c r="L305"/>
      <c r="M305"/>
      <c r="N305"/>
      <c r="O305" t="e">
        <f>IF(Table1[[#This Row],[Ethanol Day]]&lt;9,"Early",IF(Table1[[#This Row],[Ethanol Day]]&gt;16,"Late","Mid"))</f>
        <v>#VALUE!</v>
      </c>
      <c r="P305"/>
      <c r="Q305"/>
      <c r="R305" s="153"/>
    </row>
    <row r="306" spans="4:18" x14ac:dyDescent="0.3">
      <c r="D306" s="49" t="str">
        <f>IF(ISBLANK(BurstClassFull13[[#This Row],[Hour1-Spk/sec]]),"",IF(BurstClassFull13[[#This Row],[Hour1-Spk/sec]]&lt;$C$3,"LF","HF"))</f>
        <v/>
      </c>
      <c r="E306" s="49" t="str">
        <f>IF(ISBLANK(BurstClassFull13[[#This Row],[Hour1-%SpikesInBursts]]),"",IF(BurstClassFull13[[#This Row],[Hour1-%SpikesInBursts]]&lt;$D$3,"LB","HB"))</f>
        <v/>
      </c>
      <c r="F306" s="50" t="str">
        <f t="shared" si="4"/>
        <v/>
      </c>
      <c r="G306" s="131"/>
      <c r="H306" s="131"/>
      <c r="I306"/>
      <c r="J306"/>
      <c r="K306"/>
      <c r="L306"/>
      <c r="M306"/>
      <c r="N306"/>
      <c r="O306" t="e">
        <f>IF(Table1[[#This Row],[Ethanol Day]]&lt;9,"Early",IF(Table1[[#This Row],[Ethanol Day]]&gt;16,"Late","Mid"))</f>
        <v>#VALUE!</v>
      </c>
      <c r="P306"/>
      <c r="Q306"/>
      <c r="R306" s="153"/>
    </row>
    <row r="307" spans="4:18" x14ac:dyDescent="0.3">
      <c r="D307" s="49" t="str">
        <f>IF(ISBLANK(BurstClassFull13[[#This Row],[Hour1-Spk/sec]]),"",IF(BurstClassFull13[[#This Row],[Hour1-Spk/sec]]&lt;$C$3,"LF","HF"))</f>
        <v/>
      </c>
      <c r="E307" s="49" t="str">
        <f>IF(ISBLANK(BurstClassFull13[[#This Row],[Hour1-%SpikesInBursts]]),"",IF(BurstClassFull13[[#This Row],[Hour1-%SpikesInBursts]]&lt;$D$3,"LB","HB"))</f>
        <v/>
      </c>
      <c r="F307" s="50" t="str">
        <f t="shared" si="4"/>
        <v/>
      </c>
      <c r="G307" s="131"/>
      <c r="H307" s="131"/>
      <c r="I307"/>
      <c r="J307"/>
      <c r="K307"/>
      <c r="L307"/>
      <c r="M307"/>
      <c r="N307"/>
      <c r="O307" t="e">
        <f>IF(Table1[[#This Row],[Ethanol Day]]&lt;9,"Early",IF(Table1[[#This Row],[Ethanol Day]]&gt;16,"Late","Mid"))</f>
        <v>#VALUE!</v>
      </c>
      <c r="P307"/>
      <c r="Q307"/>
      <c r="R307" s="153"/>
    </row>
    <row r="308" spans="4:18" x14ac:dyDescent="0.3">
      <c r="D308" s="49" t="str">
        <f>IF(ISBLANK(BurstClassFull13[[#This Row],[Hour1-Spk/sec]]),"",IF(BurstClassFull13[[#This Row],[Hour1-Spk/sec]]&lt;$C$3,"LF","HF"))</f>
        <v/>
      </c>
      <c r="E308" s="49" t="str">
        <f>IF(ISBLANK(BurstClassFull13[[#This Row],[Hour1-%SpikesInBursts]]),"",IF(BurstClassFull13[[#This Row],[Hour1-%SpikesInBursts]]&lt;$D$3,"LB","HB"))</f>
        <v/>
      </c>
      <c r="F308" s="50" t="str">
        <f t="shared" si="4"/>
        <v/>
      </c>
      <c r="G308" s="131"/>
      <c r="H308" s="131"/>
      <c r="I308"/>
      <c r="J308"/>
      <c r="K308"/>
      <c r="L308"/>
      <c r="M308"/>
      <c r="N308"/>
      <c r="O308" t="e">
        <f>IF(Table1[[#This Row],[Ethanol Day]]&lt;9,"Early",IF(Table1[[#This Row],[Ethanol Day]]&gt;16,"Late","Mid"))</f>
        <v>#VALUE!</v>
      </c>
      <c r="P308"/>
      <c r="Q308"/>
      <c r="R308" s="153"/>
    </row>
    <row r="309" spans="4:18" x14ac:dyDescent="0.3">
      <c r="D309" s="49" t="str">
        <f>IF(ISBLANK(BurstClassFull13[[#This Row],[Hour1-Spk/sec]]),"",IF(BurstClassFull13[[#This Row],[Hour1-Spk/sec]]&lt;$C$3,"LF","HF"))</f>
        <v/>
      </c>
      <c r="E309" s="49" t="str">
        <f>IF(ISBLANK(BurstClassFull13[[#This Row],[Hour1-%SpikesInBursts]]),"",IF(BurstClassFull13[[#This Row],[Hour1-%SpikesInBursts]]&lt;$D$3,"LB","HB"))</f>
        <v/>
      </c>
      <c r="F309" s="50" t="str">
        <f t="shared" si="4"/>
        <v/>
      </c>
      <c r="G309" s="131"/>
      <c r="H309" s="131"/>
      <c r="I309"/>
      <c r="J309"/>
      <c r="K309"/>
      <c r="L309"/>
      <c r="M309"/>
      <c r="N309"/>
      <c r="O309" t="e">
        <f>IF(Table1[[#This Row],[Ethanol Day]]&lt;9,"Early",IF(Table1[[#This Row],[Ethanol Day]]&gt;16,"Late","Mid"))</f>
        <v>#VALUE!</v>
      </c>
      <c r="P309"/>
      <c r="Q309"/>
      <c r="R309" s="153"/>
    </row>
    <row r="310" spans="4:18" x14ac:dyDescent="0.3">
      <c r="D310" s="49" t="str">
        <f>IF(ISBLANK(BurstClassFull13[[#This Row],[Hour1-Spk/sec]]),"",IF(BurstClassFull13[[#This Row],[Hour1-Spk/sec]]&lt;$C$3,"LF","HF"))</f>
        <v/>
      </c>
      <c r="E310" s="49" t="str">
        <f>IF(ISBLANK(BurstClassFull13[[#This Row],[Hour1-%SpikesInBursts]]),"",IF(BurstClassFull13[[#This Row],[Hour1-%SpikesInBursts]]&lt;$D$3,"LB","HB"))</f>
        <v/>
      </c>
      <c r="F310" s="50" t="str">
        <f t="shared" si="4"/>
        <v/>
      </c>
      <c r="G310" s="131"/>
      <c r="H310" s="131"/>
      <c r="I310"/>
      <c r="J310"/>
      <c r="K310"/>
      <c r="L310"/>
      <c r="M310"/>
      <c r="N310"/>
      <c r="O310" t="e">
        <f>IF(Table1[[#This Row],[Ethanol Day]]&lt;9,"Early",IF(Table1[[#This Row],[Ethanol Day]]&gt;16,"Late","Mid"))</f>
        <v>#VALUE!</v>
      </c>
      <c r="P310"/>
      <c r="Q310"/>
      <c r="R310" s="153"/>
    </row>
    <row r="311" spans="4:18" x14ac:dyDescent="0.3">
      <c r="D311" s="49" t="str">
        <f>IF(ISBLANK(BurstClassFull13[[#This Row],[Hour1-Spk/sec]]),"",IF(BurstClassFull13[[#This Row],[Hour1-Spk/sec]]&lt;$C$3,"LF","HF"))</f>
        <v/>
      </c>
      <c r="E311" s="49" t="str">
        <f>IF(ISBLANK(BurstClassFull13[[#This Row],[Hour1-%SpikesInBursts]]),"",IF(BurstClassFull13[[#This Row],[Hour1-%SpikesInBursts]]&lt;$D$3,"LB","HB"))</f>
        <v/>
      </c>
      <c r="F311" s="50" t="str">
        <f t="shared" si="4"/>
        <v/>
      </c>
      <c r="G311" s="131"/>
      <c r="H311" s="131"/>
      <c r="I311"/>
      <c r="J311"/>
      <c r="K311"/>
      <c r="L311"/>
      <c r="M311"/>
      <c r="N311"/>
      <c r="O311" t="e">
        <f>IF(Table1[[#This Row],[Ethanol Day]]&lt;9,"Early",IF(Table1[[#This Row],[Ethanol Day]]&gt;16,"Late","Mid"))</f>
        <v>#VALUE!</v>
      </c>
      <c r="P311"/>
      <c r="Q311"/>
      <c r="R311" s="153"/>
    </row>
    <row r="312" spans="4:18" x14ac:dyDescent="0.3">
      <c r="D312" s="49" t="str">
        <f>IF(ISBLANK(BurstClassFull13[[#This Row],[Hour1-Spk/sec]]),"",IF(BurstClassFull13[[#This Row],[Hour1-Spk/sec]]&lt;$C$3,"LF","HF"))</f>
        <v/>
      </c>
      <c r="E312" s="49" t="str">
        <f>IF(ISBLANK(BurstClassFull13[[#This Row],[Hour1-%SpikesInBursts]]),"",IF(BurstClassFull13[[#This Row],[Hour1-%SpikesInBursts]]&lt;$D$3,"LB","HB"))</f>
        <v/>
      </c>
      <c r="F312" s="50" t="str">
        <f t="shared" si="4"/>
        <v/>
      </c>
      <c r="G312" s="131"/>
      <c r="H312" s="131"/>
      <c r="I312"/>
      <c r="J312"/>
      <c r="K312"/>
      <c r="L312"/>
      <c r="M312"/>
      <c r="N312"/>
      <c r="O312" t="e">
        <f>IF(Table1[[#This Row],[Ethanol Day]]&lt;9,"Early",IF(Table1[[#This Row],[Ethanol Day]]&gt;16,"Late","Mid"))</f>
        <v>#VALUE!</v>
      </c>
      <c r="P312"/>
      <c r="Q312"/>
      <c r="R312" s="153"/>
    </row>
    <row r="313" spans="4:18" x14ac:dyDescent="0.3">
      <c r="D313" s="49" t="str">
        <f>IF(ISBLANK(BurstClassFull13[[#This Row],[Hour1-Spk/sec]]),"",IF(BurstClassFull13[[#This Row],[Hour1-Spk/sec]]&lt;$C$3,"LF","HF"))</f>
        <v/>
      </c>
      <c r="E313" s="49" t="str">
        <f>IF(ISBLANK(BurstClassFull13[[#This Row],[Hour1-%SpikesInBursts]]),"",IF(BurstClassFull13[[#This Row],[Hour1-%SpikesInBursts]]&lt;$D$3,"LB","HB"))</f>
        <v/>
      </c>
      <c r="F313" s="50" t="str">
        <f t="shared" si="4"/>
        <v/>
      </c>
      <c r="G313" s="131"/>
      <c r="H313" s="131"/>
      <c r="I313"/>
      <c r="J313"/>
      <c r="K313"/>
      <c r="L313"/>
      <c r="M313"/>
      <c r="N313"/>
      <c r="O313" t="e">
        <f>IF(Table1[[#This Row],[Ethanol Day]]&lt;9,"Early",IF(Table1[[#This Row],[Ethanol Day]]&gt;16,"Late","Mid"))</f>
        <v>#VALUE!</v>
      </c>
      <c r="P313"/>
      <c r="Q313"/>
      <c r="R313" s="153"/>
    </row>
    <row r="314" spans="4:18" x14ac:dyDescent="0.3">
      <c r="D314" s="49" t="str">
        <f>IF(ISBLANK(BurstClassFull13[[#This Row],[Hour1-Spk/sec]]),"",IF(BurstClassFull13[[#This Row],[Hour1-Spk/sec]]&lt;$C$3,"LF","HF"))</f>
        <v/>
      </c>
      <c r="E314" s="49" t="str">
        <f>IF(ISBLANK(BurstClassFull13[[#This Row],[Hour1-%SpikesInBursts]]),"",IF(BurstClassFull13[[#This Row],[Hour1-%SpikesInBursts]]&lt;$D$3,"LB","HB"))</f>
        <v/>
      </c>
      <c r="F314" s="50" t="str">
        <f t="shared" si="4"/>
        <v/>
      </c>
      <c r="G314" s="131"/>
      <c r="H314" s="131"/>
      <c r="I314"/>
      <c r="J314"/>
      <c r="K314"/>
      <c r="L314"/>
      <c r="M314"/>
      <c r="N314"/>
      <c r="O314" t="e">
        <f>IF(Table1[[#This Row],[Ethanol Day]]&lt;9,"Early",IF(Table1[[#This Row],[Ethanol Day]]&gt;16,"Late","Mid"))</f>
        <v>#VALUE!</v>
      </c>
      <c r="P314"/>
      <c r="Q314"/>
      <c r="R314" s="153"/>
    </row>
    <row r="315" spans="4:18" x14ac:dyDescent="0.3">
      <c r="D315" s="49" t="str">
        <f>IF(ISBLANK(BurstClassFull13[[#This Row],[Hour1-Spk/sec]]),"",IF(BurstClassFull13[[#This Row],[Hour1-Spk/sec]]&lt;$C$3,"LF","HF"))</f>
        <v/>
      </c>
      <c r="E315" s="49" t="str">
        <f>IF(ISBLANK(BurstClassFull13[[#This Row],[Hour1-%SpikesInBursts]]),"",IF(BurstClassFull13[[#This Row],[Hour1-%SpikesInBursts]]&lt;$D$3,"LB","HB"))</f>
        <v/>
      </c>
      <c r="F315" s="50" t="str">
        <f t="shared" si="4"/>
        <v/>
      </c>
      <c r="G315" s="131"/>
      <c r="H315" s="131"/>
      <c r="I315"/>
      <c r="J315"/>
      <c r="K315"/>
      <c r="L315"/>
      <c r="M315"/>
      <c r="N315"/>
      <c r="O315" t="e">
        <f>IF(Table1[[#This Row],[Ethanol Day]]&lt;9,"Early",IF(Table1[[#This Row],[Ethanol Day]]&gt;16,"Late","Mid"))</f>
        <v>#VALUE!</v>
      </c>
      <c r="P315"/>
      <c r="Q315"/>
      <c r="R315" s="153"/>
    </row>
    <row r="316" spans="4:18" x14ac:dyDescent="0.3">
      <c r="D316" s="49" t="str">
        <f>IF(ISBLANK(BurstClassFull13[[#This Row],[Hour1-Spk/sec]]),"",IF(BurstClassFull13[[#This Row],[Hour1-Spk/sec]]&lt;$C$3,"LF","HF"))</f>
        <v/>
      </c>
      <c r="E316" s="49" t="str">
        <f>IF(ISBLANK(BurstClassFull13[[#This Row],[Hour1-%SpikesInBursts]]),"",IF(BurstClassFull13[[#This Row],[Hour1-%SpikesInBursts]]&lt;$D$3,"LB","HB"))</f>
        <v/>
      </c>
      <c r="F316" s="50" t="str">
        <f t="shared" si="4"/>
        <v/>
      </c>
      <c r="G316" s="131"/>
      <c r="H316" s="131"/>
      <c r="I316"/>
      <c r="J316"/>
      <c r="K316"/>
      <c r="L316"/>
      <c r="M316"/>
      <c r="N316"/>
      <c r="O316" t="e">
        <f>IF(Table1[[#This Row],[Ethanol Day]]&lt;9,"Early",IF(Table1[[#This Row],[Ethanol Day]]&gt;16,"Late","Mid"))</f>
        <v>#VALUE!</v>
      </c>
      <c r="P316"/>
      <c r="Q316"/>
      <c r="R316" s="153"/>
    </row>
    <row r="317" spans="4:18" x14ac:dyDescent="0.3">
      <c r="D317" s="49" t="str">
        <f>IF(ISBLANK(BurstClassFull13[[#This Row],[Hour1-Spk/sec]]),"",IF(BurstClassFull13[[#This Row],[Hour1-Spk/sec]]&lt;$C$3,"LF","HF"))</f>
        <v/>
      </c>
      <c r="E317" s="49" t="str">
        <f>IF(ISBLANK(BurstClassFull13[[#This Row],[Hour1-%SpikesInBursts]]),"",IF(BurstClassFull13[[#This Row],[Hour1-%SpikesInBursts]]&lt;$D$3,"LB","HB"))</f>
        <v/>
      </c>
      <c r="F317" s="50" t="str">
        <f t="shared" si="4"/>
        <v/>
      </c>
      <c r="G317" s="131"/>
      <c r="H317" s="131"/>
      <c r="I317"/>
      <c r="J317"/>
      <c r="K317"/>
      <c r="L317"/>
      <c r="M317"/>
      <c r="N317"/>
      <c r="O317" t="e">
        <f>IF(Table1[[#This Row],[Ethanol Day]]&lt;9,"Early",IF(Table1[[#This Row],[Ethanol Day]]&gt;16,"Late","Mid"))</f>
        <v>#VALUE!</v>
      </c>
      <c r="P317"/>
      <c r="Q317"/>
      <c r="R317" s="153"/>
    </row>
    <row r="318" spans="4:18" x14ac:dyDescent="0.3">
      <c r="D318" s="49" t="str">
        <f>IF(ISBLANK(BurstClassFull13[[#This Row],[Hour1-Spk/sec]]),"",IF(BurstClassFull13[[#This Row],[Hour1-Spk/sec]]&lt;$C$3,"LF","HF"))</f>
        <v/>
      </c>
      <c r="E318" s="49" t="str">
        <f>IF(ISBLANK(BurstClassFull13[[#This Row],[Hour1-%SpikesInBursts]]),"",IF(BurstClassFull13[[#This Row],[Hour1-%SpikesInBursts]]&lt;$D$3,"LB","HB"))</f>
        <v/>
      </c>
      <c r="F318" s="50" t="str">
        <f t="shared" si="4"/>
        <v/>
      </c>
      <c r="G318" s="131"/>
      <c r="H318" s="131"/>
      <c r="I318"/>
      <c r="J318"/>
      <c r="K318"/>
      <c r="L318"/>
      <c r="M318"/>
      <c r="N318"/>
      <c r="O318" t="e">
        <f>IF(Table1[[#This Row],[Ethanol Day]]&lt;9,"Early",IF(Table1[[#This Row],[Ethanol Day]]&gt;16,"Late","Mid"))</f>
        <v>#VALUE!</v>
      </c>
      <c r="P318"/>
      <c r="Q318"/>
      <c r="R318" s="153"/>
    </row>
    <row r="319" spans="4:18" x14ac:dyDescent="0.3">
      <c r="D319" s="49" t="str">
        <f>IF(ISBLANK(BurstClassFull13[[#This Row],[Hour1-Spk/sec]]),"",IF(BurstClassFull13[[#This Row],[Hour1-Spk/sec]]&lt;$C$3,"LF","HF"))</f>
        <v/>
      </c>
      <c r="E319" s="49" t="str">
        <f>IF(ISBLANK(BurstClassFull13[[#This Row],[Hour1-%SpikesInBursts]]),"",IF(BurstClassFull13[[#This Row],[Hour1-%SpikesInBursts]]&lt;$D$3,"LB","HB"))</f>
        <v/>
      </c>
      <c r="F319" s="50" t="str">
        <f t="shared" si="4"/>
        <v/>
      </c>
      <c r="G319" s="131"/>
      <c r="H319" s="131"/>
      <c r="I319"/>
      <c r="J319"/>
      <c r="K319"/>
      <c r="L319"/>
      <c r="M319"/>
      <c r="N319"/>
      <c r="O319" t="e">
        <f>IF(Table1[[#This Row],[Ethanol Day]]&lt;9,"Early",IF(Table1[[#This Row],[Ethanol Day]]&gt;16,"Late","Mid"))</f>
        <v>#VALUE!</v>
      </c>
      <c r="P319"/>
      <c r="Q319"/>
      <c r="R319" s="153"/>
    </row>
    <row r="320" spans="4:18" x14ac:dyDescent="0.3">
      <c r="D320" s="49" t="str">
        <f>IF(ISBLANK(BurstClassFull13[[#This Row],[Hour1-Spk/sec]]),"",IF(BurstClassFull13[[#This Row],[Hour1-Spk/sec]]&lt;$C$3,"LF","HF"))</f>
        <v/>
      </c>
      <c r="E320" s="49" t="str">
        <f>IF(ISBLANK(BurstClassFull13[[#This Row],[Hour1-%SpikesInBursts]]),"",IF(BurstClassFull13[[#This Row],[Hour1-%SpikesInBursts]]&lt;$D$3,"LB","HB"))</f>
        <v/>
      </c>
      <c r="F320" s="50" t="str">
        <f t="shared" si="4"/>
        <v/>
      </c>
      <c r="G320" s="131"/>
      <c r="H320" s="131"/>
      <c r="I320"/>
      <c r="J320"/>
      <c r="K320"/>
      <c r="L320"/>
      <c r="M320"/>
      <c r="N320"/>
      <c r="O320" t="e">
        <f>IF(Table1[[#This Row],[Ethanol Day]]&lt;9,"Early",IF(Table1[[#This Row],[Ethanol Day]]&gt;16,"Late","Mid"))</f>
        <v>#VALUE!</v>
      </c>
      <c r="P320"/>
      <c r="Q320"/>
      <c r="R320" s="153"/>
    </row>
    <row r="321" spans="4:18" x14ac:dyDescent="0.3">
      <c r="D321" s="49" t="str">
        <f>IF(ISBLANK(BurstClassFull13[[#This Row],[Hour1-Spk/sec]]),"",IF(BurstClassFull13[[#This Row],[Hour1-Spk/sec]]&lt;$C$3,"LF","HF"))</f>
        <v/>
      </c>
      <c r="E321" s="49" t="str">
        <f>IF(ISBLANK(BurstClassFull13[[#This Row],[Hour1-%SpikesInBursts]]),"",IF(BurstClassFull13[[#This Row],[Hour1-%SpikesInBursts]]&lt;$D$3,"LB","HB"))</f>
        <v/>
      </c>
      <c r="F321" s="50" t="str">
        <f t="shared" si="4"/>
        <v/>
      </c>
      <c r="G321" s="131"/>
      <c r="H321" s="131"/>
      <c r="I321"/>
      <c r="J321"/>
      <c r="K321"/>
      <c r="L321"/>
      <c r="M321"/>
      <c r="N321"/>
      <c r="O321" t="e">
        <f>IF(Table1[[#This Row],[Ethanol Day]]&lt;9,"Early",IF(Table1[[#This Row],[Ethanol Day]]&gt;16,"Late","Mid"))</f>
        <v>#VALUE!</v>
      </c>
      <c r="P321"/>
      <c r="Q321"/>
      <c r="R321" s="153"/>
    </row>
    <row r="322" spans="4:18" x14ac:dyDescent="0.3">
      <c r="D322" s="49" t="str">
        <f>IF(ISBLANK(BurstClassFull13[[#This Row],[Hour1-Spk/sec]]),"",IF(BurstClassFull13[[#This Row],[Hour1-Spk/sec]]&lt;$C$3,"LF","HF"))</f>
        <v/>
      </c>
      <c r="E322" s="49" t="str">
        <f>IF(ISBLANK(BurstClassFull13[[#This Row],[Hour1-%SpikesInBursts]]),"",IF(BurstClassFull13[[#This Row],[Hour1-%SpikesInBursts]]&lt;$D$3,"LB","HB"))</f>
        <v/>
      </c>
      <c r="F322" s="50" t="str">
        <f t="shared" si="4"/>
        <v/>
      </c>
      <c r="G322" s="131"/>
      <c r="H322" s="131"/>
      <c r="I322"/>
      <c r="J322"/>
      <c r="K322"/>
      <c r="L322"/>
      <c r="M322"/>
      <c r="N322"/>
      <c r="O322" t="e">
        <f>IF(Table1[[#This Row],[Ethanol Day]]&lt;9,"Early",IF(Table1[[#This Row],[Ethanol Day]]&gt;16,"Late","Mid"))</f>
        <v>#VALUE!</v>
      </c>
      <c r="P322"/>
      <c r="Q322"/>
      <c r="R322" s="153"/>
    </row>
    <row r="323" spans="4:18" x14ac:dyDescent="0.3">
      <c r="D323" s="49" t="str">
        <f>IF(ISBLANK(BurstClassFull13[[#This Row],[Hour1-Spk/sec]]),"",IF(BurstClassFull13[[#This Row],[Hour1-Spk/sec]]&lt;$C$3,"LF","HF"))</f>
        <v/>
      </c>
      <c r="E323" s="49" t="str">
        <f>IF(ISBLANK(BurstClassFull13[[#This Row],[Hour1-%SpikesInBursts]]),"",IF(BurstClassFull13[[#This Row],[Hour1-%SpikesInBursts]]&lt;$D$3,"LB","HB"))</f>
        <v/>
      </c>
      <c r="F323" s="50" t="str">
        <f t="shared" si="4"/>
        <v/>
      </c>
      <c r="G323" s="131"/>
      <c r="H323" s="131"/>
      <c r="I323"/>
      <c r="J323"/>
      <c r="K323"/>
      <c r="L323"/>
      <c r="M323"/>
      <c r="N323"/>
      <c r="O323" t="e">
        <f>IF(Table1[[#This Row],[Ethanol Day]]&lt;9,"Early",IF(Table1[[#This Row],[Ethanol Day]]&gt;16,"Late","Mid"))</f>
        <v>#VALUE!</v>
      </c>
      <c r="P323"/>
      <c r="Q323"/>
      <c r="R323" s="153"/>
    </row>
    <row r="324" spans="4:18" x14ac:dyDescent="0.3">
      <c r="D324" s="49" t="str">
        <f>IF(ISBLANK(BurstClassFull13[[#This Row],[Hour1-Spk/sec]]),"",IF(BurstClassFull13[[#This Row],[Hour1-Spk/sec]]&lt;$C$3,"LF","HF"))</f>
        <v/>
      </c>
      <c r="E324" s="49" t="str">
        <f>IF(ISBLANK(BurstClassFull13[[#This Row],[Hour1-%SpikesInBursts]]),"",IF(BurstClassFull13[[#This Row],[Hour1-%SpikesInBursts]]&lt;$D$3,"LB","HB"))</f>
        <v/>
      </c>
      <c r="F324" s="50" t="str">
        <f t="shared" si="4"/>
        <v/>
      </c>
      <c r="G324" s="131"/>
      <c r="H324" s="131"/>
      <c r="I324"/>
      <c r="J324"/>
      <c r="K324"/>
      <c r="L324"/>
      <c r="M324"/>
      <c r="N324"/>
      <c r="O324" t="e">
        <f>IF(Table1[[#This Row],[Ethanol Day]]&lt;9,"Early",IF(Table1[[#This Row],[Ethanol Day]]&gt;16,"Late","Mid"))</f>
        <v>#VALUE!</v>
      </c>
      <c r="P324"/>
      <c r="Q324"/>
      <c r="R324" s="153"/>
    </row>
    <row r="325" spans="4:18" x14ac:dyDescent="0.3">
      <c r="D325" s="49" t="str">
        <f>IF(ISBLANK(BurstClassFull13[[#This Row],[Hour1-Spk/sec]]),"",IF(BurstClassFull13[[#This Row],[Hour1-Spk/sec]]&lt;$C$3,"LF","HF"))</f>
        <v/>
      </c>
      <c r="E325" s="49" t="str">
        <f>IF(ISBLANK(BurstClassFull13[[#This Row],[Hour1-%SpikesInBursts]]),"",IF(BurstClassFull13[[#This Row],[Hour1-%SpikesInBursts]]&lt;$D$3,"LB","HB"))</f>
        <v/>
      </c>
      <c r="F325" s="50" t="str">
        <f t="shared" si="4"/>
        <v/>
      </c>
      <c r="G325" s="131"/>
      <c r="H325" s="131"/>
      <c r="I325"/>
      <c r="J325"/>
      <c r="K325"/>
      <c r="L325"/>
      <c r="M325"/>
      <c r="N325"/>
      <c r="O325" t="e">
        <f>IF(Table1[[#This Row],[Ethanol Day]]&lt;9,"Early",IF(Table1[[#This Row],[Ethanol Day]]&gt;16,"Late","Mid"))</f>
        <v>#VALUE!</v>
      </c>
      <c r="P325"/>
      <c r="Q325"/>
      <c r="R325" s="153"/>
    </row>
    <row r="326" spans="4:18" x14ac:dyDescent="0.3">
      <c r="D326" s="49" t="str">
        <f>IF(ISBLANK(BurstClassFull13[[#This Row],[Hour1-Spk/sec]]),"",IF(BurstClassFull13[[#This Row],[Hour1-Spk/sec]]&lt;$C$3,"LF","HF"))</f>
        <v/>
      </c>
      <c r="E326" s="49" t="str">
        <f>IF(ISBLANK(BurstClassFull13[[#This Row],[Hour1-%SpikesInBursts]]),"",IF(BurstClassFull13[[#This Row],[Hour1-%SpikesInBursts]]&lt;$D$3,"LB","HB"))</f>
        <v/>
      </c>
      <c r="F326" s="50" t="str">
        <f t="shared" si="4"/>
        <v/>
      </c>
      <c r="G326" s="131"/>
      <c r="H326" s="131"/>
      <c r="I326"/>
      <c r="J326"/>
      <c r="K326"/>
      <c r="L326"/>
      <c r="M326"/>
      <c r="N326"/>
      <c r="O326" t="e">
        <f>IF(Table1[[#This Row],[Ethanol Day]]&lt;9,"Early",IF(Table1[[#This Row],[Ethanol Day]]&gt;16,"Late","Mid"))</f>
        <v>#VALUE!</v>
      </c>
      <c r="P326"/>
      <c r="Q326"/>
      <c r="R326" s="153"/>
    </row>
    <row r="327" spans="4:18" x14ac:dyDescent="0.3">
      <c r="D327" s="49" t="str">
        <f>IF(ISBLANK(BurstClassFull13[[#This Row],[Hour1-Spk/sec]]),"",IF(BurstClassFull13[[#This Row],[Hour1-Spk/sec]]&lt;$C$3,"LF","HF"))</f>
        <v/>
      </c>
      <c r="E327" s="49" t="str">
        <f>IF(ISBLANK(BurstClassFull13[[#This Row],[Hour1-%SpikesInBursts]]),"",IF(BurstClassFull13[[#This Row],[Hour1-%SpikesInBursts]]&lt;$D$3,"LB","HB"))</f>
        <v/>
      </c>
      <c r="F327" s="50" t="str">
        <f t="shared" si="4"/>
        <v/>
      </c>
      <c r="G327" s="131"/>
      <c r="H327" s="131"/>
      <c r="I327"/>
      <c r="J327"/>
      <c r="K327"/>
      <c r="L327"/>
      <c r="M327"/>
      <c r="N327"/>
      <c r="O327" t="e">
        <f>IF(Table1[[#This Row],[Ethanol Day]]&lt;9,"Early",IF(Table1[[#This Row],[Ethanol Day]]&gt;16,"Late","Mid"))</f>
        <v>#VALUE!</v>
      </c>
      <c r="P327"/>
      <c r="Q327"/>
      <c r="R327" s="153"/>
    </row>
    <row r="328" spans="4:18" x14ac:dyDescent="0.3">
      <c r="D328" s="49" t="str">
        <f>IF(ISBLANK(BurstClassFull13[[#This Row],[Hour1-Spk/sec]]),"",IF(BurstClassFull13[[#This Row],[Hour1-Spk/sec]]&lt;$C$3,"LF","HF"))</f>
        <v/>
      </c>
      <c r="E328" s="49" t="str">
        <f>IF(ISBLANK(BurstClassFull13[[#This Row],[Hour1-%SpikesInBursts]]),"",IF(BurstClassFull13[[#This Row],[Hour1-%SpikesInBursts]]&lt;$D$3,"LB","HB"))</f>
        <v/>
      </c>
      <c r="F328" s="50" t="str">
        <f t="shared" si="4"/>
        <v/>
      </c>
      <c r="G328" s="131"/>
      <c r="H328" s="131"/>
      <c r="I328"/>
      <c r="J328"/>
      <c r="K328"/>
      <c r="L328"/>
      <c r="M328"/>
      <c r="N328"/>
      <c r="O328" t="e">
        <f>IF(Table1[[#This Row],[Ethanol Day]]&lt;9,"Early",IF(Table1[[#This Row],[Ethanol Day]]&gt;16,"Late","Mid"))</f>
        <v>#VALUE!</v>
      </c>
      <c r="P328"/>
      <c r="Q328"/>
      <c r="R328" s="153"/>
    </row>
    <row r="329" spans="4:18" x14ac:dyDescent="0.3">
      <c r="D329" s="49" t="str">
        <f>IF(ISBLANK(BurstClassFull13[[#This Row],[Hour1-Spk/sec]]),"",IF(BurstClassFull13[[#This Row],[Hour1-Spk/sec]]&lt;$C$3,"LF","HF"))</f>
        <v/>
      </c>
      <c r="E329" s="49" t="str">
        <f>IF(ISBLANK(BurstClassFull13[[#This Row],[Hour1-%SpikesInBursts]]),"",IF(BurstClassFull13[[#This Row],[Hour1-%SpikesInBursts]]&lt;$D$3,"LB","HB"))</f>
        <v/>
      </c>
      <c r="F329" s="50" t="str">
        <f t="shared" si="4"/>
        <v/>
      </c>
      <c r="G329" s="131"/>
      <c r="H329" s="131"/>
      <c r="I329"/>
      <c r="J329"/>
      <c r="K329"/>
      <c r="L329"/>
      <c r="M329"/>
      <c r="N329"/>
      <c r="O329" t="e">
        <f>IF(Table1[[#This Row],[Ethanol Day]]&lt;9,"Early",IF(Table1[[#This Row],[Ethanol Day]]&gt;16,"Late","Mid"))</f>
        <v>#VALUE!</v>
      </c>
      <c r="P329"/>
      <c r="Q329"/>
      <c r="R329" s="153"/>
    </row>
    <row r="330" spans="4:18" x14ac:dyDescent="0.3">
      <c r="D330" s="49" t="str">
        <f>IF(ISBLANK(BurstClassFull13[[#This Row],[Hour1-Spk/sec]]),"",IF(BurstClassFull13[[#This Row],[Hour1-Spk/sec]]&lt;$C$3,"LF","HF"))</f>
        <v/>
      </c>
      <c r="E330" s="49" t="str">
        <f>IF(ISBLANK(BurstClassFull13[[#This Row],[Hour1-%SpikesInBursts]]),"",IF(BurstClassFull13[[#This Row],[Hour1-%SpikesInBursts]]&lt;$D$3,"LB","HB"))</f>
        <v/>
      </c>
      <c r="F330" s="50" t="str">
        <f t="shared" si="4"/>
        <v/>
      </c>
      <c r="G330" s="131"/>
      <c r="H330" s="131"/>
      <c r="I330"/>
      <c r="J330"/>
      <c r="K330"/>
      <c r="L330"/>
      <c r="M330"/>
      <c r="N330"/>
      <c r="O330" t="e">
        <f>IF(Table1[[#This Row],[Ethanol Day]]&lt;9,"Early",IF(Table1[[#This Row],[Ethanol Day]]&gt;16,"Late","Mid"))</f>
        <v>#VALUE!</v>
      </c>
      <c r="P330"/>
      <c r="Q330"/>
      <c r="R330" s="153"/>
    </row>
    <row r="331" spans="4:18" x14ac:dyDescent="0.3">
      <c r="D331" s="49" t="str">
        <f>IF(ISBLANK(BurstClassFull13[[#This Row],[Hour1-Spk/sec]]),"",IF(BurstClassFull13[[#This Row],[Hour1-Spk/sec]]&lt;$C$3,"LF","HF"))</f>
        <v/>
      </c>
      <c r="E331" s="49" t="str">
        <f>IF(ISBLANK(BurstClassFull13[[#This Row],[Hour1-%SpikesInBursts]]),"",IF(BurstClassFull13[[#This Row],[Hour1-%SpikesInBursts]]&lt;$D$3,"LB","HB"))</f>
        <v/>
      </c>
      <c r="F331" s="50" t="str">
        <f t="shared" si="4"/>
        <v/>
      </c>
      <c r="G331" s="131"/>
      <c r="H331" s="131"/>
      <c r="I331"/>
      <c r="J331"/>
      <c r="K331"/>
      <c r="L331"/>
      <c r="M331"/>
      <c r="N331"/>
      <c r="O331" t="e">
        <f>IF(Table1[[#This Row],[Ethanol Day]]&lt;9,"Early",IF(Table1[[#This Row],[Ethanol Day]]&gt;16,"Late","Mid"))</f>
        <v>#VALUE!</v>
      </c>
      <c r="P331"/>
      <c r="Q331"/>
      <c r="R331" s="153"/>
    </row>
    <row r="332" spans="4:18" x14ac:dyDescent="0.3">
      <c r="D332" s="49" t="str">
        <f>IF(ISBLANK(BurstClassFull13[[#This Row],[Hour1-Spk/sec]]),"",IF(BurstClassFull13[[#This Row],[Hour1-Spk/sec]]&lt;$C$3,"LF","HF"))</f>
        <v/>
      </c>
      <c r="E332" s="49" t="str">
        <f>IF(ISBLANK(BurstClassFull13[[#This Row],[Hour1-%SpikesInBursts]]),"",IF(BurstClassFull13[[#This Row],[Hour1-%SpikesInBursts]]&lt;$D$3,"LB","HB"))</f>
        <v/>
      </c>
      <c r="F332" s="50" t="str">
        <f t="shared" si="4"/>
        <v/>
      </c>
      <c r="G332" s="131"/>
      <c r="H332" s="131"/>
      <c r="I332"/>
      <c r="J332"/>
      <c r="K332"/>
      <c r="L332"/>
      <c r="M332"/>
      <c r="N332"/>
      <c r="O332" t="e">
        <f>IF(Table1[[#This Row],[Ethanol Day]]&lt;9,"Early",IF(Table1[[#This Row],[Ethanol Day]]&gt;16,"Late","Mid"))</f>
        <v>#VALUE!</v>
      </c>
      <c r="P332"/>
      <c r="Q332"/>
      <c r="R332" s="153"/>
    </row>
    <row r="333" spans="4:18" x14ac:dyDescent="0.3">
      <c r="D333" s="49" t="str">
        <f>IF(ISBLANK(BurstClassFull13[[#This Row],[Hour1-Spk/sec]]),"",IF(BurstClassFull13[[#This Row],[Hour1-Spk/sec]]&lt;$C$3,"LF","HF"))</f>
        <v/>
      </c>
      <c r="E333" s="49" t="str">
        <f>IF(ISBLANK(BurstClassFull13[[#This Row],[Hour1-%SpikesInBursts]]),"",IF(BurstClassFull13[[#This Row],[Hour1-%SpikesInBursts]]&lt;$D$3,"LB","HB"))</f>
        <v/>
      </c>
      <c r="F333" s="50" t="str">
        <f t="shared" si="4"/>
        <v/>
      </c>
      <c r="G333" s="131"/>
      <c r="H333" s="131"/>
      <c r="I333"/>
      <c r="J333"/>
      <c r="K333"/>
      <c r="L333"/>
      <c r="M333"/>
      <c r="N333"/>
      <c r="O333" t="e">
        <f>IF(Table1[[#This Row],[Ethanol Day]]&lt;9,"Early",IF(Table1[[#This Row],[Ethanol Day]]&gt;16,"Late","Mid"))</f>
        <v>#VALUE!</v>
      </c>
      <c r="P333"/>
      <c r="Q333"/>
      <c r="R333" s="153"/>
    </row>
    <row r="334" spans="4:18" x14ac:dyDescent="0.3">
      <c r="D334" s="49" t="str">
        <f>IF(ISBLANK(BurstClassFull13[[#This Row],[Hour1-Spk/sec]]),"",IF(BurstClassFull13[[#This Row],[Hour1-Spk/sec]]&lt;$C$3,"LF","HF"))</f>
        <v/>
      </c>
      <c r="E334" s="49" t="str">
        <f>IF(ISBLANK(BurstClassFull13[[#This Row],[Hour1-%SpikesInBursts]]),"",IF(BurstClassFull13[[#This Row],[Hour1-%SpikesInBursts]]&lt;$D$3,"LB","HB"))</f>
        <v/>
      </c>
      <c r="F334" s="50" t="str">
        <f t="shared" si="4"/>
        <v/>
      </c>
      <c r="G334" s="131"/>
      <c r="H334" s="131"/>
      <c r="I334"/>
      <c r="J334"/>
      <c r="K334"/>
      <c r="L334"/>
      <c r="M334"/>
      <c r="N334"/>
      <c r="O334" t="e">
        <f>IF(Table1[[#This Row],[Ethanol Day]]&lt;9,"Early",IF(Table1[[#This Row],[Ethanol Day]]&gt;16,"Late","Mid"))</f>
        <v>#VALUE!</v>
      </c>
      <c r="P334"/>
      <c r="Q334"/>
      <c r="R334" s="153"/>
    </row>
    <row r="335" spans="4:18" x14ac:dyDescent="0.3">
      <c r="D335" s="49" t="str">
        <f>IF(ISBLANK(BurstClassFull13[[#This Row],[Hour1-Spk/sec]]),"",IF(BurstClassFull13[[#This Row],[Hour1-Spk/sec]]&lt;$C$3,"LF","HF"))</f>
        <v/>
      </c>
      <c r="E335" s="49" t="str">
        <f>IF(ISBLANK(BurstClassFull13[[#This Row],[Hour1-%SpikesInBursts]]),"",IF(BurstClassFull13[[#This Row],[Hour1-%SpikesInBursts]]&lt;$D$3,"LB","HB"))</f>
        <v/>
      </c>
      <c r="F335" s="50" t="str">
        <f t="shared" si="4"/>
        <v/>
      </c>
      <c r="G335" s="131"/>
      <c r="H335" s="131"/>
      <c r="I335"/>
      <c r="J335"/>
      <c r="K335"/>
      <c r="L335"/>
      <c r="M335"/>
      <c r="N335"/>
      <c r="O335" t="e">
        <f>IF(Table1[[#This Row],[Ethanol Day]]&lt;9,"Early",IF(Table1[[#This Row],[Ethanol Day]]&gt;16,"Late","Mid"))</f>
        <v>#VALUE!</v>
      </c>
      <c r="P335"/>
      <c r="Q335"/>
      <c r="R335" s="153"/>
    </row>
    <row r="336" spans="4:18" x14ac:dyDescent="0.3">
      <c r="D336" s="49" t="str">
        <f>IF(ISBLANK(BurstClassFull13[[#This Row],[Hour1-Spk/sec]]),"",IF(BurstClassFull13[[#This Row],[Hour1-Spk/sec]]&lt;$C$3,"LF","HF"))</f>
        <v/>
      </c>
      <c r="E336" s="49" t="str">
        <f>IF(ISBLANK(BurstClassFull13[[#This Row],[Hour1-%SpikesInBursts]]),"",IF(BurstClassFull13[[#This Row],[Hour1-%SpikesInBursts]]&lt;$D$3,"LB","HB"))</f>
        <v/>
      </c>
      <c r="F336" s="50" t="str">
        <f t="shared" si="4"/>
        <v/>
      </c>
      <c r="G336" s="131"/>
      <c r="H336" s="131"/>
      <c r="I336"/>
      <c r="J336"/>
      <c r="K336"/>
      <c r="L336"/>
      <c r="M336"/>
      <c r="N336"/>
      <c r="O336" t="e">
        <f>IF(Table1[[#This Row],[Ethanol Day]]&lt;9,"Early",IF(Table1[[#This Row],[Ethanol Day]]&gt;16,"Late","Mid"))</f>
        <v>#VALUE!</v>
      </c>
      <c r="P336"/>
      <c r="Q336"/>
      <c r="R336" s="153"/>
    </row>
    <row r="337" spans="4:18" x14ac:dyDescent="0.3">
      <c r="D337" s="49" t="str">
        <f>IF(ISBLANK(BurstClassFull13[[#This Row],[Hour1-Spk/sec]]),"",IF(BurstClassFull13[[#This Row],[Hour1-Spk/sec]]&lt;$C$3,"LF","HF"))</f>
        <v/>
      </c>
      <c r="E337" s="49" t="str">
        <f>IF(ISBLANK(BurstClassFull13[[#This Row],[Hour1-%SpikesInBursts]]),"",IF(BurstClassFull13[[#This Row],[Hour1-%SpikesInBursts]]&lt;$D$3,"LB","HB"))</f>
        <v/>
      </c>
      <c r="F337" s="50" t="str">
        <f t="shared" si="4"/>
        <v/>
      </c>
      <c r="G337" s="131"/>
      <c r="H337" s="131"/>
      <c r="I337"/>
      <c r="J337"/>
      <c r="K337"/>
      <c r="L337"/>
      <c r="M337"/>
      <c r="N337"/>
      <c r="O337" t="e">
        <f>IF(Table1[[#This Row],[Ethanol Day]]&lt;9,"Early",IF(Table1[[#This Row],[Ethanol Day]]&gt;16,"Late","Mid"))</f>
        <v>#VALUE!</v>
      </c>
      <c r="P337"/>
      <c r="Q337"/>
      <c r="R337" s="153"/>
    </row>
    <row r="338" spans="4:18" x14ac:dyDescent="0.3">
      <c r="D338" s="49" t="str">
        <f>IF(ISBLANK(BurstClassFull13[[#This Row],[Hour1-Spk/sec]]),"",IF(BurstClassFull13[[#This Row],[Hour1-Spk/sec]]&lt;$C$3,"LF","HF"))</f>
        <v/>
      </c>
      <c r="E338" s="49" t="str">
        <f>IF(ISBLANK(BurstClassFull13[[#This Row],[Hour1-%SpikesInBursts]]),"",IF(BurstClassFull13[[#This Row],[Hour1-%SpikesInBursts]]&lt;$D$3,"LB","HB"))</f>
        <v/>
      </c>
      <c r="F338" s="50" t="str">
        <f t="shared" si="4"/>
        <v/>
      </c>
      <c r="G338" s="131"/>
      <c r="H338" s="131"/>
      <c r="I338"/>
      <c r="J338"/>
      <c r="K338"/>
      <c r="L338"/>
      <c r="M338"/>
      <c r="N338"/>
      <c r="O338" t="e">
        <f>IF(Table1[[#This Row],[Ethanol Day]]&lt;9,"Early",IF(Table1[[#This Row],[Ethanol Day]]&gt;16,"Late","Mid"))</f>
        <v>#VALUE!</v>
      </c>
      <c r="P338"/>
      <c r="Q338"/>
      <c r="R338" s="153"/>
    </row>
    <row r="339" spans="4:18" x14ac:dyDescent="0.3">
      <c r="D339" s="49" t="str">
        <f>IF(ISBLANK(BurstClassFull13[[#This Row],[Hour1-Spk/sec]]),"",IF(BurstClassFull13[[#This Row],[Hour1-Spk/sec]]&lt;$C$3,"LF","HF"))</f>
        <v/>
      </c>
      <c r="E339" s="49" t="str">
        <f>IF(ISBLANK(BurstClassFull13[[#This Row],[Hour1-%SpikesInBursts]]),"",IF(BurstClassFull13[[#This Row],[Hour1-%SpikesInBursts]]&lt;$D$3,"LB","HB"))</f>
        <v/>
      </c>
      <c r="F339" s="50" t="str">
        <f t="shared" si="4"/>
        <v/>
      </c>
      <c r="G339" s="131"/>
      <c r="H339" s="131"/>
      <c r="I339" s="74"/>
      <c r="J339" s="71"/>
      <c r="K339" s="71"/>
      <c r="L339" s="71"/>
      <c r="M339" s="71"/>
      <c r="N339" s="71"/>
      <c r="O339" s="71" t="e">
        <f>IF(Table1[[#This Row],[Ethanol Day]]&lt;9,"Early",IF(Table1[[#This Row],[Ethanol Day]]&gt;16,"Late","Mid"))</f>
        <v>#VALUE!</v>
      </c>
      <c r="P339" s="71"/>
      <c r="Q339" s="72"/>
      <c r="R339" s="153"/>
    </row>
    <row r="340" spans="4:18" x14ac:dyDescent="0.3">
      <c r="D340" s="49" t="str">
        <f>IF(ISBLANK(BurstClassFull13[[#This Row],[Hour1-Spk/sec]]),"",IF(BurstClassFull13[[#This Row],[Hour1-Spk/sec]]&lt;$C$3,"LF","HF"))</f>
        <v/>
      </c>
      <c r="E340" s="49" t="str">
        <f>IF(ISBLANK(BurstClassFull13[[#This Row],[Hour1-%SpikesInBursts]]),"",IF(BurstClassFull13[[#This Row],[Hour1-%SpikesInBursts]]&lt;$D$3,"LB","HB"))</f>
        <v/>
      </c>
      <c r="F340" s="50" t="str">
        <f t="shared" si="4"/>
        <v/>
      </c>
      <c r="G340" s="131"/>
      <c r="H340" s="131"/>
      <c r="I340" s="74"/>
      <c r="J340" s="71"/>
      <c r="K340" s="71"/>
      <c r="L340" s="71"/>
      <c r="M340" s="71"/>
      <c r="N340" s="71"/>
      <c r="O340" s="71" t="e">
        <f>IF(Table1[[#This Row],[Ethanol Day]]&lt;9,"Early",IF(Table1[[#This Row],[Ethanol Day]]&gt;16,"Late","Mid"))</f>
        <v>#VALUE!</v>
      </c>
      <c r="P340" s="71"/>
      <c r="Q340" s="72"/>
      <c r="R340" s="153"/>
    </row>
    <row r="341" spans="4:18" x14ac:dyDescent="0.3">
      <c r="D341" s="49" t="str">
        <f>IF(ISBLANK(BurstClassFull13[[#This Row],[Hour1-Spk/sec]]),"",IF(BurstClassFull13[[#This Row],[Hour1-Spk/sec]]&lt;$C$3,"LF","HF"))</f>
        <v/>
      </c>
      <c r="E341" s="49" t="str">
        <f>IF(ISBLANK(BurstClassFull13[[#This Row],[Hour1-%SpikesInBursts]]),"",IF(BurstClassFull13[[#This Row],[Hour1-%SpikesInBursts]]&lt;$D$3,"LB","HB"))</f>
        <v/>
      </c>
      <c r="F341" s="50" t="str">
        <f t="shared" si="4"/>
        <v/>
      </c>
      <c r="G341" s="131"/>
      <c r="H341" s="131"/>
      <c r="I341" s="74"/>
      <c r="J341" s="71"/>
      <c r="K341" s="71"/>
      <c r="L341" s="71"/>
      <c r="M341" s="71"/>
      <c r="N341" s="71"/>
      <c r="O341" s="71" t="e">
        <f>IF(Table1[[#This Row],[Ethanol Day]]&lt;9,"Early",IF(Table1[[#This Row],[Ethanol Day]]&gt;16,"Late","Mid"))</f>
        <v>#VALUE!</v>
      </c>
      <c r="P341" s="71"/>
      <c r="Q341" s="72"/>
      <c r="R341" s="153"/>
    </row>
    <row r="342" spans="4:18" x14ac:dyDescent="0.3">
      <c r="D342" s="49" t="str">
        <f>IF(ISBLANK(BurstClassFull13[[#This Row],[Hour1-Spk/sec]]),"",IF(BurstClassFull13[[#This Row],[Hour1-Spk/sec]]&lt;$C$3,"LF","HF"))</f>
        <v/>
      </c>
      <c r="E342" s="49" t="str">
        <f>IF(ISBLANK(BurstClassFull13[[#This Row],[Hour1-%SpikesInBursts]]),"",IF(BurstClassFull13[[#This Row],[Hour1-%SpikesInBursts]]&lt;$D$3,"LB","HB"))</f>
        <v/>
      </c>
      <c r="F342" s="50" t="str">
        <f t="shared" si="4"/>
        <v/>
      </c>
      <c r="G342" s="131"/>
      <c r="H342" s="131"/>
      <c r="I342" s="74"/>
      <c r="J342" s="71"/>
      <c r="K342" s="71"/>
      <c r="L342" s="71"/>
      <c r="M342" s="71"/>
      <c r="N342" s="71"/>
      <c r="O342" s="71" t="e">
        <f>IF(Table1[[#This Row],[Ethanol Day]]&lt;9,"Early",IF(Table1[[#This Row],[Ethanol Day]]&gt;16,"Late","Mid"))</f>
        <v>#VALUE!</v>
      </c>
      <c r="P342" s="71"/>
      <c r="Q342" s="72"/>
      <c r="R342" s="153"/>
    </row>
    <row r="343" spans="4:18" x14ac:dyDescent="0.3">
      <c r="D343" s="49" t="str">
        <f>IF(ISBLANK(BurstClassFull13[[#This Row],[Hour1-Spk/sec]]),"",IF(BurstClassFull13[[#This Row],[Hour1-Spk/sec]]&lt;$C$3,"LF","HF"))</f>
        <v/>
      </c>
      <c r="E343" s="49" t="str">
        <f>IF(ISBLANK(BurstClassFull13[[#This Row],[Hour1-%SpikesInBursts]]),"",IF(BurstClassFull13[[#This Row],[Hour1-%SpikesInBursts]]&lt;$D$3,"LB","HB"))</f>
        <v/>
      </c>
      <c r="F343" s="50" t="str">
        <f t="shared" si="4"/>
        <v/>
      </c>
      <c r="G343" s="131"/>
      <c r="H343" s="131"/>
      <c r="I343" s="74"/>
      <c r="J343" s="71"/>
      <c r="K343" s="71"/>
      <c r="L343" s="71"/>
      <c r="M343" s="71"/>
      <c r="N343" s="71"/>
      <c r="O343" s="71" t="e">
        <f>IF(Table1[[#This Row],[Ethanol Day]]&lt;9,"Early",IF(Table1[[#This Row],[Ethanol Day]]&gt;16,"Late","Mid"))</f>
        <v>#VALUE!</v>
      </c>
      <c r="P343" s="71"/>
      <c r="Q343" s="72"/>
      <c r="R343" s="153"/>
    </row>
    <row r="344" spans="4:18" x14ac:dyDescent="0.3">
      <c r="D344" s="49" t="str">
        <f>IF(ISBLANK(BurstClassFull13[[#This Row],[Hour1-Spk/sec]]),"",IF(BurstClassFull13[[#This Row],[Hour1-Spk/sec]]&lt;$C$3,"LF","HF"))</f>
        <v/>
      </c>
      <c r="E344" s="49" t="str">
        <f>IF(ISBLANK(BurstClassFull13[[#This Row],[Hour1-%SpikesInBursts]]),"",IF(BurstClassFull13[[#This Row],[Hour1-%SpikesInBursts]]&lt;$D$3,"LB","HB"))</f>
        <v/>
      </c>
      <c r="F344" s="50" t="str">
        <f t="shared" si="4"/>
        <v/>
      </c>
      <c r="G344" s="131"/>
      <c r="H344" s="131"/>
      <c r="I344" s="74"/>
      <c r="J344" s="71"/>
      <c r="K344" s="71"/>
      <c r="L344" s="71"/>
      <c r="M344" s="71"/>
      <c r="N344" s="71"/>
      <c r="O344" s="71" t="e">
        <f>IF(Table1[[#This Row],[Ethanol Day]]&lt;9,"Early",IF(Table1[[#This Row],[Ethanol Day]]&gt;16,"Late","Mid"))</f>
        <v>#VALUE!</v>
      </c>
      <c r="P344" s="71"/>
      <c r="Q344" s="72"/>
      <c r="R344" s="153"/>
    </row>
    <row r="345" spans="4:18" x14ac:dyDescent="0.3">
      <c r="D345" s="49" t="str">
        <f>IF(ISBLANK(BurstClassFull13[[#This Row],[Hour1-Spk/sec]]),"",IF(BurstClassFull13[[#This Row],[Hour1-Spk/sec]]&lt;$C$3,"LF","HF"))</f>
        <v/>
      </c>
      <c r="E345" s="49" t="str">
        <f>IF(ISBLANK(BurstClassFull13[[#This Row],[Hour1-%SpikesInBursts]]),"",IF(BurstClassFull13[[#This Row],[Hour1-%SpikesInBursts]]&lt;$D$3,"LB","HB"))</f>
        <v/>
      </c>
      <c r="F345" s="50" t="str">
        <f t="shared" si="4"/>
        <v/>
      </c>
      <c r="G345" s="131"/>
      <c r="H345" s="131"/>
      <c r="I345" s="74"/>
      <c r="J345" s="71"/>
      <c r="K345" s="71"/>
      <c r="L345" s="71"/>
      <c r="M345" s="71"/>
      <c r="N345" s="71"/>
      <c r="O345" s="71" t="e">
        <f>IF(Table1[[#This Row],[Ethanol Day]]&lt;9,"Early",IF(Table1[[#This Row],[Ethanol Day]]&gt;16,"Late","Mid"))</f>
        <v>#VALUE!</v>
      </c>
      <c r="P345" s="71"/>
      <c r="Q345" s="72"/>
      <c r="R345" s="153"/>
    </row>
    <row r="346" spans="4:18" x14ac:dyDescent="0.3">
      <c r="D346" s="49" t="str">
        <f>IF(ISBLANK(BurstClassFull13[[#This Row],[Hour1-Spk/sec]]),"",IF(BurstClassFull13[[#This Row],[Hour1-Spk/sec]]&lt;$C$3,"LF","HF"))</f>
        <v/>
      </c>
      <c r="E346" s="49" t="str">
        <f>IF(ISBLANK(BurstClassFull13[[#This Row],[Hour1-%SpikesInBursts]]),"",IF(BurstClassFull13[[#This Row],[Hour1-%SpikesInBursts]]&lt;$D$3,"LB","HB"))</f>
        <v/>
      </c>
      <c r="F346" s="50" t="str">
        <f t="shared" si="4"/>
        <v/>
      </c>
      <c r="G346" s="131"/>
      <c r="H346" s="131"/>
      <c r="I346" s="74"/>
      <c r="J346" s="71"/>
      <c r="K346" s="71"/>
      <c r="L346" s="71"/>
      <c r="M346" s="71"/>
      <c r="N346" s="71"/>
      <c r="O346" s="71" t="e">
        <f>IF(Table1[[#This Row],[Ethanol Day]]&lt;9,"Early",IF(Table1[[#This Row],[Ethanol Day]]&gt;16,"Late","Mid"))</f>
        <v>#VALUE!</v>
      </c>
      <c r="P346" s="71"/>
      <c r="Q346" s="72"/>
      <c r="R346" s="153"/>
    </row>
    <row r="347" spans="4:18" x14ac:dyDescent="0.3">
      <c r="D347" s="49" t="str">
        <f>IF(ISBLANK(BurstClassFull13[[#This Row],[Hour1-Spk/sec]]),"",IF(BurstClassFull13[[#This Row],[Hour1-Spk/sec]]&lt;$C$3,"LF","HF"))</f>
        <v/>
      </c>
      <c r="E347" s="49" t="str">
        <f>IF(ISBLANK(BurstClassFull13[[#This Row],[Hour1-%SpikesInBursts]]),"",IF(BurstClassFull13[[#This Row],[Hour1-%SpikesInBursts]]&lt;$D$3,"LB","HB"))</f>
        <v/>
      </c>
      <c r="F347" s="50" t="str">
        <f t="shared" si="4"/>
        <v/>
      </c>
      <c r="G347" s="131"/>
      <c r="H347" s="131"/>
      <c r="I347" s="74"/>
      <c r="J347" s="71"/>
      <c r="K347" s="71"/>
      <c r="L347" s="71"/>
      <c r="M347" s="71"/>
      <c r="N347" s="71"/>
      <c r="O347" s="71" t="e">
        <f>IF(Table1[[#This Row],[Ethanol Day]]&lt;9,"Early",IF(Table1[[#This Row],[Ethanol Day]]&gt;16,"Late","Mid"))</f>
        <v>#VALUE!</v>
      </c>
      <c r="P347" s="71"/>
      <c r="Q347" s="72"/>
      <c r="R347" s="153"/>
    </row>
    <row r="348" spans="4:18" x14ac:dyDescent="0.3">
      <c r="D348" s="49" t="str">
        <f>IF(ISBLANK(BurstClassFull13[[#This Row],[Hour1-Spk/sec]]),"",IF(BurstClassFull13[[#This Row],[Hour1-Spk/sec]]&lt;$C$3,"LF","HF"))</f>
        <v/>
      </c>
      <c r="E348" s="49" t="str">
        <f>IF(ISBLANK(BurstClassFull13[[#This Row],[Hour1-%SpikesInBursts]]),"",IF(BurstClassFull13[[#This Row],[Hour1-%SpikesInBursts]]&lt;$D$3,"LB","HB"))</f>
        <v/>
      </c>
      <c r="F348" s="50" t="str">
        <f t="shared" si="4"/>
        <v/>
      </c>
      <c r="G348" s="131"/>
      <c r="H348" s="131"/>
      <c r="I348" s="74"/>
      <c r="J348" s="71"/>
      <c r="K348" s="71"/>
      <c r="L348" s="71"/>
      <c r="M348" s="71"/>
      <c r="N348" s="71"/>
      <c r="O348" s="71" t="e">
        <f>IF(Table1[[#This Row],[Ethanol Day]]&lt;9,"Early",IF(Table1[[#This Row],[Ethanol Day]]&gt;16,"Late","Mid"))</f>
        <v>#VALUE!</v>
      </c>
      <c r="P348" s="71"/>
      <c r="Q348" s="72"/>
      <c r="R348" s="153"/>
    </row>
    <row r="349" spans="4:18" x14ac:dyDescent="0.3">
      <c r="D349" s="49" t="str">
        <f>IF(ISBLANK(BurstClassFull13[[#This Row],[Hour1-Spk/sec]]),"",IF(BurstClassFull13[[#This Row],[Hour1-Spk/sec]]&lt;$C$3,"LF","HF"))</f>
        <v/>
      </c>
      <c r="E349" s="49" t="str">
        <f>IF(ISBLANK(BurstClassFull13[[#This Row],[Hour1-%SpikesInBursts]]),"",IF(BurstClassFull13[[#This Row],[Hour1-%SpikesInBursts]]&lt;$D$3,"LB","HB"))</f>
        <v/>
      </c>
      <c r="F349" s="50" t="str">
        <f t="shared" si="4"/>
        <v/>
      </c>
      <c r="G349" s="131"/>
      <c r="H349" s="131"/>
      <c r="I349" s="74"/>
      <c r="J349" s="71"/>
      <c r="K349" s="71"/>
      <c r="L349" s="71"/>
      <c r="M349" s="71"/>
      <c r="N349" s="71"/>
      <c r="O349" s="71" t="e">
        <f>IF(Table1[[#This Row],[Ethanol Day]]&lt;9,"Early",IF(Table1[[#This Row],[Ethanol Day]]&gt;16,"Late","Mid"))</f>
        <v>#VALUE!</v>
      </c>
      <c r="P349" s="71"/>
      <c r="Q349" s="72"/>
      <c r="R349" s="153"/>
    </row>
    <row r="350" spans="4:18" x14ac:dyDescent="0.3">
      <c r="D350" s="49" t="str">
        <f>IF(ISBLANK(BurstClassFull13[[#This Row],[Hour1-Spk/sec]]),"",IF(BurstClassFull13[[#This Row],[Hour1-Spk/sec]]&lt;$C$3,"LF","HF"))</f>
        <v/>
      </c>
      <c r="E350" s="49" t="str">
        <f>IF(ISBLANK(BurstClassFull13[[#This Row],[Hour1-%SpikesInBursts]]),"",IF(BurstClassFull13[[#This Row],[Hour1-%SpikesInBursts]]&lt;$D$3,"LB","HB"))</f>
        <v/>
      </c>
      <c r="F350" s="50" t="str">
        <f t="shared" si="4"/>
        <v/>
      </c>
      <c r="G350" s="131"/>
      <c r="H350" s="131"/>
      <c r="I350" s="74"/>
      <c r="J350" s="71"/>
      <c r="K350" s="71"/>
      <c r="L350" s="71"/>
      <c r="M350" s="71"/>
      <c r="N350" s="71"/>
      <c r="O350" s="71" t="e">
        <f>IF(Table1[[#This Row],[Ethanol Day]]&lt;9,"Early",IF(Table1[[#This Row],[Ethanol Day]]&gt;16,"Late","Mid"))</f>
        <v>#VALUE!</v>
      </c>
      <c r="P350" s="71"/>
      <c r="Q350" s="72"/>
      <c r="R350" s="153"/>
    </row>
    <row r="351" spans="4:18" x14ac:dyDescent="0.3">
      <c r="D351" s="49" t="str">
        <f>IF(ISBLANK(BurstClassFull13[[#This Row],[Hour1-Spk/sec]]),"",IF(BurstClassFull13[[#This Row],[Hour1-Spk/sec]]&lt;$C$3,"LF","HF"))</f>
        <v/>
      </c>
      <c r="E351" s="49" t="str">
        <f>IF(ISBLANK(BurstClassFull13[[#This Row],[Hour1-%SpikesInBursts]]),"",IF(BurstClassFull13[[#This Row],[Hour1-%SpikesInBursts]]&lt;$D$3,"LB","HB"))</f>
        <v/>
      </c>
      <c r="F351" s="50" t="str">
        <f t="shared" si="4"/>
        <v/>
      </c>
      <c r="G351" s="131"/>
      <c r="H351" s="131"/>
      <c r="I351" s="74"/>
      <c r="J351" s="71"/>
      <c r="K351" s="71"/>
      <c r="L351" s="71"/>
      <c r="M351" s="71"/>
      <c r="N351" s="71"/>
      <c r="O351" s="71" t="e">
        <f>IF(Table1[[#This Row],[Ethanol Day]]&lt;9,"Early",IF(Table1[[#This Row],[Ethanol Day]]&gt;16,"Late","Mid"))</f>
        <v>#VALUE!</v>
      </c>
      <c r="P351" s="71"/>
      <c r="Q351" s="72"/>
      <c r="R351" s="153"/>
    </row>
    <row r="352" spans="4:18" x14ac:dyDescent="0.3">
      <c r="D352" s="49" t="str">
        <f>IF(ISBLANK(BurstClassFull13[[#This Row],[Hour1-Spk/sec]]),"",IF(BurstClassFull13[[#This Row],[Hour1-Spk/sec]]&lt;$C$3,"LF","HF"))</f>
        <v/>
      </c>
      <c r="E352" s="49" t="str">
        <f>IF(ISBLANK(BurstClassFull13[[#This Row],[Hour1-%SpikesInBursts]]),"",IF(BurstClassFull13[[#This Row],[Hour1-%SpikesInBursts]]&lt;$D$3,"LB","HB"))</f>
        <v/>
      </c>
      <c r="F352" s="50" t="str">
        <f t="shared" si="4"/>
        <v/>
      </c>
      <c r="G352" s="131"/>
      <c r="H352" s="131"/>
      <c r="I352" s="74"/>
      <c r="J352" s="71"/>
      <c r="K352" s="71"/>
      <c r="L352" s="71"/>
      <c r="M352" s="71"/>
      <c r="N352" s="71"/>
      <c r="O352" s="71" t="e">
        <f>IF(Table1[[#This Row],[Ethanol Day]]&lt;9,"Early",IF(Table1[[#This Row],[Ethanol Day]]&gt;16,"Late","Mid"))</f>
        <v>#VALUE!</v>
      </c>
      <c r="P352" s="71"/>
      <c r="Q352" s="72"/>
      <c r="R352" s="153"/>
    </row>
    <row r="353" spans="4:18" x14ac:dyDescent="0.3">
      <c r="D353" s="49" t="str">
        <f>IF(ISBLANK(BurstClassFull13[[#This Row],[Hour1-Spk/sec]]),"",IF(BurstClassFull13[[#This Row],[Hour1-Spk/sec]]&lt;$C$3,"LF","HF"))</f>
        <v/>
      </c>
      <c r="E353" s="49" t="str">
        <f>IF(ISBLANK(BurstClassFull13[[#This Row],[Hour1-%SpikesInBursts]]),"",IF(BurstClassFull13[[#This Row],[Hour1-%SpikesInBursts]]&lt;$D$3,"LB","HB"))</f>
        <v/>
      </c>
      <c r="F353" s="50" t="str">
        <f t="shared" ref="F353:F413" si="5">CONCATENATE(D353,E353)</f>
        <v/>
      </c>
      <c r="G353" s="131"/>
      <c r="H353" s="131"/>
      <c r="I353" s="74"/>
      <c r="J353" s="71"/>
      <c r="K353" s="71"/>
      <c r="L353" s="71"/>
      <c r="M353" s="71"/>
      <c r="N353" s="71"/>
      <c r="O353" s="71" t="e">
        <f>IF(Table1[[#This Row],[Ethanol Day]]&lt;9,"Early",IF(Table1[[#This Row],[Ethanol Day]]&gt;16,"Late","Mid"))</f>
        <v>#VALUE!</v>
      </c>
      <c r="P353" s="71"/>
      <c r="Q353" s="72"/>
      <c r="R353" s="153"/>
    </row>
    <row r="354" spans="4:18" x14ac:dyDescent="0.3">
      <c r="D354" s="49" t="str">
        <f>IF(ISBLANK(BurstClassFull13[[#This Row],[Hour1-Spk/sec]]),"",IF(BurstClassFull13[[#This Row],[Hour1-Spk/sec]]&lt;$C$3,"LF","HF"))</f>
        <v/>
      </c>
      <c r="E354" s="49" t="str">
        <f>IF(ISBLANK(BurstClassFull13[[#This Row],[Hour1-%SpikesInBursts]]),"",IF(BurstClassFull13[[#This Row],[Hour1-%SpikesInBursts]]&lt;$D$3,"LB","HB"))</f>
        <v/>
      </c>
      <c r="F354" s="50" t="str">
        <f t="shared" si="5"/>
        <v/>
      </c>
      <c r="G354" s="131"/>
      <c r="H354" s="131"/>
      <c r="I354" s="74"/>
      <c r="J354" s="71"/>
      <c r="K354" s="71"/>
      <c r="L354" s="71"/>
      <c r="M354" s="71"/>
      <c r="N354" s="71"/>
      <c r="O354" s="71" t="e">
        <f>IF(Table1[[#This Row],[Ethanol Day]]&lt;9,"Early",IF(Table1[[#This Row],[Ethanol Day]]&gt;16,"Late","Mid"))</f>
        <v>#VALUE!</v>
      </c>
      <c r="P354" s="71"/>
      <c r="Q354" s="72"/>
      <c r="R354" s="153"/>
    </row>
    <row r="355" spans="4:18" x14ac:dyDescent="0.3">
      <c r="D355" s="49" t="str">
        <f>IF(ISBLANK(BurstClassFull13[[#This Row],[Hour1-Spk/sec]]),"",IF(BurstClassFull13[[#This Row],[Hour1-Spk/sec]]&lt;$C$3,"LF","HF"))</f>
        <v/>
      </c>
      <c r="E355" s="49" t="str">
        <f>IF(ISBLANK(BurstClassFull13[[#This Row],[Hour1-%SpikesInBursts]]),"",IF(BurstClassFull13[[#This Row],[Hour1-%SpikesInBursts]]&lt;$D$3,"LB","HB"))</f>
        <v/>
      </c>
      <c r="F355" s="50" t="str">
        <f t="shared" si="5"/>
        <v/>
      </c>
      <c r="G355" s="131"/>
      <c r="H355" s="131"/>
      <c r="I355" s="74"/>
      <c r="J355" s="71"/>
      <c r="K355" s="71"/>
      <c r="L355" s="71"/>
      <c r="M355" s="71"/>
      <c r="N355" s="71"/>
      <c r="O355" s="71" t="e">
        <f>IF(Table1[[#This Row],[Ethanol Day]]&lt;9,"Early",IF(Table1[[#This Row],[Ethanol Day]]&gt;16,"Late","Mid"))</f>
        <v>#VALUE!</v>
      </c>
      <c r="P355" s="71"/>
      <c r="Q355" s="72"/>
      <c r="R355" s="153"/>
    </row>
    <row r="356" spans="4:18" x14ac:dyDescent="0.3">
      <c r="D356" s="49" t="str">
        <f>IF(ISBLANK(BurstClassFull13[[#This Row],[Hour1-Spk/sec]]),"",IF(BurstClassFull13[[#This Row],[Hour1-Spk/sec]]&lt;$C$3,"LF","HF"))</f>
        <v/>
      </c>
      <c r="E356" s="49" t="str">
        <f>IF(ISBLANK(BurstClassFull13[[#This Row],[Hour1-%SpikesInBursts]]),"",IF(BurstClassFull13[[#This Row],[Hour1-%SpikesInBursts]]&lt;$D$3,"LB","HB"))</f>
        <v/>
      </c>
      <c r="F356" s="50" t="str">
        <f t="shared" si="5"/>
        <v/>
      </c>
      <c r="G356" s="131"/>
      <c r="H356" s="131"/>
      <c r="I356" s="74"/>
      <c r="J356" s="71"/>
      <c r="K356" s="71"/>
      <c r="L356" s="71"/>
      <c r="M356" s="71"/>
      <c r="N356" s="71"/>
      <c r="O356" s="71" t="e">
        <f>IF(Table1[[#This Row],[Ethanol Day]]&lt;9,"Early",IF(Table1[[#This Row],[Ethanol Day]]&gt;16,"Late","Mid"))</f>
        <v>#VALUE!</v>
      </c>
      <c r="P356" s="71"/>
      <c r="Q356" s="72"/>
      <c r="R356" s="153"/>
    </row>
    <row r="357" spans="4:18" x14ac:dyDescent="0.3">
      <c r="D357" s="49" t="str">
        <f>IF(ISBLANK(BurstClassFull13[[#This Row],[Hour1-Spk/sec]]),"",IF(BurstClassFull13[[#This Row],[Hour1-Spk/sec]]&lt;$C$3,"LF","HF"))</f>
        <v/>
      </c>
      <c r="E357" s="49" t="str">
        <f>IF(ISBLANK(BurstClassFull13[[#This Row],[Hour1-%SpikesInBursts]]),"",IF(BurstClassFull13[[#This Row],[Hour1-%SpikesInBursts]]&lt;$D$3,"LB","HB"))</f>
        <v/>
      </c>
      <c r="F357" s="50" t="str">
        <f t="shared" si="5"/>
        <v/>
      </c>
      <c r="G357" s="131"/>
      <c r="H357" s="131"/>
      <c r="I357" s="74"/>
      <c r="J357" s="71"/>
      <c r="K357" s="71"/>
      <c r="L357" s="71"/>
      <c r="M357" s="71"/>
      <c r="N357" s="71"/>
      <c r="O357" s="71" t="e">
        <f>IF(Table1[[#This Row],[Ethanol Day]]&lt;9,"Early",IF(Table1[[#This Row],[Ethanol Day]]&gt;16,"Late","Mid"))</f>
        <v>#VALUE!</v>
      </c>
      <c r="P357" s="71"/>
      <c r="Q357" s="72"/>
      <c r="R357" s="153"/>
    </row>
    <row r="358" spans="4:18" x14ac:dyDescent="0.3">
      <c r="D358" s="49" t="str">
        <f>IF(ISBLANK(BurstClassFull13[[#This Row],[Hour1-Spk/sec]]),"",IF(BurstClassFull13[[#This Row],[Hour1-Spk/sec]]&lt;$C$3,"LF","HF"))</f>
        <v/>
      </c>
      <c r="E358" s="49" t="str">
        <f>IF(ISBLANK(BurstClassFull13[[#This Row],[Hour1-%SpikesInBursts]]),"",IF(BurstClassFull13[[#This Row],[Hour1-%SpikesInBursts]]&lt;$D$3,"LB","HB"))</f>
        <v/>
      </c>
      <c r="F358" s="50" t="str">
        <f t="shared" si="5"/>
        <v/>
      </c>
      <c r="G358" s="131"/>
      <c r="H358" s="131"/>
      <c r="I358" s="74"/>
      <c r="J358" s="71"/>
      <c r="K358" s="71"/>
      <c r="L358" s="71"/>
      <c r="M358" s="71"/>
      <c r="N358" s="71"/>
      <c r="O358" s="71" t="e">
        <f>IF(Table1[[#This Row],[Ethanol Day]]&lt;9,"Early",IF(Table1[[#This Row],[Ethanol Day]]&gt;16,"Late","Mid"))</f>
        <v>#VALUE!</v>
      </c>
      <c r="P358" s="71"/>
      <c r="Q358" s="72"/>
      <c r="R358" s="153"/>
    </row>
    <row r="359" spans="4:18" x14ac:dyDescent="0.3">
      <c r="D359" s="49" t="str">
        <f>IF(ISBLANK(BurstClassFull13[[#This Row],[Hour1-Spk/sec]]),"",IF(BurstClassFull13[[#This Row],[Hour1-Spk/sec]]&lt;$C$3,"LF","HF"))</f>
        <v/>
      </c>
      <c r="E359" s="49" t="str">
        <f>IF(ISBLANK(BurstClassFull13[[#This Row],[Hour1-%SpikesInBursts]]),"",IF(BurstClassFull13[[#This Row],[Hour1-%SpikesInBursts]]&lt;$D$3,"LB","HB"))</f>
        <v/>
      </c>
      <c r="F359" s="50" t="str">
        <f t="shared" si="5"/>
        <v/>
      </c>
      <c r="G359" s="131"/>
      <c r="H359" s="131"/>
      <c r="I359" s="74"/>
      <c r="J359" s="71"/>
      <c r="K359" s="71"/>
      <c r="L359" s="71"/>
      <c r="M359" s="71"/>
      <c r="N359" s="71"/>
      <c r="O359" s="71" t="e">
        <f>IF(Table1[[#This Row],[Ethanol Day]]&lt;9,"Early",IF(Table1[[#This Row],[Ethanol Day]]&gt;16,"Late","Mid"))</f>
        <v>#VALUE!</v>
      </c>
      <c r="P359" s="71"/>
      <c r="Q359" s="72"/>
      <c r="R359" s="153"/>
    </row>
    <row r="360" spans="4:18" x14ac:dyDescent="0.3">
      <c r="D360" s="49" t="str">
        <f>IF(ISBLANK(BurstClassFull13[[#This Row],[Hour1-Spk/sec]]),"",IF(BurstClassFull13[[#This Row],[Hour1-Spk/sec]]&lt;$C$3,"LF","HF"))</f>
        <v/>
      </c>
      <c r="E360" s="49" t="str">
        <f>IF(ISBLANK(BurstClassFull13[[#This Row],[Hour1-%SpikesInBursts]]),"",IF(BurstClassFull13[[#This Row],[Hour1-%SpikesInBursts]]&lt;$D$3,"LB","HB"))</f>
        <v/>
      </c>
      <c r="F360" s="50" t="str">
        <f t="shared" si="5"/>
        <v/>
      </c>
      <c r="G360" s="131"/>
      <c r="H360" s="131"/>
      <c r="I360" s="74"/>
      <c r="J360" s="71"/>
      <c r="K360" s="71"/>
      <c r="L360" s="71"/>
      <c r="M360" s="71"/>
      <c r="N360" s="71"/>
      <c r="O360" s="71" t="e">
        <f>IF(Table1[[#This Row],[Ethanol Day]]&lt;9,"Early",IF(Table1[[#This Row],[Ethanol Day]]&gt;16,"Late","Mid"))</f>
        <v>#VALUE!</v>
      </c>
      <c r="P360" s="71"/>
      <c r="Q360" s="72"/>
      <c r="R360" s="153"/>
    </row>
    <row r="361" spans="4:18" x14ac:dyDescent="0.3">
      <c r="D361" s="49" t="str">
        <f>IF(ISBLANK(BurstClassFull13[[#This Row],[Hour1-Spk/sec]]),"",IF(BurstClassFull13[[#This Row],[Hour1-Spk/sec]]&lt;$C$3,"LF","HF"))</f>
        <v/>
      </c>
      <c r="E361" s="49" t="str">
        <f>IF(ISBLANK(BurstClassFull13[[#This Row],[Hour1-%SpikesInBursts]]),"",IF(BurstClassFull13[[#This Row],[Hour1-%SpikesInBursts]]&lt;$D$3,"LB","HB"))</f>
        <v/>
      </c>
      <c r="F361" s="50" t="str">
        <f t="shared" si="5"/>
        <v/>
      </c>
      <c r="G361" s="131"/>
      <c r="H361" s="131"/>
      <c r="I361" s="74"/>
      <c r="J361" s="71"/>
      <c r="K361" s="71"/>
      <c r="L361" s="71"/>
      <c r="M361" s="71"/>
      <c r="N361" s="71"/>
      <c r="O361" s="71" t="e">
        <f>IF(Table1[[#This Row],[Ethanol Day]]&lt;9,"Early",IF(Table1[[#This Row],[Ethanol Day]]&gt;16,"Late","Mid"))</f>
        <v>#VALUE!</v>
      </c>
      <c r="P361" s="71"/>
      <c r="Q361" s="72"/>
      <c r="R361" s="153"/>
    </row>
    <row r="362" spans="4:18" x14ac:dyDescent="0.3">
      <c r="D362" s="49" t="str">
        <f>IF(ISBLANK(BurstClassFull13[[#This Row],[Hour1-Spk/sec]]),"",IF(BurstClassFull13[[#This Row],[Hour1-Spk/sec]]&lt;$C$3,"LF","HF"))</f>
        <v/>
      </c>
      <c r="E362" s="49" t="str">
        <f>IF(ISBLANK(BurstClassFull13[[#This Row],[Hour1-%SpikesInBursts]]),"",IF(BurstClassFull13[[#This Row],[Hour1-%SpikesInBursts]]&lt;$D$3,"LB","HB"))</f>
        <v/>
      </c>
      <c r="F362" s="50" t="str">
        <f t="shared" si="5"/>
        <v/>
      </c>
      <c r="G362" s="131"/>
      <c r="H362" s="131"/>
      <c r="I362" s="74"/>
      <c r="J362" s="71"/>
      <c r="K362" s="71"/>
      <c r="L362" s="71"/>
      <c r="M362" s="71"/>
      <c r="N362" s="71"/>
      <c r="O362" s="71" t="e">
        <f>IF(Table1[[#This Row],[Ethanol Day]]&lt;9,"Early",IF(Table1[[#This Row],[Ethanol Day]]&gt;16,"Late","Mid"))</f>
        <v>#VALUE!</v>
      </c>
      <c r="P362" s="71"/>
      <c r="Q362" s="72"/>
      <c r="R362" s="153"/>
    </row>
    <row r="363" spans="4:18" x14ac:dyDescent="0.3">
      <c r="D363" s="49" t="str">
        <f>IF(ISBLANK(BurstClassFull13[[#This Row],[Hour1-Spk/sec]]),"",IF(BurstClassFull13[[#This Row],[Hour1-Spk/sec]]&lt;$C$3,"LF","HF"))</f>
        <v/>
      </c>
      <c r="E363" s="49" t="str">
        <f>IF(ISBLANK(BurstClassFull13[[#This Row],[Hour1-%SpikesInBursts]]),"",IF(BurstClassFull13[[#This Row],[Hour1-%SpikesInBursts]]&lt;$D$3,"LB","HB"))</f>
        <v/>
      </c>
      <c r="F363" s="50" t="str">
        <f t="shared" si="5"/>
        <v/>
      </c>
      <c r="G363" s="131"/>
      <c r="H363" s="131"/>
      <c r="I363" s="74"/>
      <c r="J363" s="71"/>
      <c r="K363" s="71"/>
      <c r="L363" s="71"/>
      <c r="M363" s="71"/>
      <c r="N363" s="71"/>
      <c r="O363" s="71" t="e">
        <f>IF(Table1[[#This Row],[Ethanol Day]]&lt;9,"Early",IF(Table1[[#This Row],[Ethanol Day]]&gt;16,"Late","Mid"))</f>
        <v>#VALUE!</v>
      </c>
      <c r="P363" s="71"/>
      <c r="Q363" s="72"/>
      <c r="R363" s="153"/>
    </row>
    <row r="364" spans="4:18" x14ac:dyDescent="0.3">
      <c r="D364" s="49" t="str">
        <f>IF(ISBLANK(BurstClassFull13[[#This Row],[Hour1-Spk/sec]]),"",IF(BurstClassFull13[[#This Row],[Hour1-Spk/sec]]&lt;$C$3,"LF","HF"))</f>
        <v/>
      </c>
      <c r="E364" s="49" t="str">
        <f>IF(ISBLANK(BurstClassFull13[[#This Row],[Hour1-%SpikesInBursts]]),"",IF(BurstClassFull13[[#This Row],[Hour1-%SpikesInBursts]]&lt;$D$3,"LB","HB"))</f>
        <v/>
      </c>
      <c r="F364" s="50" t="str">
        <f t="shared" si="5"/>
        <v/>
      </c>
      <c r="G364" s="131"/>
      <c r="H364" s="131"/>
      <c r="I364" s="74"/>
      <c r="J364" s="71"/>
      <c r="K364" s="71"/>
      <c r="L364" s="71"/>
      <c r="M364" s="71"/>
      <c r="N364" s="71"/>
      <c r="O364" s="71" t="e">
        <f>IF(Table1[[#This Row],[Ethanol Day]]&lt;9,"Early",IF(Table1[[#This Row],[Ethanol Day]]&gt;16,"Late","Mid"))</f>
        <v>#VALUE!</v>
      </c>
      <c r="P364" s="71"/>
      <c r="Q364" s="72"/>
      <c r="R364" s="153"/>
    </row>
    <row r="365" spans="4:18" x14ac:dyDescent="0.3">
      <c r="D365" s="49" t="str">
        <f>IF(ISBLANK(BurstClassFull13[[#This Row],[Hour1-Spk/sec]]),"",IF(BurstClassFull13[[#This Row],[Hour1-Spk/sec]]&lt;$C$3,"LF","HF"))</f>
        <v/>
      </c>
      <c r="E365" s="49" t="str">
        <f>IF(ISBLANK(BurstClassFull13[[#This Row],[Hour1-%SpikesInBursts]]),"",IF(BurstClassFull13[[#This Row],[Hour1-%SpikesInBursts]]&lt;$D$3,"LB","HB"))</f>
        <v/>
      </c>
      <c r="F365" s="50" t="str">
        <f t="shared" si="5"/>
        <v/>
      </c>
      <c r="G365" s="131"/>
      <c r="H365" s="131"/>
      <c r="I365" s="74"/>
      <c r="J365" s="71"/>
      <c r="K365" s="71"/>
      <c r="L365" s="71"/>
      <c r="M365" s="71"/>
      <c r="N365" s="71"/>
      <c r="O365" s="71" t="e">
        <f>IF(Table1[[#This Row],[Ethanol Day]]&lt;9,"Early",IF(Table1[[#This Row],[Ethanol Day]]&gt;16,"Late","Mid"))</f>
        <v>#VALUE!</v>
      </c>
      <c r="P365" s="71"/>
      <c r="Q365" s="72"/>
      <c r="R365" s="153"/>
    </row>
    <row r="366" spans="4:18" x14ac:dyDescent="0.3">
      <c r="D366" s="49" t="str">
        <f>IF(ISBLANK(BurstClassFull13[[#This Row],[Hour1-Spk/sec]]),"",IF(BurstClassFull13[[#This Row],[Hour1-Spk/sec]]&lt;$C$3,"LF","HF"))</f>
        <v/>
      </c>
      <c r="E366" s="49" t="str">
        <f>IF(ISBLANK(BurstClassFull13[[#This Row],[Hour1-%SpikesInBursts]]),"",IF(BurstClassFull13[[#This Row],[Hour1-%SpikesInBursts]]&lt;$D$3,"LB","HB"))</f>
        <v/>
      </c>
      <c r="F366" s="50" t="str">
        <f t="shared" si="5"/>
        <v/>
      </c>
      <c r="G366" s="131"/>
      <c r="H366" s="131"/>
      <c r="I366" s="74"/>
      <c r="J366" s="71"/>
      <c r="K366" s="71"/>
      <c r="L366" s="71"/>
      <c r="M366" s="71"/>
      <c r="N366" s="71"/>
      <c r="O366" s="71" t="e">
        <f>IF(Table1[[#This Row],[Ethanol Day]]&lt;9,"Early",IF(Table1[[#This Row],[Ethanol Day]]&gt;16,"Late","Mid"))</f>
        <v>#VALUE!</v>
      </c>
      <c r="P366" s="71"/>
      <c r="Q366" s="72"/>
      <c r="R366" s="153"/>
    </row>
    <row r="367" spans="4:18" x14ac:dyDescent="0.3">
      <c r="D367" s="49" t="str">
        <f>IF(ISBLANK(BurstClassFull13[[#This Row],[Hour1-Spk/sec]]),"",IF(BurstClassFull13[[#This Row],[Hour1-Spk/sec]]&lt;$C$3,"LF","HF"))</f>
        <v/>
      </c>
      <c r="E367" s="49" t="str">
        <f>IF(ISBLANK(BurstClassFull13[[#This Row],[Hour1-%SpikesInBursts]]),"",IF(BurstClassFull13[[#This Row],[Hour1-%SpikesInBursts]]&lt;$D$3,"LB","HB"))</f>
        <v/>
      </c>
      <c r="F367" s="50" t="str">
        <f t="shared" si="5"/>
        <v/>
      </c>
      <c r="G367" s="131"/>
      <c r="H367" s="131"/>
      <c r="I367" s="74"/>
      <c r="J367" s="71"/>
      <c r="K367" s="71"/>
      <c r="L367" s="71"/>
      <c r="M367" s="71"/>
      <c r="N367" s="71"/>
      <c r="O367" s="71" t="e">
        <f>IF(Table1[[#This Row],[Ethanol Day]]&lt;9,"Early",IF(Table1[[#This Row],[Ethanol Day]]&gt;16,"Late","Mid"))</f>
        <v>#VALUE!</v>
      </c>
      <c r="P367" s="71"/>
      <c r="Q367" s="72"/>
      <c r="R367" s="153"/>
    </row>
    <row r="368" spans="4:18" x14ac:dyDescent="0.3">
      <c r="D368" s="49" t="str">
        <f>IF(ISBLANK(BurstClassFull13[[#This Row],[Hour1-Spk/sec]]),"",IF(BurstClassFull13[[#This Row],[Hour1-Spk/sec]]&lt;$C$3,"LF","HF"))</f>
        <v/>
      </c>
      <c r="E368" s="49" t="str">
        <f>IF(ISBLANK(BurstClassFull13[[#This Row],[Hour1-%SpikesInBursts]]),"",IF(BurstClassFull13[[#This Row],[Hour1-%SpikesInBursts]]&lt;$D$3,"LB","HB"))</f>
        <v/>
      </c>
      <c r="F368" s="50" t="str">
        <f t="shared" si="5"/>
        <v/>
      </c>
      <c r="G368" s="131"/>
      <c r="H368" s="131"/>
      <c r="I368" s="74"/>
      <c r="J368" s="71"/>
      <c r="K368" s="71"/>
      <c r="L368" s="71"/>
      <c r="M368" s="71"/>
      <c r="N368" s="71"/>
      <c r="O368" s="71" t="e">
        <f>IF(Table1[[#This Row],[Ethanol Day]]&lt;9,"Early",IF(Table1[[#This Row],[Ethanol Day]]&gt;16,"Late","Mid"))</f>
        <v>#VALUE!</v>
      </c>
      <c r="P368" s="71"/>
      <c r="Q368" s="72"/>
      <c r="R368" s="153"/>
    </row>
    <row r="369" spans="4:18" x14ac:dyDescent="0.3">
      <c r="D369" s="49" t="str">
        <f>IF(ISBLANK(BurstClassFull13[[#This Row],[Hour1-Spk/sec]]),"",IF(BurstClassFull13[[#This Row],[Hour1-Spk/sec]]&lt;$C$3,"LF","HF"))</f>
        <v/>
      </c>
      <c r="E369" s="49" t="str">
        <f>IF(ISBLANK(BurstClassFull13[[#This Row],[Hour1-%SpikesInBursts]]),"",IF(BurstClassFull13[[#This Row],[Hour1-%SpikesInBursts]]&lt;$D$3,"LB","HB"))</f>
        <v/>
      </c>
      <c r="F369" s="50" t="str">
        <f t="shared" si="5"/>
        <v/>
      </c>
      <c r="G369" s="131"/>
      <c r="H369" s="131"/>
      <c r="I369" s="74"/>
      <c r="J369" s="71"/>
      <c r="K369" s="71"/>
      <c r="L369" s="71"/>
      <c r="M369" s="71"/>
      <c r="N369" s="71"/>
      <c r="O369" s="71" t="e">
        <f>IF(Table1[[#This Row],[Ethanol Day]]&lt;9,"Early",IF(Table1[[#This Row],[Ethanol Day]]&gt;16,"Late","Mid"))</f>
        <v>#VALUE!</v>
      </c>
      <c r="P369" s="71"/>
      <c r="Q369" s="72"/>
      <c r="R369" s="153"/>
    </row>
    <row r="370" spans="4:18" x14ac:dyDescent="0.3">
      <c r="D370" s="49" t="str">
        <f>IF(ISBLANK(BurstClassFull13[[#This Row],[Hour1-Spk/sec]]),"",IF(BurstClassFull13[[#This Row],[Hour1-Spk/sec]]&lt;$C$3,"LF","HF"))</f>
        <v/>
      </c>
      <c r="E370" s="49" t="str">
        <f>IF(ISBLANK(BurstClassFull13[[#This Row],[Hour1-%SpikesInBursts]]),"",IF(BurstClassFull13[[#This Row],[Hour1-%SpikesInBursts]]&lt;$D$3,"LB","HB"))</f>
        <v/>
      </c>
      <c r="F370" s="50" t="str">
        <f t="shared" si="5"/>
        <v/>
      </c>
      <c r="G370" s="131"/>
      <c r="H370" s="131"/>
      <c r="I370" s="74"/>
      <c r="J370" s="71"/>
      <c r="K370" s="71"/>
      <c r="L370" s="71"/>
      <c r="M370" s="71"/>
      <c r="N370" s="71"/>
      <c r="O370" s="71" t="e">
        <f>IF(Table1[[#This Row],[Ethanol Day]]&lt;9,"Early",IF(Table1[[#This Row],[Ethanol Day]]&gt;16,"Late","Mid"))</f>
        <v>#VALUE!</v>
      </c>
      <c r="P370" s="71"/>
      <c r="Q370" s="72"/>
      <c r="R370" s="153"/>
    </row>
    <row r="371" spans="4:18" x14ac:dyDescent="0.3">
      <c r="D371" s="49" t="str">
        <f>IF(ISBLANK(BurstClassFull13[[#This Row],[Hour1-Spk/sec]]),"",IF(BurstClassFull13[[#This Row],[Hour1-Spk/sec]]&lt;$C$3,"LF","HF"))</f>
        <v/>
      </c>
      <c r="E371" s="49" t="str">
        <f>IF(ISBLANK(BurstClassFull13[[#This Row],[Hour1-%SpikesInBursts]]),"",IF(BurstClassFull13[[#This Row],[Hour1-%SpikesInBursts]]&lt;$D$3,"LB","HB"))</f>
        <v/>
      </c>
      <c r="F371" s="50" t="str">
        <f t="shared" si="5"/>
        <v/>
      </c>
      <c r="G371" s="131"/>
      <c r="H371" s="131"/>
      <c r="I371" s="74"/>
      <c r="J371" s="71"/>
      <c r="K371" s="71"/>
      <c r="L371" s="71"/>
      <c r="M371" s="71"/>
      <c r="N371" s="71"/>
      <c r="O371" s="71" t="e">
        <f>IF(Table1[[#This Row],[Ethanol Day]]&lt;9,"Early",IF(Table1[[#This Row],[Ethanol Day]]&gt;16,"Late","Mid"))</f>
        <v>#VALUE!</v>
      </c>
      <c r="P371" s="71"/>
      <c r="Q371" s="72"/>
      <c r="R371" s="153"/>
    </row>
    <row r="372" spans="4:18" x14ac:dyDescent="0.3">
      <c r="D372" s="49" t="str">
        <f>IF(ISBLANK(BurstClassFull13[[#This Row],[Hour1-Spk/sec]]),"",IF(BurstClassFull13[[#This Row],[Hour1-Spk/sec]]&lt;$C$3,"LF","HF"))</f>
        <v/>
      </c>
      <c r="E372" s="49" t="str">
        <f>IF(ISBLANK(BurstClassFull13[[#This Row],[Hour1-%SpikesInBursts]]),"",IF(BurstClassFull13[[#This Row],[Hour1-%SpikesInBursts]]&lt;$D$3,"LB","HB"))</f>
        <v/>
      </c>
      <c r="F372" s="50" t="str">
        <f t="shared" si="5"/>
        <v/>
      </c>
      <c r="G372" s="131"/>
      <c r="H372" s="131"/>
      <c r="I372" s="74"/>
      <c r="J372" s="71"/>
      <c r="K372" s="71"/>
      <c r="L372" s="71"/>
      <c r="M372" s="71"/>
      <c r="N372" s="71"/>
      <c r="O372" s="71" t="e">
        <f>IF(Table1[[#This Row],[Ethanol Day]]&lt;9,"Early",IF(Table1[[#This Row],[Ethanol Day]]&gt;16,"Late","Mid"))</f>
        <v>#VALUE!</v>
      </c>
      <c r="P372" s="71"/>
      <c r="Q372" s="72"/>
      <c r="R372" s="153"/>
    </row>
    <row r="373" spans="4:18" x14ac:dyDescent="0.3">
      <c r="D373" s="49" t="str">
        <f>IF(ISBLANK(BurstClassFull13[[#This Row],[Hour1-Spk/sec]]),"",IF(BurstClassFull13[[#This Row],[Hour1-Spk/sec]]&lt;$C$3,"LF","HF"))</f>
        <v/>
      </c>
      <c r="E373" s="49" t="str">
        <f>IF(ISBLANK(BurstClassFull13[[#This Row],[Hour1-%SpikesInBursts]]),"",IF(BurstClassFull13[[#This Row],[Hour1-%SpikesInBursts]]&lt;$D$3,"LB","HB"))</f>
        <v/>
      </c>
      <c r="F373" s="50" t="str">
        <f t="shared" si="5"/>
        <v/>
      </c>
      <c r="G373" s="131"/>
      <c r="H373" s="131"/>
      <c r="I373" s="74"/>
      <c r="J373" s="71"/>
      <c r="K373" s="71"/>
      <c r="L373" s="71"/>
      <c r="M373" s="71"/>
      <c r="N373" s="71"/>
      <c r="O373" s="71" t="e">
        <f>IF(Table1[[#This Row],[Ethanol Day]]&lt;9,"Early",IF(Table1[[#This Row],[Ethanol Day]]&gt;16,"Late","Mid"))</f>
        <v>#VALUE!</v>
      </c>
      <c r="P373" s="71"/>
      <c r="Q373" s="72"/>
      <c r="R373" s="153"/>
    </row>
    <row r="374" spans="4:18" x14ac:dyDescent="0.3">
      <c r="D374" s="49" t="str">
        <f>IF(ISBLANK(BurstClassFull13[[#This Row],[Hour1-Spk/sec]]),"",IF(BurstClassFull13[[#This Row],[Hour1-Spk/sec]]&lt;$C$3,"LF","HF"))</f>
        <v/>
      </c>
      <c r="E374" s="49" t="str">
        <f>IF(ISBLANK(BurstClassFull13[[#This Row],[Hour1-%SpikesInBursts]]),"",IF(BurstClassFull13[[#This Row],[Hour1-%SpikesInBursts]]&lt;$D$3,"LB","HB"))</f>
        <v/>
      </c>
      <c r="F374" s="50" t="str">
        <f t="shared" si="5"/>
        <v/>
      </c>
      <c r="G374" s="131"/>
      <c r="H374" s="131"/>
      <c r="I374" s="74"/>
      <c r="J374" s="71"/>
      <c r="K374" s="71"/>
      <c r="L374" s="71"/>
      <c r="M374" s="71"/>
      <c r="N374" s="71"/>
      <c r="O374" s="71" t="e">
        <f>IF(Table1[[#This Row],[Ethanol Day]]&lt;9,"Early",IF(Table1[[#This Row],[Ethanol Day]]&gt;16,"Late","Mid"))</f>
        <v>#VALUE!</v>
      </c>
      <c r="P374" s="71"/>
      <c r="Q374" s="72"/>
      <c r="R374" s="153"/>
    </row>
    <row r="375" spans="4:18" x14ac:dyDescent="0.3">
      <c r="D375" s="49" t="str">
        <f>IF(ISBLANK(BurstClassFull13[[#This Row],[Hour1-Spk/sec]]),"",IF(BurstClassFull13[[#This Row],[Hour1-Spk/sec]]&lt;$C$3,"LF","HF"))</f>
        <v/>
      </c>
      <c r="E375" s="49" t="str">
        <f>IF(ISBLANK(BurstClassFull13[[#This Row],[Hour1-%SpikesInBursts]]),"",IF(BurstClassFull13[[#This Row],[Hour1-%SpikesInBursts]]&lt;$D$3,"LB","HB"))</f>
        <v/>
      </c>
      <c r="F375" s="50" t="str">
        <f t="shared" si="5"/>
        <v/>
      </c>
      <c r="G375" s="131"/>
      <c r="H375" s="131"/>
      <c r="I375" s="74"/>
      <c r="J375" s="71"/>
      <c r="K375" s="71"/>
      <c r="L375" s="71"/>
      <c r="M375" s="71"/>
      <c r="N375" s="71"/>
      <c r="O375" s="71" t="e">
        <f>IF(Table1[[#This Row],[Ethanol Day]]&lt;9,"Early",IF(Table1[[#This Row],[Ethanol Day]]&gt;16,"Late","Mid"))</f>
        <v>#VALUE!</v>
      </c>
      <c r="P375" s="71"/>
      <c r="Q375" s="72"/>
      <c r="R375" s="153"/>
    </row>
    <row r="376" spans="4:18" x14ac:dyDescent="0.3">
      <c r="D376" s="49" t="str">
        <f>IF(ISBLANK(BurstClassFull13[[#This Row],[Hour1-Spk/sec]]),"",IF(BurstClassFull13[[#This Row],[Hour1-Spk/sec]]&lt;$C$3,"LF","HF"))</f>
        <v/>
      </c>
      <c r="E376" s="49" t="str">
        <f>IF(ISBLANK(BurstClassFull13[[#This Row],[Hour1-%SpikesInBursts]]),"",IF(BurstClassFull13[[#This Row],[Hour1-%SpikesInBursts]]&lt;$D$3,"LB","HB"))</f>
        <v/>
      </c>
      <c r="F376" s="50" t="str">
        <f t="shared" si="5"/>
        <v/>
      </c>
      <c r="G376" s="131"/>
      <c r="H376" s="131"/>
      <c r="I376" s="74"/>
      <c r="J376" s="71"/>
      <c r="K376" s="71"/>
      <c r="L376" s="71"/>
      <c r="M376" s="71"/>
      <c r="N376" s="71"/>
      <c r="O376" s="71" t="e">
        <f>IF(Table1[[#This Row],[Ethanol Day]]&lt;9,"Early",IF(Table1[[#This Row],[Ethanol Day]]&gt;16,"Late","Mid"))</f>
        <v>#VALUE!</v>
      </c>
      <c r="P376" s="71"/>
      <c r="Q376" s="72"/>
      <c r="R376" s="153"/>
    </row>
    <row r="377" spans="4:18" x14ac:dyDescent="0.3">
      <c r="D377" s="49" t="str">
        <f>IF(ISBLANK(BurstClassFull13[[#This Row],[Hour1-Spk/sec]]),"",IF(BurstClassFull13[[#This Row],[Hour1-Spk/sec]]&lt;$C$3,"LF","HF"))</f>
        <v/>
      </c>
      <c r="E377" s="49" t="str">
        <f>IF(ISBLANK(BurstClassFull13[[#This Row],[Hour1-%SpikesInBursts]]),"",IF(BurstClassFull13[[#This Row],[Hour1-%SpikesInBursts]]&lt;$D$3,"LB","HB"))</f>
        <v/>
      </c>
      <c r="F377" s="50" t="str">
        <f t="shared" si="5"/>
        <v/>
      </c>
      <c r="G377" s="131"/>
      <c r="H377" s="131"/>
      <c r="I377" s="74"/>
      <c r="J377" s="71"/>
      <c r="K377" s="71"/>
      <c r="L377" s="71"/>
      <c r="M377" s="71"/>
      <c r="N377" s="71"/>
      <c r="O377" s="71" t="e">
        <f>IF(Table1[[#This Row],[Ethanol Day]]&lt;9,"Early",IF(Table1[[#This Row],[Ethanol Day]]&gt;16,"Late","Mid"))</f>
        <v>#VALUE!</v>
      </c>
      <c r="P377" s="71"/>
      <c r="Q377" s="72"/>
      <c r="R377" s="153"/>
    </row>
    <row r="378" spans="4:18" x14ac:dyDescent="0.3">
      <c r="D378" s="49" t="str">
        <f>IF(ISBLANK(BurstClassFull13[[#This Row],[Hour1-Spk/sec]]),"",IF(BurstClassFull13[[#This Row],[Hour1-Spk/sec]]&lt;$C$3,"LF","HF"))</f>
        <v/>
      </c>
      <c r="E378" s="49" t="str">
        <f>IF(ISBLANK(BurstClassFull13[[#This Row],[Hour1-%SpikesInBursts]]),"",IF(BurstClassFull13[[#This Row],[Hour1-%SpikesInBursts]]&lt;$D$3,"LB","HB"))</f>
        <v/>
      </c>
      <c r="F378" s="50" t="str">
        <f t="shared" si="5"/>
        <v/>
      </c>
      <c r="G378" s="131"/>
      <c r="H378" s="131"/>
      <c r="I378" s="74"/>
      <c r="J378" s="71"/>
      <c r="K378" s="71"/>
      <c r="L378" s="71"/>
      <c r="M378" s="71"/>
      <c r="N378" s="71"/>
      <c r="O378" s="71" t="e">
        <f>IF(Table1[[#This Row],[Ethanol Day]]&lt;9,"Early",IF(Table1[[#This Row],[Ethanol Day]]&gt;16,"Late","Mid"))</f>
        <v>#VALUE!</v>
      </c>
      <c r="P378" s="71"/>
      <c r="Q378" s="72"/>
      <c r="R378" s="153"/>
    </row>
    <row r="379" spans="4:18" x14ac:dyDescent="0.3">
      <c r="D379" s="49" t="str">
        <f>IF(ISBLANK(BurstClassFull13[[#This Row],[Hour1-Spk/sec]]),"",IF(BurstClassFull13[[#This Row],[Hour1-Spk/sec]]&lt;$C$3,"LF","HF"))</f>
        <v/>
      </c>
      <c r="E379" s="49" t="str">
        <f>IF(ISBLANK(BurstClassFull13[[#This Row],[Hour1-%SpikesInBursts]]),"",IF(BurstClassFull13[[#This Row],[Hour1-%SpikesInBursts]]&lt;$D$3,"LB","HB"))</f>
        <v/>
      </c>
      <c r="F379" s="50" t="str">
        <f t="shared" si="5"/>
        <v/>
      </c>
      <c r="G379" s="131"/>
      <c r="H379" s="131"/>
      <c r="I379" s="74"/>
      <c r="J379" s="71"/>
      <c r="K379" s="71"/>
      <c r="L379" s="71"/>
      <c r="M379" s="71"/>
      <c r="N379" s="71"/>
      <c r="O379" s="71" t="e">
        <f>IF(Table1[[#This Row],[Ethanol Day]]&lt;9,"Early",IF(Table1[[#This Row],[Ethanol Day]]&gt;16,"Late","Mid"))</f>
        <v>#VALUE!</v>
      </c>
      <c r="P379" s="71"/>
      <c r="Q379" s="72"/>
      <c r="R379" s="153"/>
    </row>
    <row r="380" spans="4:18" x14ac:dyDescent="0.3">
      <c r="D380" s="49" t="str">
        <f>IF(ISBLANK(BurstClassFull13[[#This Row],[Hour1-Spk/sec]]),"",IF(BurstClassFull13[[#This Row],[Hour1-Spk/sec]]&lt;$C$3,"LF","HF"))</f>
        <v/>
      </c>
      <c r="E380" s="49" t="str">
        <f>IF(ISBLANK(BurstClassFull13[[#This Row],[Hour1-%SpikesInBursts]]),"",IF(BurstClassFull13[[#This Row],[Hour1-%SpikesInBursts]]&lt;$D$3,"LB","HB"))</f>
        <v/>
      </c>
      <c r="F380" s="50" t="str">
        <f t="shared" si="5"/>
        <v/>
      </c>
      <c r="G380" s="131"/>
      <c r="H380" s="131"/>
      <c r="I380" s="74"/>
      <c r="J380" s="71"/>
      <c r="K380" s="71"/>
      <c r="L380" s="71"/>
      <c r="M380" s="71"/>
      <c r="N380" s="71"/>
      <c r="O380" s="71" t="e">
        <f>IF(Table1[[#This Row],[Ethanol Day]]&lt;9,"Early",IF(Table1[[#This Row],[Ethanol Day]]&gt;16,"Late","Mid"))</f>
        <v>#VALUE!</v>
      </c>
      <c r="P380" s="71"/>
      <c r="Q380" s="72"/>
      <c r="R380" s="153"/>
    </row>
    <row r="381" spans="4:18" x14ac:dyDescent="0.3">
      <c r="D381" s="49" t="str">
        <f>IF(ISBLANK(BurstClassFull13[[#This Row],[Hour1-Spk/sec]]),"",IF(BurstClassFull13[[#This Row],[Hour1-Spk/sec]]&lt;$C$3,"LF","HF"))</f>
        <v/>
      </c>
      <c r="E381" s="49" t="str">
        <f>IF(ISBLANK(BurstClassFull13[[#This Row],[Hour1-%SpikesInBursts]]),"",IF(BurstClassFull13[[#This Row],[Hour1-%SpikesInBursts]]&lt;$D$3,"LB","HB"))</f>
        <v/>
      </c>
      <c r="F381" s="50" t="str">
        <f t="shared" si="5"/>
        <v/>
      </c>
      <c r="G381" s="131"/>
      <c r="H381" s="131"/>
      <c r="I381" s="74"/>
      <c r="J381" s="71"/>
      <c r="K381" s="71"/>
      <c r="L381" s="71"/>
      <c r="M381" s="71"/>
      <c r="N381" s="71"/>
      <c r="O381" s="71" t="e">
        <f>IF(Table1[[#This Row],[Ethanol Day]]&lt;9,"Early",IF(Table1[[#This Row],[Ethanol Day]]&gt;16,"Late","Mid"))</f>
        <v>#VALUE!</v>
      </c>
      <c r="P381" s="71"/>
      <c r="Q381" s="72"/>
      <c r="R381" s="153"/>
    </row>
    <row r="382" spans="4:18" x14ac:dyDescent="0.3">
      <c r="D382" s="49" t="str">
        <f>IF(ISBLANK(BurstClassFull13[[#This Row],[Hour1-Spk/sec]]),"",IF(BurstClassFull13[[#This Row],[Hour1-Spk/sec]]&lt;$C$3,"LF","HF"))</f>
        <v/>
      </c>
      <c r="E382" s="49" t="str">
        <f>IF(ISBLANK(BurstClassFull13[[#This Row],[Hour1-%SpikesInBursts]]),"",IF(BurstClassFull13[[#This Row],[Hour1-%SpikesInBursts]]&lt;$D$3,"LB","HB"))</f>
        <v/>
      </c>
      <c r="F382" s="50" t="str">
        <f t="shared" si="5"/>
        <v/>
      </c>
      <c r="G382" s="131"/>
      <c r="H382" s="131"/>
      <c r="I382" s="74"/>
      <c r="J382" s="71"/>
      <c r="K382" s="71"/>
      <c r="L382" s="71"/>
      <c r="M382" s="71"/>
      <c r="N382" s="71"/>
      <c r="O382" s="71" t="e">
        <f>IF(Table1[[#This Row],[Ethanol Day]]&lt;9,"Early",IF(Table1[[#This Row],[Ethanol Day]]&gt;16,"Late","Mid"))</f>
        <v>#VALUE!</v>
      </c>
      <c r="P382" s="71"/>
      <c r="Q382" s="72"/>
      <c r="R382" s="153"/>
    </row>
    <row r="383" spans="4:18" x14ac:dyDescent="0.3">
      <c r="D383" s="49" t="str">
        <f>IF(ISBLANK(BurstClassFull13[[#This Row],[Hour1-Spk/sec]]),"",IF(BurstClassFull13[[#This Row],[Hour1-Spk/sec]]&lt;$C$3,"LF","HF"))</f>
        <v/>
      </c>
      <c r="E383" s="49" t="str">
        <f>IF(ISBLANK(BurstClassFull13[[#This Row],[Hour1-%SpikesInBursts]]),"",IF(BurstClassFull13[[#This Row],[Hour1-%SpikesInBursts]]&lt;$D$3,"LB","HB"))</f>
        <v/>
      </c>
      <c r="F383" s="50" t="str">
        <f t="shared" si="5"/>
        <v/>
      </c>
      <c r="G383" s="131"/>
      <c r="H383" s="131"/>
      <c r="I383" s="74"/>
      <c r="J383" s="71"/>
      <c r="K383" s="71"/>
      <c r="L383" s="71"/>
      <c r="M383" s="71"/>
      <c r="N383" s="71"/>
      <c r="O383" s="71" t="e">
        <f>IF(Table1[[#This Row],[Ethanol Day]]&lt;9,"Early",IF(Table1[[#This Row],[Ethanol Day]]&gt;16,"Late","Mid"))</f>
        <v>#VALUE!</v>
      </c>
      <c r="P383" s="71"/>
      <c r="Q383" s="72"/>
      <c r="R383" s="153"/>
    </row>
    <row r="384" spans="4:18" x14ac:dyDescent="0.3">
      <c r="D384" s="49" t="str">
        <f>IF(ISBLANK(BurstClassFull13[[#This Row],[Hour1-Spk/sec]]),"",IF(BurstClassFull13[[#This Row],[Hour1-Spk/sec]]&lt;$C$3,"LF","HF"))</f>
        <v/>
      </c>
      <c r="E384" s="49" t="str">
        <f>IF(ISBLANK(BurstClassFull13[[#This Row],[Hour1-%SpikesInBursts]]),"",IF(BurstClassFull13[[#This Row],[Hour1-%SpikesInBursts]]&lt;$D$3,"LB","HB"))</f>
        <v/>
      </c>
      <c r="F384" s="50" t="str">
        <f t="shared" si="5"/>
        <v/>
      </c>
      <c r="G384" s="131"/>
      <c r="H384" s="131"/>
      <c r="I384" s="74"/>
      <c r="J384" s="71"/>
      <c r="K384" s="71"/>
      <c r="L384" s="71"/>
      <c r="M384" s="71"/>
      <c r="N384" s="71"/>
      <c r="O384" s="71" t="e">
        <f>IF(Table1[[#This Row],[Ethanol Day]]&lt;9,"Early",IF(Table1[[#This Row],[Ethanol Day]]&gt;16,"Late","Mid"))</f>
        <v>#VALUE!</v>
      </c>
      <c r="P384" s="71"/>
      <c r="Q384" s="72"/>
      <c r="R384" s="153"/>
    </row>
    <row r="385" spans="4:18" x14ac:dyDescent="0.3">
      <c r="D385" s="49" t="str">
        <f>IF(ISBLANK(BurstClassFull13[[#This Row],[Hour1-Spk/sec]]),"",IF(BurstClassFull13[[#This Row],[Hour1-Spk/sec]]&lt;$C$3,"LF","HF"))</f>
        <v/>
      </c>
      <c r="E385" s="49" t="str">
        <f>IF(ISBLANK(BurstClassFull13[[#This Row],[Hour1-%SpikesInBursts]]),"",IF(BurstClassFull13[[#This Row],[Hour1-%SpikesInBursts]]&lt;$D$3,"LB","HB"))</f>
        <v/>
      </c>
      <c r="F385" s="50" t="str">
        <f t="shared" si="5"/>
        <v/>
      </c>
      <c r="G385" s="131"/>
      <c r="H385" s="131"/>
      <c r="I385" s="74"/>
      <c r="J385" s="71"/>
      <c r="K385" s="71"/>
      <c r="L385" s="71"/>
      <c r="M385" s="71"/>
      <c r="N385" s="71"/>
      <c r="O385" s="71" t="e">
        <f>IF(Table1[[#This Row],[Ethanol Day]]&lt;9,"Early",IF(Table1[[#This Row],[Ethanol Day]]&gt;16,"Late","Mid"))</f>
        <v>#VALUE!</v>
      </c>
      <c r="P385" s="71"/>
      <c r="Q385" s="72"/>
      <c r="R385" s="153"/>
    </row>
    <row r="386" spans="4:18" x14ac:dyDescent="0.3">
      <c r="D386" s="49" t="str">
        <f>IF(ISBLANK(BurstClassFull13[[#This Row],[Hour1-Spk/sec]]),"",IF(BurstClassFull13[[#This Row],[Hour1-Spk/sec]]&lt;$C$3,"LF","HF"))</f>
        <v/>
      </c>
      <c r="E386" s="49" t="str">
        <f>IF(ISBLANK(BurstClassFull13[[#This Row],[Hour1-%SpikesInBursts]]),"",IF(BurstClassFull13[[#This Row],[Hour1-%SpikesInBursts]]&lt;$D$3,"LB","HB"))</f>
        <v/>
      </c>
      <c r="F386" s="50" t="str">
        <f t="shared" si="5"/>
        <v/>
      </c>
      <c r="G386" s="131"/>
      <c r="H386" s="131"/>
      <c r="I386" s="74"/>
      <c r="J386" s="71"/>
      <c r="K386" s="71"/>
      <c r="L386" s="71"/>
      <c r="M386" s="71"/>
      <c r="N386" s="71"/>
      <c r="O386" s="71" t="e">
        <f>IF(Table1[[#This Row],[Ethanol Day]]&lt;9,"Early",IF(Table1[[#This Row],[Ethanol Day]]&gt;16,"Late","Mid"))</f>
        <v>#VALUE!</v>
      </c>
      <c r="P386" s="71"/>
      <c r="Q386" s="72"/>
      <c r="R386" s="153"/>
    </row>
    <row r="387" spans="4:18" x14ac:dyDescent="0.3">
      <c r="D387" s="49" t="str">
        <f>IF(ISBLANK(BurstClassFull13[[#This Row],[Hour1-Spk/sec]]),"",IF(BurstClassFull13[[#This Row],[Hour1-Spk/sec]]&lt;$C$3,"LF","HF"))</f>
        <v/>
      </c>
      <c r="E387" s="49" t="str">
        <f>IF(ISBLANK(BurstClassFull13[[#This Row],[Hour1-%SpikesInBursts]]),"",IF(BurstClassFull13[[#This Row],[Hour1-%SpikesInBursts]]&lt;$D$3,"LB","HB"))</f>
        <v/>
      </c>
      <c r="F387" s="50" t="str">
        <f t="shared" si="5"/>
        <v/>
      </c>
      <c r="G387" s="131"/>
      <c r="H387" s="131"/>
      <c r="I387" s="74"/>
      <c r="J387" s="71"/>
      <c r="K387" s="71"/>
      <c r="L387" s="71"/>
      <c r="M387" s="71"/>
      <c r="N387" s="71"/>
      <c r="O387" s="71" t="e">
        <f>IF(Table1[[#This Row],[Ethanol Day]]&lt;9,"Early",IF(Table1[[#This Row],[Ethanol Day]]&gt;16,"Late","Mid"))</f>
        <v>#VALUE!</v>
      </c>
      <c r="P387" s="71"/>
      <c r="Q387" s="72"/>
      <c r="R387" s="153"/>
    </row>
    <row r="388" spans="4:18" x14ac:dyDescent="0.3">
      <c r="D388" s="49" t="str">
        <f>IF(ISBLANK(BurstClassFull13[[#This Row],[Hour1-Spk/sec]]),"",IF(BurstClassFull13[[#This Row],[Hour1-Spk/sec]]&lt;$C$3,"LF","HF"))</f>
        <v/>
      </c>
      <c r="E388" s="49" t="str">
        <f>IF(ISBLANK(BurstClassFull13[[#This Row],[Hour1-%SpikesInBursts]]),"",IF(BurstClassFull13[[#This Row],[Hour1-%SpikesInBursts]]&lt;$D$3,"LB","HB"))</f>
        <v/>
      </c>
      <c r="F388" s="50" t="str">
        <f t="shared" si="5"/>
        <v/>
      </c>
      <c r="G388" s="131"/>
      <c r="H388" s="131"/>
      <c r="I388" s="74"/>
      <c r="J388" s="71"/>
      <c r="K388" s="71"/>
      <c r="L388" s="71"/>
      <c r="M388" s="71"/>
      <c r="N388" s="71"/>
      <c r="O388" s="71" t="e">
        <f>IF(Table1[[#This Row],[Ethanol Day]]&lt;9,"Early",IF(Table1[[#This Row],[Ethanol Day]]&gt;16,"Late","Mid"))</f>
        <v>#VALUE!</v>
      </c>
      <c r="P388" s="71"/>
      <c r="Q388" s="72"/>
      <c r="R388" s="153"/>
    </row>
    <row r="389" spans="4:18" x14ac:dyDescent="0.3">
      <c r="D389" s="49" t="str">
        <f>IF(ISBLANK(BurstClassFull13[[#This Row],[Hour1-Spk/sec]]),"",IF(BurstClassFull13[[#This Row],[Hour1-Spk/sec]]&lt;$C$3,"LF","HF"))</f>
        <v/>
      </c>
      <c r="E389" s="49" t="str">
        <f>IF(ISBLANK(BurstClassFull13[[#This Row],[Hour1-%SpikesInBursts]]),"",IF(BurstClassFull13[[#This Row],[Hour1-%SpikesInBursts]]&lt;$D$3,"LB","HB"))</f>
        <v/>
      </c>
      <c r="F389" s="50" t="str">
        <f t="shared" si="5"/>
        <v/>
      </c>
      <c r="G389" s="131"/>
      <c r="H389" s="131"/>
      <c r="I389" s="74"/>
      <c r="J389" s="71"/>
      <c r="K389" s="71"/>
      <c r="L389" s="71"/>
      <c r="M389" s="71"/>
      <c r="N389" s="71"/>
      <c r="O389" s="71" t="e">
        <f>IF(Table1[[#This Row],[Ethanol Day]]&lt;9,"Early",IF(Table1[[#This Row],[Ethanol Day]]&gt;16,"Late","Mid"))</f>
        <v>#VALUE!</v>
      </c>
      <c r="P389" s="71"/>
      <c r="Q389" s="72"/>
      <c r="R389" s="153"/>
    </row>
    <row r="390" spans="4:18" x14ac:dyDescent="0.3">
      <c r="D390" s="49" t="str">
        <f>IF(ISBLANK(BurstClassFull13[[#This Row],[Hour1-Spk/sec]]),"",IF(BurstClassFull13[[#This Row],[Hour1-Spk/sec]]&lt;$C$3,"LF","HF"))</f>
        <v/>
      </c>
      <c r="E390" s="49" t="str">
        <f>IF(ISBLANK(BurstClassFull13[[#This Row],[Hour1-%SpikesInBursts]]),"",IF(BurstClassFull13[[#This Row],[Hour1-%SpikesInBursts]]&lt;$D$3,"LB","HB"))</f>
        <v/>
      </c>
      <c r="F390" s="50" t="str">
        <f t="shared" si="5"/>
        <v/>
      </c>
      <c r="G390" s="131"/>
      <c r="H390" s="131"/>
      <c r="I390" s="74"/>
      <c r="J390" s="71"/>
      <c r="K390" s="71"/>
      <c r="L390" s="71"/>
      <c r="M390" s="71"/>
      <c r="N390" s="71"/>
      <c r="O390" s="71" t="e">
        <f>IF(Table1[[#This Row],[Ethanol Day]]&lt;9,"Early",IF(Table1[[#This Row],[Ethanol Day]]&gt;16,"Late","Mid"))</f>
        <v>#VALUE!</v>
      </c>
      <c r="P390" s="71"/>
      <c r="Q390" s="72"/>
      <c r="R390" s="153"/>
    </row>
    <row r="391" spans="4:18" x14ac:dyDescent="0.3">
      <c r="D391" s="49" t="str">
        <f>IF(ISBLANK(BurstClassFull13[[#This Row],[Hour1-Spk/sec]]),"",IF(BurstClassFull13[[#This Row],[Hour1-Spk/sec]]&lt;$C$3,"LF","HF"))</f>
        <v/>
      </c>
      <c r="E391" s="49" t="str">
        <f>IF(ISBLANK(BurstClassFull13[[#This Row],[Hour1-%SpikesInBursts]]),"",IF(BurstClassFull13[[#This Row],[Hour1-%SpikesInBursts]]&lt;$D$3,"LB","HB"))</f>
        <v/>
      </c>
      <c r="F391" s="50" t="str">
        <f t="shared" si="5"/>
        <v/>
      </c>
      <c r="G391" s="131"/>
      <c r="H391" s="131"/>
      <c r="I391" s="74"/>
      <c r="J391" s="71"/>
      <c r="K391" s="71"/>
      <c r="L391" s="71"/>
      <c r="M391" s="71"/>
      <c r="N391" s="71"/>
      <c r="O391" s="71" t="e">
        <f>IF(Table1[[#This Row],[Ethanol Day]]&lt;9,"Early",IF(Table1[[#This Row],[Ethanol Day]]&gt;16,"Late","Mid"))</f>
        <v>#VALUE!</v>
      </c>
      <c r="P391" s="71"/>
      <c r="Q391" s="72"/>
      <c r="R391" s="153"/>
    </row>
    <row r="392" spans="4:18" x14ac:dyDescent="0.3">
      <c r="D392" s="49" t="str">
        <f>IF(ISBLANK(BurstClassFull13[[#This Row],[Hour1-Spk/sec]]),"",IF(BurstClassFull13[[#This Row],[Hour1-Spk/sec]]&lt;$C$3,"LF","HF"))</f>
        <v/>
      </c>
      <c r="E392" s="49" t="str">
        <f>IF(ISBLANK(BurstClassFull13[[#This Row],[Hour1-%SpikesInBursts]]),"",IF(BurstClassFull13[[#This Row],[Hour1-%SpikesInBursts]]&lt;$D$3,"LB","HB"))</f>
        <v/>
      </c>
      <c r="F392" s="50" t="str">
        <f t="shared" si="5"/>
        <v/>
      </c>
      <c r="G392" s="131"/>
      <c r="H392" s="131"/>
      <c r="I392" s="74"/>
      <c r="J392" s="71"/>
      <c r="K392" s="71"/>
      <c r="L392" s="71"/>
      <c r="M392" s="71"/>
      <c r="N392" s="71"/>
      <c r="O392" s="71" t="e">
        <f>IF(Table1[[#This Row],[Ethanol Day]]&lt;9,"Early",IF(Table1[[#This Row],[Ethanol Day]]&gt;16,"Late","Mid"))</f>
        <v>#VALUE!</v>
      </c>
      <c r="P392" s="71"/>
      <c r="Q392" s="72"/>
      <c r="R392" s="153"/>
    </row>
    <row r="393" spans="4:18" x14ac:dyDescent="0.3">
      <c r="D393" s="49" t="str">
        <f>IF(ISBLANK(BurstClassFull13[[#This Row],[Hour1-Spk/sec]]),"",IF(BurstClassFull13[[#This Row],[Hour1-Spk/sec]]&lt;$C$3,"LF","HF"))</f>
        <v/>
      </c>
      <c r="E393" s="49" t="str">
        <f>IF(ISBLANK(BurstClassFull13[[#This Row],[Hour1-%SpikesInBursts]]),"",IF(BurstClassFull13[[#This Row],[Hour1-%SpikesInBursts]]&lt;$D$3,"LB","HB"))</f>
        <v/>
      </c>
      <c r="F393" s="50" t="str">
        <f t="shared" si="5"/>
        <v/>
      </c>
      <c r="G393" s="131"/>
      <c r="H393" s="131"/>
      <c r="I393" s="74"/>
      <c r="J393" s="71"/>
      <c r="K393" s="71"/>
      <c r="L393" s="71"/>
      <c r="M393" s="71"/>
      <c r="N393" s="71"/>
      <c r="O393" s="71" t="e">
        <f>IF(Table1[[#This Row],[Ethanol Day]]&lt;9,"Early",IF(Table1[[#This Row],[Ethanol Day]]&gt;16,"Late","Mid"))</f>
        <v>#VALUE!</v>
      </c>
      <c r="P393" s="71"/>
      <c r="Q393" s="72"/>
      <c r="R393" s="153"/>
    </row>
    <row r="394" spans="4:18" x14ac:dyDescent="0.3">
      <c r="D394" s="49" t="str">
        <f>IF(ISBLANK(BurstClassFull13[[#This Row],[Hour1-Spk/sec]]),"",IF(BurstClassFull13[[#This Row],[Hour1-Spk/sec]]&lt;$C$3,"LF","HF"))</f>
        <v/>
      </c>
      <c r="E394" s="49" t="str">
        <f>IF(ISBLANK(BurstClassFull13[[#This Row],[Hour1-%SpikesInBursts]]),"",IF(BurstClassFull13[[#This Row],[Hour1-%SpikesInBursts]]&lt;$D$3,"LB","HB"))</f>
        <v/>
      </c>
      <c r="F394" s="50" t="str">
        <f t="shared" si="5"/>
        <v/>
      </c>
      <c r="G394" s="131"/>
      <c r="H394" s="131"/>
      <c r="I394" s="74"/>
      <c r="J394" s="71"/>
      <c r="K394" s="71"/>
      <c r="L394" s="71"/>
      <c r="M394" s="71"/>
      <c r="N394" s="71"/>
      <c r="O394" s="71" t="e">
        <f>IF(Table1[[#This Row],[Ethanol Day]]&lt;9,"Early",IF(Table1[[#This Row],[Ethanol Day]]&gt;16,"Late","Mid"))</f>
        <v>#VALUE!</v>
      </c>
      <c r="P394" s="71"/>
      <c r="Q394" s="72"/>
      <c r="R394" s="153"/>
    </row>
    <row r="395" spans="4:18" x14ac:dyDescent="0.3">
      <c r="D395" s="49" t="str">
        <f>IF(ISBLANK(BurstClassFull13[[#This Row],[Hour1-Spk/sec]]),"",IF(BurstClassFull13[[#This Row],[Hour1-Spk/sec]]&lt;$C$3,"LF","HF"))</f>
        <v/>
      </c>
      <c r="E395" s="49" t="str">
        <f>IF(ISBLANK(BurstClassFull13[[#This Row],[Hour1-%SpikesInBursts]]),"",IF(BurstClassFull13[[#This Row],[Hour1-%SpikesInBursts]]&lt;$D$3,"LB","HB"))</f>
        <v/>
      </c>
      <c r="F395" s="50" t="str">
        <f t="shared" si="5"/>
        <v/>
      </c>
      <c r="G395" s="131"/>
      <c r="H395" s="131"/>
      <c r="I395" s="74"/>
      <c r="J395" s="71"/>
      <c r="K395" s="71"/>
      <c r="L395" s="71"/>
      <c r="M395" s="71"/>
      <c r="N395" s="71"/>
      <c r="O395" s="71" t="e">
        <f>IF(Table1[[#This Row],[Ethanol Day]]&lt;9,"Early",IF(Table1[[#This Row],[Ethanol Day]]&gt;16,"Late","Mid"))</f>
        <v>#VALUE!</v>
      </c>
      <c r="P395" s="71"/>
      <c r="Q395" s="72"/>
      <c r="R395" s="153"/>
    </row>
    <row r="396" spans="4:18" x14ac:dyDescent="0.3">
      <c r="D396" s="49" t="str">
        <f>IF(ISBLANK(BurstClassFull13[[#This Row],[Hour1-Spk/sec]]),"",IF(BurstClassFull13[[#This Row],[Hour1-Spk/sec]]&lt;$C$3,"LF","HF"))</f>
        <v/>
      </c>
      <c r="E396" s="49" t="str">
        <f>IF(ISBLANK(BurstClassFull13[[#This Row],[Hour1-%SpikesInBursts]]),"",IF(BurstClassFull13[[#This Row],[Hour1-%SpikesInBursts]]&lt;$D$3,"LB","HB"))</f>
        <v/>
      </c>
      <c r="F396" s="50" t="str">
        <f t="shared" si="5"/>
        <v/>
      </c>
      <c r="G396" s="131"/>
      <c r="H396" s="131"/>
      <c r="I396" s="74"/>
      <c r="J396" s="71"/>
      <c r="K396" s="71"/>
      <c r="L396" s="71"/>
      <c r="M396" s="71"/>
      <c r="N396" s="71"/>
      <c r="O396" s="71" t="e">
        <f>IF(Table1[[#This Row],[Ethanol Day]]&lt;9,"Early",IF(Table1[[#This Row],[Ethanol Day]]&gt;16,"Late","Mid"))</f>
        <v>#VALUE!</v>
      </c>
      <c r="P396" s="71"/>
      <c r="Q396" s="72"/>
      <c r="R396" s="153"/>
    </row>
    <row r="397" spans="4:18" x14ac:dyDescent="0.3">
      <c r="D397" s="49" t="str">
        <f>IF(ISBLANK(BurstClassFull13[[#This Row],[Hour1-Spk/sec]]),"",IF(BurstClassFull13[[#This Row],[Hour1-Spk/sec]]&lt;$C$3,"LF","HF"))</f>
        <v/>
      </c>
      <c r="E397" s="49" t="str">
        <f>IF(ISBLANK(BurstClassFull13[[#This Row],[Hour1-%SpikesInBursts]]),"",IF(BurstClassFull13[[#This Row],[Hour1-%SpikesInBursts]]&lt;$D$3,"LB","HB"))</f>
        <v/>
      </c>
      <c r="F397" s="50" t="str">
        <f t="shared" si="5"/>
        <v/>
      </c>
      <c r="G397" s="131"/>
      <c r="H397" s="131"/>
      <c r="I397" s="74"/>
      <c r="J397" s="71"/>
      <c r="K397" s="71"/>
      <c r="L397" s="71"/>
      <c r="M397" s="71"/>
      <c r="N397" s="71"/>
      <c r="O397" s="71" t="e">
        <f>IF(Table1[[#This Row],[Ethanol Day]]&lt;9,"Early",IF(Table1[[#This Row],[Ethanol Day]]&gt;16,"Late","Mid"))</f>
        <v>#VALUE!</v>
      </c>
      <c r="P397" s="71"/>
      <c r="Q397" s="72"/>
      <c r="R397" s="153"/>
    </row>
    <row r="398" spans="4:18" x14ac:dyDescent="0.3">
      <c r="D398" s="49" t="str">
        <f>IF(ISBLANK(BurstClassFull13[[#This Row],[Hour1-Spk/sec]]),"",IF(BurstClassFull13[[#This Row],[Hour1-Spk/sec]]&lt;$C$3,"LF","HF"))</f>
        <v/>
      </c>
      <c r="E398" s="49" t="str">
        <f>IF(ISBLANK(BurstClassFull13[[#This Row],[Hour1-%SpikesInBursts]]),"",IF(BurstClassFull13[[#This Row],[Hour1-%SpikesInBursts]]&lt;$D$3,"LB","HB"))</f>
        <v/>
      </c>
      <c r="F398" s="50" t="str">
        <f t="shared" si="5"/>
        <v/>
      </c>
      <c r="G398" s="131"/>
      <c r="H398" s="131"/>
      <c r="I398" s="74"/>
      <c r="J398" s="71"/>
      <c r="K398" s="71"/>
      <c r="L398" s="71"/>
      <c r="M398" s="71"/>
      <c r="N398" s="71"/>
      <c r="O398" s="71" t="e">
        <f>IF(Table1[[#This Row],[Ethanol Day]]&lt;9,"Early",IF(Table1[[#This Row],[Ethanol Day]]&gt;16,"Late","Mid"))</f>
        <v>#VALUE!</v>
      </c>
      <c r="P398" s="71"/>
      <c r="Q398" s="72"/>
      <c r="R398" s="153"/>
    </row>
    <row r="399" spans="4:18" x14ac:dyDescent="0.3">
      <c r="D399" s="49" t="str">
        <f>IF(ISBLANK(BurstClassFull13[[#This Row],[Hour1-Spk/sec]]),"",IF(BurstClassFull13[[#This Row],[Hour1-Spk/sec]]&lt;$C$3,"LF","HF"))</f>
        <v/>
      </c>
      <c r="E399" s="49" t="str">
        <f>IF(ISBLANK(BurstClassFull13[[#This Row],[Hour1-%SpikesInBursts]]),"",IF(BurstClassFull13[[#This Row],[Hour1-%SpikesInBursts]]&lt;$D$3,"LB","HB"))</f>
        <v/>
      </c>
      <c r="F399" s="50" t="str">
        <f t="shared" si="5"/>
        <v/>
      </c>
      <c r="G399" s="131"/>
      <c r="H399" s="131"/>
      <c r="I399" s="74"/>
      <c r="J399" s="71"/>
      <c r="K399" s="71"/>
      <c r="L399" s="71"/>
      <c r="M399" s="71"/>
      <c r="N399" s="71"/>
      <c r="O399" s="71" t="e">
        <f>IF(Table1[[#This Row],[Ethanol Day]]&lt;9,"Early",IF(Table1[[#This Row],[Ethanol Day]]&gt;16,"Late","Mid"))</f>
        <v>#VALUE!</v>
      </c>
      <c r="P399" s="71"/>
      <c r="Q399" s="72"/>
      <c r="R399" s="153"/>
    </row>
    <row r="400" spans="4:18" x14ac:dyDescent="0.3">
      <c r="D400" s="49" t="str">
        <f>IF(ISBLANK(BurstClassFull13[[#This Row],[Hour1-Spk/sec]]),"",IF(BurstClassFull13[[#This Row],[Hour1-Spk/sec]]&lt;$C$3,"LF","HF"))</f>
        <v/>
      </c>
      <c r="E400" s="49" t="str">
        <f>IF(ISBLANK(BurstClassFull13[[#This Row],[Hour1-%SpikesInBursts]]),"",IF(BurstClassFull13[[#This Row],[Hour1-%SpikesInBursts]]&lt;$D$3,"LB","HB"))</f>
        <v/>
      </c>
      <c r="F400" s="50" t="str">
        <f t="shared" si="5"/>
        <v/>
      </c>
      <c r="G400" s="131"/>
      <c r="H400" s="131"/>
      <c r="I400" s="74"/>
      <c r="J400" s="71"/>
      <c r="K400" s="71"/>
      <c r="L400" s="71"/>
      <c r="M400" s="71"/>
      <c r="N400" s="71"/>
      <c r="O400" s="71" t="e">
        <f>IF(Table1[[#This Row],[Ethanol Day]]&lt;9,"Early",IF(Table1[[#This Row],[Ethanol Day]]&gt;16,"Late","Mid"))</f>
        <v>#VALUE!</v>
      </c>
      <c r="P400" s="71"/>
      <c r="Q400" s="72"/>
      <c r="R400" s="153"/>
    </row>
    <row r="401" spans="4:18" x14ac:dyDescent="0.3">
      <c r="D401" s="49" t="str">
        <f>IF(ISBLANK(BurstClassFull13[[#This Row],[Hour1-Spk/sec]]),"",IF(BurstClassFull13[[#This Row],[Hour1-Spk/sec]]&lt;$C$3,"LF","HF"))</f>
        <v/>
      </c>
      <c r="E401" s="49" t="str">
        <f>IF(ISBLANK(BurstClassFull13[[#This Row],[Hour1-%SpikesInBursts]]),"",IF(BurstClassFull13[[#This Row],[Hour1-%SpikesInBursts]]&lt;$D$3,"LB","HB"))</f>
        <v/>
      </c>
      <c r="F401" s="50" t="str">
        <f t="shared" si="5"/>
        <v/>
      </c>
      <c r="G401" s="131"/>
      <c r="H401" s="131"/>
      <c r="I401" s="74"/>
      <c r="J401" s="71"/>
      <c r="K401" s="71"/>
      <c r="L401" s="71"/>
      <c r="M401" s="71"/>
      <c r="N401" s="71"/>
      <c r="O401" s="71" t="e">
        <f>IF(Table1[[#This Row],[Ethanol Day]]&lt;9,"Early",IF(Table1[[#This Row],[Ethanol Day]]&gt;16,"Late","Mid"))</f>
        <v>#VALUE!</v>
      </c>
      <c r="P401" s="71"/>
      <c r="Q401" s="72"/>
      <c r="R401" s="153"/>
    </row>
    <row r="402" spans="4:18" x14ac:dyDescent="0.3">
      <c r="D402" s="49" t="str">
        <f>IF(ISBLANK(BurstClassFull13[[#This Row],[Hour1-Spk/sec]]),"",IF(BurstClassFull13[[#This Row],[Hour1-Spk/sec]]&lt;$C$3,"LF","HF"))</f>
        <v/>
      </c>
      <c r="E402" s="49" t="str">
        <f>IF(ISBLANK(BurstClassFull13[[#This Row],[Hour1-%SpikesInBursts]]),"",IF(BurstClassFull13[[#This Row],[Hour1-%SpikesInBursts]]&lt;$D$3,"LB","HB"))</f>
        <v/>
      </c>
      <c r="F402" s="50" t="str">
        <f t="shared" si="5"/>
        <v/>
      </c>
      <c r="G402" s="131"/>
      <c r="H402" s="131"/>
      <c r="I402" s="74"/>
      <c r="J402" s="71"/>
      <c r="K402" s="71"/>
      <c r="L402" s="71"/>
      <c r="M402" s="71"/>
      <c r="N402" s="71"/>
      <c r="O402" s="71" t="e">
        <f>IF(Table1[[#This Row],[Ethanol Day]]&lt;9,"Early",IF(Table1[[#This Row],[Ethanol Day]]&gt;16,"Late","Mid"))</f>
        <v>#VALUE!</v>
      </c>
      <c r="P402" s="71"/>
      <c r="Q402" s="72"/>
      <c r="R402" s="153"/>
    </row>
    <row r="403" spans="4:18" x14ac:dyDescent="0.3">
      <c r="D403" s="49" t="str">
        <f>IF(ISBLANK(BurstClassFull13[[#This Row],[Hour1-Spk/sec]]),"",IF(BurstClassFull13[[#This Row],[Hour1-Spk/sec]]&lt;$C$3,"LF","HF"))</f>
        <v/>
      </c>
      <c r="E403" s="49" t="str">
        <f>IF(ISBLANK(BurstClassFull13[[#This Row],[Hour1-%SpikesInBursts]]),"",IF(BurstClassFull13[[#This Row],[Hour1-%SpikesInBursts]]&lt;$D$3,"LB","HB"))</f>
        <v/>
      </c>
      <c r="F403" s="50" t="str">
        <f t="shared" si="5"/>
        <v/>
      </c>
      <c r="G403" s="131"/>
      <c r="H403" s="131"/>
      <c r="I403" s="74"/>
      <c r="J403" s="71"/>
      <c r="K403" s="71"/>
      <c r="L403" s="71"/>
      <c r="M403" s="71"/>
      <c r="N403" s="71"/>
      <c r="O403" s="71" t="e">
        <f>IF(Table1[[#This Row],[Ethanol Day]]&lt;9,"Early",IF(Table1[[#This Row],[Ethanol Day]]&gt;16,"Late","Mid"))</f>
        <v>#VALUE!</v>
      </c>
      <c r="P403" s="71"/>
      <c r="Q403" s="72"/>
      <c r="R403" s="153"/>
    </row>
    <row r="404" spans="4:18" x14ac:dyDescent="0.3">
      <c r="D404" s="49" t="str">
        <f>IF(ISBLANK(BurstClassFull13[[#This Row],[Hour1-Spk/sec]]),"",IF(BurstClassFull13[[#This Row],[Hour1-Spk/sec]]&lt;$C$3,"LF","HF"))</f>
        <v/>
      </c>
      <c r="E404" s="49" t="str">
        <f>IF(ISBLANK(BurstClassFull13[[#This Row],[Hour1-%SpikesInBursts]]),"",IF(BurstClassFull13[[#This Row],[Hour1-%SpikesInBursts]]&lt;$D$3,"LB","HB"))</f>
        <v/>
      </c>
      <c r="F404" s="50" t="str">
        <f t="shared" si="5"/>
        <v/>
      </c>
      <c r="G404" s="131"/>
      <c r="H404" s="131"/>
      <c r="I404" s="74"/>
      <c r="J404" s="71"/>
      <c r="K404" s="71"/>
      <c r="L404" s="71"/>
      <c r="M404" s="71"/>
      <c r="N404" s="71"/>
      <c r="O404" s="71" t="e">
        <f>IF(Table1[[#This Row],[Ethanol Day]]&lt;9,"Early",IF(Table1[[#This Row],[Ethanol Day]]&gt;16,"Late","Mid"))</f>
        <v>#VALUE!</v>
      </c>
      <c r="P404" s="71"/>
      <c r="Q404" s="72"/>
      <c r="R404" s="153"/>
    </row>
    <row r="405" spans="4:18" x14ac:dyDescent="0.3">
      <c r="D405" s="49" t="str">
        <f>IF(ISBLANK(BurstClassFull13[[#This Row],[Hour1-Spk/sec]]),"",IF(BurstClassFull13[[#This Row],[Hour1-Spk/sec]]&lt;$C$3,"LF","HF"))</f>
        <v/>
      </c>
      <c r="E405" s="49" t="str">
        <f>IF(ISBLANK(BurstClassFull13[[#This Row],[Hour1-%SpikesInBursts]]),"",IF(BurstClassFull13[[#This Row],[Hour1-%SpikesInBursts]]&lt;$D$3,"LB","HB"))</f>
        <v/>
      </c>
      <c r="F405" s="50" t="str">
        <f t="shared" si="5"/>
        <v/>
      </c>
      <c r="G405" s="131"/>
      <c r="H405" s="131"/>
      <c r="I405" s="74"/>
      <c r="J405" s="71"/>
      <c r="K405" s="71"/>
      <c r="L405" s="71"/>
      <c r="M405" s="71"/>
      <c r="N405" s="71"/>
      <c r="O405" s="71" t="e">
        <f>IF(Table1[[#This Row],[Ethanol Day]]&lt;9,"Early",IF(Table1[[#This Row],[Ethanol Day]]&gt;16,"Late","Mid"))</f>
        <v>#VALUE!</v>
      </c>
      <c r="P405" s="71"/>
      <c r="Q405" s="72"/>
      <c r="R405" s="153"/>
    </row>
    <row r="406" spans="4:18" x14ac:dyDescent="0.3">
      <c r="D406" s="49" t="str">
        <f>IF(ISBLANK(BurstClassFull13[[#This Row],[Hour1-Spk/sec]]),"",IF(BurstClassFull13[[#This Row],[Hour1-Spk/sec]]&lt;$C$3,"LF","HF"))</f>
        <v/>
      </c>
      <c r="E406" s="49" t="str">
        <f>IF(ISBLANK(BurstClassFull13[[#This Row],[Hour1-%SpikesInBursts]]),"",IF(BurstClassFull13[[#This Row],[Hour1-%SpikesInBursts]]&lt;$D$3,"LB","HB"))</f>
        <v/>
      </c>
      <c r="F406" s="50" t="str">
        <f t="shared" si="5"/>
        <v/>
      </c>
      <c r="G406" s="131"/>
      <c r="H406" s="131"/>
      <c r="I406" s="74"/>
      <c r="J406" s="71"/>
      <c r="K406" s="71"/>
      <c r="L406" s="71"/>
      <c r="M406" s="71"/>
      <c r="N406" s="71"/>
      <c r="O406" s="71" t="e">
        <f>IF(Table1[[#This Row],[Ethanol Day]]&lt;9,"Early",IF(Table1[[#This Row],[Ethanol Day]]&gt;16,"Late","Mid"))</f>
        <v>#VALUE!</v>
      </c>
      <c r="P406" s="71"/>
      <c r="Q406" s="72"/>
      <c r="R406" s="153"/>
    </row>
    <row r="407" spans="4:18" x14ac:dyDescent="0.3">
      <c r="D407" s="49" t="str">
        <f>IF(ISBLANK(BurstClassFull13[[#This Row],[Hour1-Spk/sec]]),"",IF(BurstClassFull13[[#This Row],[Hour1-Spk/sec]]&lt;$C$3,"LF","HF"))</f>
        <v/>
      </c>
      <c r="E407" s="49" t="str">
        <f>IF(ISBLANK(BurstClassFull13[[#This Row],[Hour1-%SpikesInBursts]]),"",IF(BurstClassFull13[[#This Row],[Hour1-%SpikesInBursts]]&lt;$D$3,"LB","HB"))</f>
        <v/>
      </c>
      <c r="F407" s="50" t="str">
        <f t="shared" si="5"/>
        <v/>
      </c>
      <c r="G407" s="131"/>
      <c r="H407" s="131"/>
      <c r="I407" s="74"/>
      <c r="J407" s="71"/>
      <c r="K407" s="71"/>
      <c r="L407" s="71"/>
      <c r="M407" s="71"/>
      <c r="N407" s="71"/>
      <c r="O407" s="71" t="e">
        <f>IF(Table1[[#This Row],[Ethanol Day]]&lt;9,"Early",IF(Table1[[#This Row],[Ethanol Day]]&gt;16,"Late","Mid"))</f>
        <v>#VALUE!</v>
      </c>
      <c r="P407" s="71"/>
      <c r="Q407" s="72"/>
      <c r="R407" s="153"/>
    </row>
    <row r="408" spans="4:18" x14ac:dyDescent="0.3">
      <c r="D408" s="49" t="str">
        <f>IF(ISBLANK(BurstClassFull13[[#This Row],[Hour1-Spk/sec]]),"",IF(BurstClassFull13[[#This Row],[Hour1-Spk/sec]]&lt;$C$3,"LF","HF"))</f>
        <v/>
      </c>
      <c r="E408" s="49" t="str">
        <f>IF(ISBLANK(BurstClassFull13[[#This Row],[Hour1-%SpikesInBursts]]),"",IF(BurstClassFull13[[#This Row],[Hour1-%SpikesInBursts]]&lt;$D$3,"LB","HB"))</f>
        <v/>
      </c>
      <c r="F408" s="50" t="str">
        <f t="shared" si="5"/>
        <v/>
      </c>
      <c r="G408" s="131"/>
      <c r="H408" s="131"/>
      <c r="I408" s="74"/>
      <c r="J408" s="71"/>
      <c r="K408" s="71"/>
      <c r="L408" s="71"/>
      <c r="M408" s="71"/>
      <c r="N408" s="71"/>
      <c r="O408" s="71" t="e">
        <f>IF(Table1[[#This Row],[Ethanol Day]]&lt;9,"Early",IF(Table1[[#This Row],[Ethanol Day]]&gt;16,"Late","Mid"))</f>
        <v>#VALUE!</v>
      </c>
      <c r="P408" s="71"/>
      <c r="Q408" s="72"/>
      <c r="R408" s="153"/>
    </row>
    <row r="409" spans="4:18" x14ac:dyDescent="0.3">
      <c r="D409" s="49" t="str">
        <f>IF(ISBLANK(BurstClassFull13[[#This Row],[Hour1-Spk/sec]]),"",IF(BurstClassFull13[[#This Row],[Hour1-Spk/sec]]&lt;$C$3,"LF","HF"))</f>
        <v/>
      </c>
      <c r="E409" s="49" t="str">
        <f>IF(ISBLANK(BurstClassFull13[[#This Row],[Hour1-%SpikesInBursts]]),"",IF(BurstClassFull13[[#This Row],[Hour1-%SpikesInBursts]]&lt;$D$3,"LB","HB"))</f>
        <v/>
      </c>
      <c r="F409" s="50" t="str">
        <f t="shared" si="5"/>
        <v/>
      </c>
      <c r="G409" s="131"/>
      <c r="H409" s="131"/>
      <c r="I409" s="74"/>
      <c r="J409" s="71"/>
      <c r="K409" s="71"/>
      <c r="L409" s="71"/>
      <c r="M409" s="71"/>
      <c r="N409" s="71"/>
      <c r="O409" s="71" t="e">
        <f>IF(Table1[[#This Row],[Ethanol Day]]&lt;9,"Early",IF(Table1[[#This Row],[Ethanol Day]]&gt;16,"Late","Mid"))</f>
        <v>#VALUE!</v>
      </c>
      <c r="P409" s="71"/>
      <c r="Q409" s="72"/>
      <c r="R409" s="153"/>
    </row>
    <row r="410" spans="4:18" x14ac:dyDescent="0.3">
      <c r="D410" s="49" t="str">
        <f>IF(ISBLANK(BurstClassFull13[[#This Row],[Hour1-Spk/sec]]),"",IF(BurstClassFull13[[#This Row],[Hour1-Spk/sec]]&lt;$C$3,"LF","HF"))</f>
        <v/>
      </c>
      <c r="E410" s="49" t="str">
        <f>IF(ISBLANK(BurstClassFull13[[#This Row],[Hour1-%SpikesInBursts]]),"",IF(BurstClassFull13[[#This Row],[Hour1-%SpikesInBursts]]&lt;$D$3,"LB","HB"))</f>
        <v/>
      </c>
      <c r="F410" s="50" t="str">
        <f t="shared" si="5"/>
        <v/>
      </c>
      <c r="G410" s="131"/>
      <c r="H410" s="131"/>
      <c r="I410" s="74"/>
      <c r="J410" s="71"/>
      <c r="K410" s="71"/>
      <c r="L410" s="71"/>
      <c r="M410" s="71"/>
      <c r="N410" s="71"/>
      <c r="O410" s="71" t="e">
        <f>IF(Table1[[#This Row],[Ethanol Day]]&lt;9,"Early",IF(Table1[[#This Row],[Ethanol Day]]&gt;16,"Late","Mid"))</f>
        <v>#VALUE!</v>
      </c>
      <c r="P410" s="71"/>
      <c r="Q410" s="72"/>
      <c r="R410" s="153"/>
    </row>
    <row r="411" spans="4:18" x14ac:dyDescent="0.3">
      <c r="D411" s="49" t="str">
        <f>IF(ISBLANK(BurstClassFull13[[#This Row],[Hour1-Spk/sec]]),"",IF(BurstClassFull13[[#This Row],[Hour1-Spk/sec]]&lt;$C$3,"LF","HF"))</f>
        <v/>
      </c>
      <c r="E411" s="49" t="str">
        <f>IF(ISBLANK(BurstClassFull13[[#This Row],[Hour1-%SpikesInBursts]]),"",IF(BurstClassFull13[[#This Row],[Hour1-%SpikesInBursts]]&lt;$D$3,"LB","HB"))</f>
        <v/>
      </c>
      <c r="F411" s="50" t="str">
        <f t="shared" si="5"/>
        <v/>
      </c>
      <c r="G411" s="131"/>
      <c r="H411" s="131"/>
      <c r="I411" s="74"/>
      <c r="J411" s="71"/>
      <c r="K411" s="71"/>
      <c r="L411" s="71"/>
      <c r="M411" s="71"/>
      <c r="N411" s="71"/>
      <c r="O411" s="71" t="e">
        <f>IF(Table1[[#This Row],[Ethanol Day]]&lt;9,"Early",IF(Table1[[#This Row],[Ethanol Day]]&gt;16,"Late","Mid"))</f>
        <v>#VALUE!</v>
      </c>
      <c r="P411" s="71"/>
      <c r="Q411" s="72"/>
      <c r="R411" s="153"/>
    </row>
    <row r="412" spans="4:18" x14ac:dyDescent="0.3">
      <c r="D412" s="49" t="str">
        <f>IF(ISBLANK(BurstClassFull13[[#This Row],[Hour1-Spk/sec]]),"",IF(BurstClassFull13[[#This Row],[Hour1-Spk/sec]]&lt;$C$3,"LF","HF"))</f>
        <v/>
      </c>
      <c r="E412" s="49" t="str">
        <f>IF(ISBLANK(BurstClassFull13[[#This Row],[Hour1-%SpikesInBursts]]),"",IF(BurstClassFull13[[#This Row],[Hour1-%SpikesInBursts]]&lt;$D$3,"LB","HB"))</f>
        <v/>
      </c>
      <c r="F412" s="50" t="str">
        <f t="shared" si="5"/>
        <v/>
      </c>
      <c r="G412" s="131"/>
      <c r="H412" s="131"/>
      <c r="I412" s="74"/>
      <c r="J412" s="71"/>
      <c r="K412" s="71"/>
      <c r="L412" s="71"/>
      <c r="M412" s="71"/>
      <c r="N412" s="71"/>
      <c r="O412" s="71" t="e">
        <f>IF(Table1[[#This Row],[Ethanol Day]]&lt;9,"Early",IF(Table1[[#This Row],[Ethanol Day]]&gt;16,"Late","Mid"))</f>
        <v>#VALUE!</v>
      </c>
      <c r="P412" s="71"/>
      <c r="Q412" s="72"/>
      <c r="R412" s="153"/>
    </row>
    <row r="413" spans="4:18" x14ac:dyDescent="0.3">
      <c r="D413" s="49" t="str">
        <f>IF(ISBLANK(BurstClassFull13[[#This Row],[Hour1-Spk/sec]]),"",IF(BurstClassFull13[[#This Row],[Hour1-Spk/sec]]&lt;$C$3,"LF","HF"))</f>
        <v/>
      </c>
      <c r="E413" s="49" t="str">
        <f>IF(ISBLANK(BurstClassFull13[[#This Row],[Hour1-%SpikesInBursts]]),"",IF(BurstClassFull13[[#This Row],[Hour1-%SpikesInBursts]]&lt;$D$3,"LB","HB"))</f>
        <v/>
      </c>
      <c r="F413" s="50" t="str">
        <f t="shared" si="5"/>
        <v/>
      </c>
      <c r="G413" s="131"/>
      <c r="H413" s="131"/>
      <c r="I413" s="74"/>
      <c r="J413" s="71"/>
      <c r="K413" s="71"/>
      <c r="L413" s="71"/>
      <c r="M413" s="71"/>
      <c r="N413" s="71"/>
      <c r="O413" s="71" t="e">
        <f>IF(Table1[[#This Row],[Ethanol Day]]&lt;9,"Early",IF(Table1[[#This Row],[Ethanol Day]]&gt;16,"Late","Mid"))</f>
        <v>#VALUE!</v>
      </c>
      <c r="P413" s="71"/>
      <c r="Q413" s="72"/>
      <c r="R413" s="153"/>
    </row>
  </sheetData>
  <sheetProtection formatCells="0" formatColumns="0" formatRows="0" insertColumns="0" insertRows="0" insertHyperlinks="0" deleteColumns="0" deleteRows="0" sort="0" autoFilter="0" pivotTables="0"/>
  <mergeCells count="2">
    <mergeCell ref="D31:F31"/>
    <mergeCell ref="G31:H31"/>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413"/>
  <sheetViews>
    <sheetView topLeftCell="E53" zoomScale="85" zoomScaleNormal="85" workbookViewId="0">
      <selection activeCell="G33" sqref="G33:H181"/>
    </sheetView>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30</v>
      </c>
      <c r="F3" s="12">
        <f ca="1">SUMPRODUCT(SUBTOTAL(3,OFFSET($F$33:$F$413,ROW($F$33:$F$413)-MIN(ROW($F$33:$F$413)),,1)),--($F$33:$F$413=F2))</f>
        <v>36</v>
      </c>
      <c r="G3" s="13">
        <f ca="1">SUMPRODUCT(SUBTOTAL(3,OFFSET($F$33:$F$413,ROW($F$33:$F$413)-MIN(ROW($F$33:$F$413)),,1)),--($F$33:$F$413=G2))</f>
        <v>92</v>
      </c>
      <c r="H3" s="13">
        <f ca="1">SUMPRODUCT(SUBTOTAL(3,OFFSET($F$33:$F$413,ROW($F$33:$F$413)-MIN(ROW($F$33:$F$413)),,1)),--($F$33:$F$413=H2))</f>
        <v>21</v>
      </c>
      <c r="I3" s="13">
        <f ca="1">SUMPRODUCT(SUBTOTAL(3,OFFSET($F$33:$F$413,ROW($F$33:$F$413)-MIN(ROW($F$33:$F$413)),,1)),--($F$33:$F$413=I2))</f>
        <v>0</v>
      </c>
      <c r="J3" s="14">
        <f ca="1">SUM(F3:I3)</f>
        <v>149</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x14ac:dyDescent="0.3">
      <c r="A8" s="27" t="s">
        <v>33</v>
      </c>
      <c r="B8" s="26" t="s">
        <v>32</v>
      </c>
      <c r="C8" s="27" t="s">
        <v>11</v>
      </c>
      <c r="D8" s="27" t="s">
        <v>34</v>
      </c>
      <c r="E8" s="25" t="s">
        <v>32</v>
      </c>
      <c r="F8" s="130"/>
      <c r="G8" s="130"/>
      <c r="H8" s="130"/>
      <c r="I8" s="130"/>
      <c r="J8" s="130"/>
      <c r="K8" s="68" t="e">
        <f>BurstPopH4[[#This Row],[LFHB]]/BurstPopH4[[#This Row],[Total]]</f>
        <v>#DIV/0!</v>
      </c>
      <c r="L8" s="68" t="e">
        <f>BurstPopH4[[#This Row],[LFLB]]/BurstPopH4[[#This Row],[Total]]</f>
        <v>#DIV/0!</v>
      </c>
      <c r="M8" s="68" t="e">
        <f>BurstPopH4[[#This Row],[HFHB]]/BurstPopH4[[#This Row],[Total]]</f>
        <v>#DIV/0!</v>
      </c>
      <c r="N8" s="68" t="e">
        <f>BurstPopH4[[#This Row],[HFLB]]/BurstPopH4[[#This Row],[Total]]</f>
        <v>#DIV/0!</v>
      </c>
    </row>
    <row r="9" spans="1:14" x14ac:dyDescent="0.3">
      <c r="A9" s="29" t="s">
        <v>33</v>
      </c>
      <c r="B9" s="26" t="s">
        <v>32</v>
      </c>
      <c r="C9" s="29" t="s">
        <v>35</v>
      </c>
      <c r="D9" s="29" t="s">
        <v>34</v>
      </c>
      <c r="E9" s="25" t="s">
        <v>32</v>
      </c>
      <c r="F9" s="130"/>
      <c r="G9" s="130"/>
      <c r="H9" s="130"/>
      <c r="I9" s="130"/>
      <c r="J9" s="131"/>
      <c r="K9" s="68" t="e">
        <f>BurstPopH4[[#This Row],[LFHB]]/BurstPopH4[[#This Row],[Total]]</f>
        <v>#DIV/0!</v>
      </c>
      <c r="L9" s="68" t="e">
        <f>BurstPopH4[[#This Row],[LFLB]]/BurstPopH4[[#This Row],[Total]]</f>
        <v>#DIV/0!</v>
      </c>
      <c r="M9" s="68" t="e">
        <f>BurstPopH4[[#This Row],[HFHB]]/BurstPopH4[[#This Row],[Total]]</f>
        <v>#DIV/0!</v>
      </c>
      <c r="N9" s="68" t="e">
        <f>BurstPopH4[[#This Row],[HFLB]]/BurstPopH4[[#This Row],[Total]]</f>
        <v>#DIV/0!</v>
      </c>
    </row>
    <row r="10" spans="1:14" x14ac:dyDescent="0.3">
      <c r="A10" s="27" t="s">
        <v>9</v>
      </c>
      <c r="B10" s="26" t="s">
        <v>32</v>
      </c>
      <c r="C10" s="27" t="s">
        <v>11</v>
      </c>
      <c r="D10" s="27" t="s">
        <v>119</v>
      </c>
      <c r="E10" s="25" t="s">
        <v>32</v>
      </c>
      <c r="F10" s="131"/>
      <c r="G10" s="131"/>
      <c r="H10" s="131"/>
      <c r="I10" s="131"/>
      <c r="J10" s="131"/>
      <c r="K10" s="68" t="e">
        <f>BurstPopH4[[#This Row],[LFHB]]/BurstPopH4[[#This Row],[Total]]</f>
        <v>#DIV/0!</v>
      </c>
      <c r="L10" s="68" t="e">
        <f>BurstPopH4[[#This Row],[LFLB]]/BurstPopH4[[#This Row],[Total]]</f>
        <v>#DIV/0!</v>
      </c>
      <c r="M10" s="68" t="e">
        <f>BurstPopH4[[#This Row],[HFHB]]/BurstPopH4[[#This Row],[Total]]</f>
        <v>#DIV/0!</v>
      </c>
      <c r="N10" s="68" t="e">
        <f>BurstPopH4[[#This Row],[HFLB]]/BurstPopH4[[#This Row],[Total]]</f>
        <v>#DIV/0!</v>
      </c>
    </row>
    <row r="11" spans="1:14" ht="14.4" customHeight="1" x14ac:dyDescent="0.3">
      <c r="A11" s="27" t="s">
        <v>9</v>
      </c>
      <c r="B11" s="26" t="s">
        <v>32</v>
      </c>
      <c r="C11" s="27" t="s">
        <v>35</v>
      </c>
      <c r="D11" s="27" t="s">
        <v>119</v>
      </c>
      <c r="E11" s="25" t="s">
        <v>32</v>
      </c>
      <c r="F11" s="131"/>
      <c r="G11" s="131"/>
      <c r="H11" s="131"/>
      <c r="I11" s="131"/>
      <c r="J11" s="131"/>
      <c r="K11" s="68" t="e">
        <f>BurstPopH4[[#This Row],[LFHB]]/BurstPopH4[[#This Row],[Total]]</f>
        <v>#DIV/0!</v>
      </c>
      <c r="L11" s="68" t="e">
        <f>BurstPopH4[[#This Row],[LFLB]]/BurstPopH4[[#This Row],[Total]]</f>
        <v>#DIV/0!</v>
      </c>
      <c r="M11" s="68" t="e">
        <f>BurstPopH4[[#This Row],[HFHB]]/BurstPopH4[[#This Row],[Total]]</f>
        <v>#DIV/0!</v>
      </c>
      <c r="N11" s="68" t="e">
        <f>BurstPopH4[[#This Row],[HFLB]]/BurstPopH4[[#This Row],[Total]]</f>
        <v>#DIV/0!</v>
      </c>
    </row>
    <row r="12" spans="1:14" x14ac:dyDescent="0.3">
      <c r="A12" s="29" t="s">
        <v>9</v>
      </c>
      <c r="B12" s="26" t="s">
        <v>32</v>
      </c>
      <c r="C12" s="29" t="s">
        <v>11</v>
      </c>
      <c r="D12" s="29" t="s">
        <v>34</v>
      </c>
      <c r="E12" s="25" t="s">
        <v>36</v>
      </c>
      <c r="F12" s="27"/>
      <c r="G12" s="27"/>
      <c r="H12" s="27"/>
      <c r="I12" s="27"/>
      <c r="J12" s="28"/>
      <c r="K12" s="68" t="e">
        <f>BurstPopH4[[#This Row],[LFHB]]/BurstPopH4[[#This Row],[Total]]</f>
        <v>#DIV/0!</v>
      </c>
      <c r="L12" s="68" t="e">
        <f>BurstPopH4[[#This Row],[LFLB]]/BurstPopH4[[#This Row],[Total]]</f>
        <v>#DIV/0!</v>
      </c>
      <c r="M12" s="68" t="e">
        <f>BurstPopH4[[#This Row],[HFHB]]/BurstPopH4[[#This Row],[Total]]</f>
        <v>#DIV/0!</v>
      </c>
      <c r="N12" s="68" t="e">
        <f>BurstPopH4[[#This Row],[HFLB]]/BurstPopH4[[#This Row],[Total]]</f>
        <v>#DIV/0!</v>
      </c>
    </row>
    <row r="13" spans="1:14" x14ac:dyDescent="0.3">
      <c r="A13" s="27" t="s">
        <v>9</v>
      </c>
      <c r="B13" s="26" t="s">
        <v>32</v>
      </c>
      <c r="C13" s="29" t="s">
        <v>35</v>
      </c>
      <c r="D13" s="29" t="s">
        <v>34</v>
      </c>
      <c r="E13" s="25" t="s">
        <v>36</v>
      </c>
      <c r="F13" s="27"/>
      <c r="G13" s="27"/>
      <c r="H13" s="27"/>
      <c r="I13" s="27"/>
      <c r="J13" s="28"/>
      <c r="K13" s="68" t="e">
        <f>BurstPopH4[[#This Row],[LFHB]]/BurstPopH4[[#This Row],[Total]]</f>
        <v>#DIV/0!</v>
      </c>
      <c r="L13" s="68" t="e">
        <f>BurstPopH4[[#This Row],[LFLB]]/BurstPopH4[[#This Row],[Total]]</f>
        <v>#DIV/0!</v>
      </c>
      <c r="M13" s="68" t="e">
        <f>BurstPopH4[[#This Row],[HFHB]]/BurstPopH4[[#This Row],[Total]]</f>
        <v>#DIV/0!</v>
      </c>
      <c r="N13" s="68" t="e">
        <f>BurstPopH4[[#This Row],[HFLB]]/BurstPopH4[[#This Row],[Total]]</f>
        <v>#DIV/0!</v>
      </c>
    </row>
    <row r="14" spans="1:14" x14ac:dyDescent="0.3">
      <c r="A14" s="29" t="s">
        <v>9</v>
      </c>
      <c r="B14" s="26" t="s">
        <v>32</v>
      </c>
      <c r="C14" s="29" t="s">
        <v>11</v>
      </c>
      <c r="D14" s="29" t="s">
        <v>119</v>
      </c>
      <c r="E14" s="25" t="s">
        <v>36</v>
      </c>
      <c r="F14" s="27"/>
      <c r="G14" s="26"/>
      <c r="H14" s="26"/>
      <c r="I14" s="27"/>
      <c r="J14" s="28"/>
      <c r="K14" s="68" t="e">
        <f>BurstPopH4[[#This Row],[LFHB]]/BurstPopH4[[#This Row],[Total]]</f>
        <v>#DIV/0!</v>
      </c>
      <c r="L14" s="68" t="e">
        <f>BurstPopH4[[#This Row],[LFLB]]/BurstPopH4[[#This Row],[Total]]</f>
        <v>#DIV/0!</v>
      </c>
      <c r="M14" s="68" t="e">
        <f>BurstPopH4[[#This Row],[HFHB]]/BurstPopH4[[#This Row],[Total]]</f>
        <v>#DIV/0!</v>
      </c>
      <c r="N14" s="68" t="e">
        <f>BurstPopH4[[#This Row],[HFLB]]/BurstPopH4[[#This Row],[Total]]</f>
        <v>#DIV/0!</v>
      </c>
    </row>
    <row r="15" spans="1:14" x14ac:dyDescent="0.3">
      <c r="A15" s="27" t="s">
        <v>9</v>
      </c>
      <c r="B15" s="26" t="s">
        <v>32</v>
      </c>
      <c r="C15" s="29" t="s">
        <v>35</v>
      </c>
      <c r="D15" s="29" t="s">
        <v>119</v>
      </c>
      <c r="E15" s="25" t="s">
        <v>36</v>
      </c>
      <c r="F15" s="30"/>
      <c r="G15" s="30"/>
      <c r="H15" s="30"/>
      <c r="I15" s="30"/>
      <c r="J15" s="28"/>
      <c r="K15" s="68" t="e">
        <f>BurstPopH4[[#This Row],[LFHB]]/BurstPopH4[[#This Row],[Total]]</f>
        <v>#DIV/0!</v>
      </c>
      <c r="L15" s="68" t="e">
        <f>BurstPopH4[[#This Row],[LFLB]]/BurstPopH4[[#This Row],[Total]]</f>
        <v>#DIV/0!</v>
      </c>
      <c r="M15" s="69" t="e">
        <f>BurstPopH4[[#This Row],[HFHB]]/BurstPopH4[[#This Row],[Total]]</f>
        <v>#DIV/0!</v>
      </c>
      <c r="N15" s="68" t="e">
        <f>BurstPopH4[[#This Row],[HFLB]]/BurstPopH4[[#This Row],[Total]]</f>
        <v>#DIV/0!</v>
      </c>
    </row>
    <row r="16" spans="1:14" x14ac:dyDescent="0.3">
      <c r="A16" s="27" t="s">
        <v>9</v>
      </c>
      <c r="B16" s="26" t="s">
        <v>32</v>
      </c>
      <c r="C16" s="29" t="s">
        <v>11</v>
      </c>
      <c r="D16" s="29" t="s">
        <v>34</v>
      </c>
      <c r="E16" s="25" t="s">
        <v>37</v>
      </c>
      <c r="F16" s="27"/>
      <c r="G16" s="27"/>
      <c r="H16" s="27"/>
      <c r="I16" s="27"/>
      <c r="J16" s="28"/>
      <c r="K16" s="68" t="e">
        <f>BurstPopH4[[#This Row],[LFHB]]/BurstPopH4[[#This Row],[Total]]</f>
        <v>#DIV/0!</v>
      </c>
      <c r="L16" s="68" t="e">
        <f>BurstPopH4[[#This Row],[LFLB]]/BurstPopH4[[#This Row],[Total]]</f>
        <v>#DIV/0!</v>
      </c>
      <c r="M16" s="68" t="e">
        <f>BurstPopH4[[#This Row],[HFHB]]/BurstPopH4[[#This Row],[Total]]</f>
        <v>#DIV/0!</v>
      </c>
      <c r="N16" s="68" t="e">
        <f>BurstPopH4[[#This Row],[HFLB]]/BurstPopH4[[#This Row],[Total]]</f>
        <v>#DIV/0!</v>
      </c>
    </row>
    <row r="17" spans="1:18" ht="15" thickBot="1" x14ac:dyDescent="0.35">
      <c r="A17" s="27" t="s">
        <v>9</v>
      </c>
      <c r="B17" s="26" t="s">
        <v>32</v>
      </c>
      <c r="C17" s="29" t="s">
        <v>35</v>
      </c>
      <c r="D17" s="29" t="s">
        <v>34</v>
      </c>
      <c r="E17" s="25" t="s">
        <v>37</v>
      </c>
      <c r="F17" s="58"/>
      <c r="G17" s="59"/>
      <c r="H17" s="59"/>
      <c r="I17" s="59"/>
      <c r="J17" s="28"/>
      <c r="K17" s="68" t="e">
        <f>BurstPopH4[[#This Row],[LFHB]]/BurstPopH4[[#This Row],[Total]]</f>
        <v>#DIV/0!</v>
      </c>
      <c r="L17" s="68" t="e">
        <f>BurstPopH4[[#This Row],[LFLB]]/BurstPopH4[[#This Row],[Total]]</f>
        <v>#DIV/0!</v>
      </c>
      <c r="M17" s="68" t="e">
        <f>BurstPopH4[[#This Row],[HFHB]]/BurstPopH4[[#This Row],[Total]]</f>
        <v>#DIV/0!</v>
      </c>
      <c r="N17" s="68" t="e">
        <f>BurstPopH4[[#This Row],[HFLB]]/BurstPopH4[[#This Row],[Total]]</f>
        <v>#DIV/0!</v>
      </c>
    </row>
    <row r="18" spans="1:18" x14ac:dyDescent="0.3">
      <c r="A18" s="27" t="s">
        <v>9</v>
      </c>
      <c r="B18" s="26" t="s">
        <v>32</v>
      </c>
      <c r="C18" s="29" t="s">
        <v>11</v>
      </c>
      <c r="D18" s="29" t="s">
        <v>119</v>
      </c>
      <c r="E18" s="25" t="s">
        <v>37</v>
      </c>
      <c r="F18" s="26"/>
      <c r="G18" s="26"/>
      <c r="H18" s="26"/>
      <c r="I18" s="26"/>
      <c r="J18" s="28"/>
      <c r="K18" s="68" t="e">
        <f>BurstPopH4[[#This Row],[LFHB]]/BurstPopH4[[#This Row],[Total]]</f>
        <v>#DIV/0!</v>
      </c>
      <c r="L18" s="68" t="e">
        <f>BurstPopH4[[#This Row],[LFLB]]/BurstPopH4[[#This Row],[Total]]</f>
        <v>#DIV/0!</v>
      </c>
      <c r="M18" s="69" t="e">
        <f>BurstPopH4[[#This Row],[HFHB]]/BurstPopH4[[#This Row],[Total]]</f>
        <v>#DIV/0!</v>
      </c>
      <c r="N18" s="68" t="e">
        <f>BurstPopH4[[#This Row],[HFLB]]/BurstPopH4[[#This Row],[Total]]</f>
        <v>#DIV/0!</v>
      </c>
    </row>
    <row r="19" spans="1:18" x14ac:dyDescent="0.3">
      <c r="A19" s="33" t="s">
        <v>9</v>
      </c>
      <c r="B19" s="32" t="s">
        <v>32</v>
      </c>
      <c r="C19" s="34" t="s">
        <v>35</v>
      </c>
      <c r="D19" s="34" t="s">
        <v>119</v>
      </c>
      <c r="E19" s="31" t="s">
        <v>37</v>
      </c>
      <c r="F19" s="33"/>
      <c r="G19" s="35"/>
      <c r="H19" s="35"/>
      <c r="I19" s="33"/>
      <c r="J19" s="28"/>
      <c r="K19" s="68" t="e">
        <f>BurstPopH4[[#This Row],[LFHB]]/BurstPopH4[[#This Row],[Total]]</f>
        <v>#DIV/0!</v>
      </c>
      <c r="L19" s="68" t="e">
        <f>BurstPopH4[[#This Row],[LFLB]]/BurstPopH4[[#This Row],[Total]]</f>
        <v>#DIV/0!</v>
      </c>
      <c r="M19" s="69" t="e">
        <f>BurstPopH4[[#This Row],[HFHB]]/BurstPopH4[[#This Row],[Total]]</f>
        <v>#DIV/0!</v>
      </c>
      <c r="N19" s="68" t="e">
        <f>BurstPopH4[[#This Row],[HFLB]]/BurstPopH4[[#This Row],[Total]]</f>
        <v>#DIV/0!</v>
      </c>
    </row>
    <row r="20" spans="1:18" x14ac:dyDescent="0.3">
      <c r="A20" s="33" t="s">
        <v>9</v>
      </c>
      <c r="B20" s="32" t="s">
        <v>32</v>
      </c>
      <c r="C20" s="34" t="s">
        <v>11</v>
      </c>
      <c r="D20" s="34" t="s">
        <v>71</v>
      </c>
      <c r="E20" s="31" t="s">
        <v>32</v>
      </c>
      <c r="F20" s="133"/>
      <c r="G20" s="134"/>
      <c r="H20" s="134"/>
      <c r="I20" s="133"/>
      <c r="J20" s="131"/>
      <c r="K20" s="79" t="e">
        <f>BurstPopH4[[#This Row],[LFHB]]/BurstPopH4[[#This Row],[Total]]</f>
        <v>#DIV/0!</v>
      </c>
      <c r="L20" s="79" t="e">
        <f>BurstPopH4[[#This Row],[LFLB]]/BurstPopH4[[#This Row],[Total]]</f>
        <v>#DIV/0!</v>
      </c>
      <c r="M20" s="80" t="e">
        <f>BurstPopH4[[#This Row],[HFHB]]/BurstPopH4[[#This Row],[Total]]</f>
        <v>#DIV/0!</v>
      </c>
      <c r="N20" s="79" t="e">
        <f>BurstPopH4[[#This Row],[HFLB]]/BurstPopH4[[#This Row],[Total]]</f>
        <v>#DIV/0!</v>
      </c>
    </row>
    <row r="21" spans="1:18" x14ac:dyDescent="0.3">
      <c r="A21" s="33" t="s">
        <v>9</v>
      </c>
      <c r="B21" s="32" t="s">
        <v>32</v>
      </c>
      <c r="C21" s="34" t="s">
        <v>11</v>
      </c>
      <c r="D21" s="34" t="s">
        <v>71</v>
      </c>
      <c r="E21" s="31" t="s">
        <v>36</v>
      </c>
      <c r="F21" s="76"/>
      <c r="G21" s="77"/>
      <c r="H21" s="77"/>
      <c r="I21" s="76"/>
      <c r="J21" s="78"/>
      <c r="K21" s="79" t="e">
        <f>BurstPopH4[[#This Row],[LFHB]]/BurstPopH4[[#This Row],[Total]]</f>
        <v>#DIV/0!</v>
      </c>
      <c r="L21" s="79" t="e">
        <f>BurstPopH4[[#This Row],[LFLB]]/BurstPopH4[[#This Row],[Total]]</f>
        <v>#DIV/0!</v>
      </c>
      <c r="M21" s="80" t="e">
        <f>BurstPopH4[[#This Row],[HFHB]]/BurstPopH4[[#This Row],[Total]]</f>
        <v>#DIV/0!</v>
      </c>
      <c r="N21" s="79" t="e">
        <f>BurstPopH4[[#This Row],[HFLB]]/BurstPopH4[[#This Row],[Total]]</f>
        <v>#DIV/0!</v>
      </c>
    </row>
    <row r="22" spans="1:18" x14ac:dyDescent="0.3">
      <c r="A22" s="33" t="s">
        <v>33</v>
      </c>
      <c r="B22" s="32" t="s">
        <v>165</v>
      </c>
      <c r="C22" s="34" t="s">
        <v>11</v>
      </c>
      <c r="D22" s="34" t="s">
        <v>71</v>
      </c>
      <c r="E22" s="31" t="s">
        <v>37</v>
      </c>
      <c r="F22" s="76"/>
      <c r="G22" s="77"/>
      <c r="H22" s="77"/>
      <c r="I22" s="76"/>
      <c r="J22" s="78"/>
      <c r="K22" s="79" t="e">
        <f>BurstPopH4[[#This Row],[LFHB]]/BurstPopH4[[#This Row],[Total]]</f>
        <v>#DIV/0!</v>
      </c>
      <c r="L22" s="79" t="e">
        <f>BurstPopH4[[#This Row],[LFLB]]/BurstPopH4[[#This Row],[Total]]</f>
        <v>#DIV/0!</v>
      </c>
      <c r="M22" s="80" t="e">
        <f>BurstPopH4[[#This Row],[HFHB]]/BurstPopH4[[#This Row],[Total]]</f>
        <v>#DIV/0!</v>
      </c>
      <c r="N22" s="79" t="e">
        <f>BurstPopH4[[#This Row],[HFLB]]/BurstPopH4[[#This Row],[Total]]</f>
        <v>#DIV/0!</v>
      </c>
    </row>
    <row r="23" spans="1:18" x14ac:dyDescent="0.3">
      <c r="A23" s="86" t="s">
        <v>9</v>
      </c>
      <c r="B23" s="86" t="s">
        <v>32</v>
      </c>
      <c r="C23" s="101" t="s">
        <v>35</v>
      </c>
      <c r="D23" s="101" t="s">
        <v>71</v>
      </c>
      <c r="E23" s="102" t="s">
        <v>32</v>
      </c>
      <c r="F23" s="133"/>
      <c r="G23" s="134"/>
      <c r="H23" s="134"/>
      <c r="I23" s="133"/>
      <c r="J23" s="133"/>
      <c r="K23" s="79" t="e">
        <f>BurstPopH4[[#This Row],[LFHB]]/BurstPopH4[[#This Row],[Total]]</f>
        <v>#DIV/0!</v>
      </c>
      <c r="L23" s="79" t="e">
        <f>BurstPopH4[[#This Row],[LFLB]]/BurstPopH4[[#This Row],[Total]]</f>
        <v>#DIV/0!</v>
      </c>
      <c r="M23" s="80" t="e">
        <f>BurstPopH4[[#This Row],[HFHB]]/BurstPopH4[[#This Row],[Total]]</f>
        <v>#DIV/0!</v>
      </c>
      <c r="N23" s="79" t="e">
        <f>BurstPopH4[[#This Row],[HFLB]]/BurstPopH4[[#This Row],[Total]]</f>
        <v>#DIV/0!</v>
      </c>
    </row>
    <row r="24" spans="1:18" x14ac:dyDescent="0.3">
      <c r="A24" s="85" t="s">
        <v>9</v>
      </c>
      <c r="B24" s="85" t="s">
        <v>32</v>
      </c>
      <c r="C24" s="101" t="s">
        <v>35</v>
      </c>
      <c r="D24" s="101" t="s">
        <v>71</v>
      </c>
      <c r="E24" s="102" t="s">
        <v>36</v>
      </c>
      <c r="F24" s="104"/>
      <c r="G24" s="105"/>
      <c r="H24" s="105"/>
      <c r="I24" s="104"/>
      <c r="J24" s="106"/>
      <c r="K24" s="79" t="e">
        <f>BurstPopH4[[#This Row],[LFHB]]/BurstPopH4[[#This Row],[Total]]</f>
        <v>#DIV/0!</v>
      </c>
      <c r="L24" s="79" t="e">
        <f>BurstPopH4[[#This Row],[LFLB]]/BurstPopH4[[#This Row],[Total]]</f>
        <v>#DIV/0!</v>
      </c>
      <c r="M24" s="80" t="e">
        <f>BurstPopH4[[#This Row],[HFHB]]/BurstPopH4[[#This Row],[Total]]</f>
        <v>#DIV/0!</v>
      </c>
      <c r="N24" s="79" t="e">
        <f>BurstPopH4[[#This Row],[HFLB]]/BurstPopH4[[#This Row],[Total]]</f>
        <v>#DIV/0!</v>
      </c>
    </row>
    <row r="25" spans="1:18" x14ac:dyDescent="0.3">
      <c r="A25" s="100" t="s">
        <v>9</v>
      </c>
      <c r="B25" s="100" t="s">
        <v>32</v>
      </c>
      <c r="C25" s="107" t="s">
        <v>35</v>
      </c>
      <c r="D25" s="107" t="s">
        <v>71</v>
      </c>
      <c r="E25" s="103" t="s">
        <v>37</v>
      </c>
      <c r="F25" s="76"/>
      <c r="G25" s="77"/>
      <c r="H25" s="77"/>
      <c r="I25" s="76"/>
      <c r="J25" s="108"/>
      <c r="K25" s="79" t="e">
        <f>BurstPopH4[[#This Row],[LFHB]]/BurstPopH4[[#This Row],[Total]]</f>
        <v>#DIV/0!</v>
      </c>
      <c r="L25" s="79" t="e">
        <f>BurstPopH4[[#This Row],[LFLB]]/BurstPopH4[[#This Row],[Total]]</f>
        <v>#DIV/0!</v>
      </c>
      <c r="M25" s="80" t="e">
        <f>BurstPopH4[[#This Row],[HFHB]]/BurstPopH4[[#This Row],[Total]]</f>
        <v>#DIV/0!</v>
      </c>
      <c r="N25" s="79" t="e">
        <f>BurstPopH4[[#This Row],[HFLB]]/BurstPopH4[[#This Row],[Total]]</f>
        <v>#DIV/0!</v>
      </c>
    </row>
    <row r="26" spans="1:18" x14ac:dyDescent="0.3">
      <c r="A26" s="86" t="s">
        <v>9</v>
      </c>
      <c r="B26" s="86" t="s">
        <v>32</v>
      </c>
      <c r="C26" s="101" t="s">
        <v>71</v>
      </c>
      <c r="D26" s="101" t="s">
        <v>71</v>
      </c>
      <c r="E26" s="102" t="s">
        <v>32</v>
      </c>
      <c r="F26" s="133"/>
      <c r="G26" s="134"/>
      <c r="H26" s="134"/>
      <c r="I26" s="133"/>
      <c r="J26" s="133"/>
      <c r="K26" s="79" t="e">
        <f>BurstPopH4[[#This Row],[LFHB]]/BurstPopH4[[#This Row],[Total]]</f>
        <v>#DIV/0!</v>
      </c>
      <c r="L26" s="79" t="e">
        <f>BurstPopH4[[#This Row],[LFLB]]/BurstPopH4[[#This Row],[Total]]</f>
        <v>#DIV/0!</v>
      </c>
      <c r="M26" s="80" t="e">
        <f>BurstPopH4[[#This Row],[HFHB]]/BurstPopH4[[#This Row],[Total]]</f>
        <v>#DIV/0!</v>
      </c>
      <c r="N26" s="79" t="e">
        <f>BurstPopH4[[#This Row],[HFLB]]/BurstPopH4[[#This Row],[Total]]</f>
        <v>#DIV/0!</v>
      </c>
    </row>
    <row r="27" spans="1:18" x14ac:dyDescent="0.3">
      <c r="A27" s="85" t="s">
        <v>9</v>
      </c>
      <c r="B27" s="85" t="s">
        <v>32</v>
      </c>
      <c r="C27" s="101" t="s">
        <v>71</v>
      </c>
      <c r="D27" s="101" t="s">
        <v>71</v>
      </c>
      <c r="E27" s="102" t="s">
        <v>36</v>
      </c>
      <c r="F27" s="104"/>
      <c r="G27" s="105"/>
      <c r="H27" s="105"/>
      <c r="I27" s="104"/>
      <c r="J27" s="106"/>
      <c r="K27" s="79" t="e">
        <f>BurstPopH4[[#This Row],[LFHB]]/BurstPopH4[[#This Row],[Total]]</f>
        <v>#DIV/0!</v>
      </c>
      <c r="L27" s="79" t="e">
        <f>BurstPopH4[[#This Row],[LFLB]]/BurstPopH4[[#This Row],[Total]]</f>
        <v>#DIV/0!</v>
      </c>
      <c r="M27" s="80" t="e">
        <f>BurstPopH4[[#This Row],[HFHB]]/BurstPopH4[[#This Row],[Total]]</f>
        <v>#DIV/0!</v>
      </c>
      <c r="N27" s="79" t="e">
        <f>BurstPopH4[[#This Row],[HFLB]]/BurstPopH4[[#This Row],[Total]]</f>
        <v>#DIV/0!</v>
      </c>
    </row>
    <row r="28" spans="1:18" x14ac:dyDescent="0.3">
      <c r="A28" s="100" t="s">
        <v>9</v>
      </c>
      <c r="B28" s="100" t="s">
        <v>32</v>
      </c>
      <c r="C28" s="107" t="s">
        <v>71</v>
      </c>
      <c r="D28" s="107" t="s">
        <v>71</v>
      </c>
      <c r="E28" s="103" t="s">
        <v>37</v>
      </c>
      <c r="F28" s="76"/>
      <c r="G28" s="77"/>
      <c r="H28" s="77"/>
      <c r="I28" s="76"/>
      <c r="J28" s="108"/>
      <c r="K28" s="79" t="e">
        <f>BurstPopH4[[#This Row],[LFHB]]/BurstPopH4[[#This Row],[Total]]</f>
        <v>#DIV/0!</v>
      </c>
      <c r="L28" s="79" t="e">
        <f>BurstPopH4[[#This Row],[LFLB]]/BurstPopH4[[#This Row],[Total]]</f>
        <v>#DIV/0!</v>
      </c>
      <c r="M28" s="80" t="e">
        <f>BurstPopH4[[#This Row],[HFHB]]/BurstPopH4[[#This Row],[Total]]</f>
        <v>#DIV/0!</v>
      </c>
      <c r="N28" s="79" t="e">
        <f>BurstPopH4[[#This Row],[HFLB]]/BurstPopH4[[#This Row],[Total]]</f>
        <v>#DIV/0!</v>
      </c>
    </row>
    <row r="29" spans="1:18" x14ac:dyDescent="0.3">
      <c r="A29" s="36"/>
      <c r="B29" s="36"/>
      <c r="C29" s="37"/>
      <c r="D29" s="38"/>
      <c r="E29" s="38"/>
      <c r="F29" s="37"/>
      <c r="G29" s="39"/>
      <c r="H29" s="39"/>
      <c r="I29" s="37"/>
      <c r="J29"/>
      <c r="K29" s="68"/>
      <c r="L29" s="68"/>
      <c r="M29" s="69"/>
      <c r="N29" s="68"/>
    </row>
    <row r="30" spans="1:18" ht="15" thickBot="1" x14ac:dyDescent="0.35">
      <c r="A30" s="36"/>
      <c r="B30" s="36"/>
      <c r="C30" s="37"/>
      <c r="D30" s="38"/>
      <c r="E30" s="38"/>
      <c r="F30" s="37"/>
      <c r="G30" s="39"/>
      <c r="H30" s="39"/>
      <c r="I30" s="37"/>
      <c r="J30" s="37"/>
      <c r="M30" s="10"/>
    </row>
    <row r="31" spans="1:18" ht="15" thickBot="1" x14ac:dyDescent="0.35">
      <c r="D31" s="145" t="s">
        <v>38</v>
      </c>
      <c r="E31" s="145"/>
      <c r="F31" s="146"/>
      <c r="G31" s="147" t="s">
        <v>39</v>
      </c>
      <c r="H31" s="147"/>
      <c r="I31" s="40" t="s">
        <v>40</v>
      </c>
      <c r="J31" s="41"/>
      <c r="K31" s="41"/>
      <c r="L31" s="42"/>
      <c r="M31" s="41"/>
      <c r="N31" s="42"/>
      <c r="O31" s="42"/>
      <c r="P31" s="43"/>
    </row>
    <row r="32" spans="1:18" x14ac:dyDescent="0.3">
      <c r="D32" t="s">
        <v>41</v>
      </c>
      <c r="E32" t="s">
        <v>42</v>
      </c>
      <c r="F32" t="s">
        <v>43</v>
      </c>
      <c r="G32" t="s">
        <v>57</v>
      </c>
      <c r="H32" t="s">
        <v>58</v>
      </c>
      <c r="I32" s="136" t="s">
        <v>0</v>
      </c>
      <c r="J32" s="136" t="s">
        <v>46</v>
      </c>
      <c r="K32" s="136" t="s">
        <v>3</v>
      </c>
      <c r="L32" s="136" t="s">
        <v>4</v>
      </c>
      <c r="M32" s="136" t="s">
        <v>1</v>
      </c>
      <c r="N32" s="136" t="s">
        <v>2</v>
      </c>
      <c r="O32" s="136" t="s">
        <v>186</v>
      </c>
      <c r="P32" s="136" t="s">
        <v>5</v>
      </c>
      <c r="Q32" s="136" t="s">
        <v>6</v>
      </c>
      <c r="R32" s="154" t="s">
        <v>48</v>
      </c>
    </row>
    <row r="33" spans="4:18" x14ac:dyDescent="0.3">
      <c r="D33" s="47" t="str">
        <f>IF(ISBLANK(BurstClassFull1315[[#This Row],[Hour4-Spk/sec]]),"",IF(BurstClassFull1315[[#This Row],[Hour4-Spk/sec]]&lt;$C$3,"LF","HF"))</f>
        <v>LF</v>
      </c>
      <c r="E33" s="47" t="str">
        <f>IF(ISBLANK(BurstClassFull1315[[#This Row],[Hour4-%SpikesInBursts]]),"",IF(BurstClassFull1315[[#This Row],[Hour4-%SpikesInBursts]]&lt;$D$3,"LB","HB"))</f>
        <v>LB</v>
      </c>
      <c r="F33" s="81" t="str">
        <f t="shared" ref="F33:F96" si="0">CONCATENATE(D33,E33)</f>
        <v>LFLB</v>
      </c>
      <c r="G33" s="136">
        <v>1.1047222222222222</v>
      </c>
      <c r="H33" s="136">
        <f>-Table1[[#This Row],[Hour1-Spk/sec]]</f>
        <v>-1.1669444444444446</v>
      </c>
      <c r="I33" s="136" t="s">
        <v>69</v>
      </c>
      <c r="J33" s="136">
        <v>1</v>
      </c>
      <c r="K33" s="136">
        <v>1</v>
      </c>
      <c r="L33" s="136" t="s">
        <v>70</v>
      </c>
      <c r="M33" s="136" t="s">
        <v>9</v>
      </c>
      <c r="N33" s="136">
        <v>21</v>
      </c>
      <c r="O33" s="136" t="str">
        <f>IF(Table1[[#This Row],[Ethanol Day]]&lt;9,"Early",IF(Table1[[#This Row],[Ethanol Day]]&gt;16,"Late","Mid"))</f>
        <v>Late</v>
      </c>
      <c r="P33" s="136" t="s">
        <v>71</v>
      </c>
      <c r="Q33" s="136" t="s">
        <v>119</v>
      </c>
      <c r="R33" s="153">
        <v>531</v>
      </c>
    </row>
    <row r="34" spans="4:18" x14ac:dyDescent="0.3">
      <c r="D34" s="47" t="str">
        <f>IF(ISBLANK(BurstClassFull1315[[#This Row],[Hour4-Spk/sec]]),"",IF(BurstClassFull1315[[#This Row],[Hour4-Spk/sec]]&lt;$C$3,"LF","HF"))</f>
        <v>LF</v>
      </c>
      <c r="E34" s="47" t="str">
        <f>IF(ISBLANK(BurstClassFull1315[[#This Row],[Hour4-%SpikesInBursts]]),"",IF(BurstClassFull1315[[#This Row],[Hour4-%SpikesInBursts]]&lt;$D$3,"LB","HB"))</f>
        <v>LB</v>
      </c>
      <c r="F34" s="81" t="str">
        <f t="shared" si="0"/>
        <v>LFLB</v>
      </c>
      <c r="G34" s="136">
        <v>0.93777777777777782</v>
      </c>
      <c r="H34" s="136">
        <v>6.0703868324964851</v>
      </c>
      <c r="I34" s="136" t="s">
        <v>69</v>
      </c>
      <c r="J34" s="136">
        <v>1</v>
      </c>
      <c r="K34" s="136">
        <v>2</v>
      </c>
      <c r="L34" s="136" t="s">
        <v>124</v>
      </c>
      <c r="M34" s="136" t="s">
        <v>9</v>
      </c>
      <c r="N34" s="136">
        <v>21</v>
      </c>
      <c r="O34" s="136" t="str">
        <f>IF(Table1[[#This Row],[Ethanol Day]]&lt;9,"Early",IF(Table1[[#This Row],[Ethanol Day]]&gt;16,"Late","Mid"))</f>
        <v>Late</v>
      </c>
      <c r="P34" s="136" t="s">
        <v>11</v>
      </c>
      <c r="Q34" s="136" t="s">
        <v>71</v>
      </c>
      <c r="R34" s="153">
        <v>531</v>
      </c>
    </row>
    <row r="35" spans="4:18" x14ac:dyDescent="0.3">
      <c r="D35" s="47" t="str">
        <f>IF(ISBLANK(BurstClassFull1315[[#This Row],[Hour4-Spk/sec]]),"",IF(BurstClassFull1315[[#This Row],[Hour4-Spk/sec]]&lt;$C$3,"LF","HF"))</f>
        <v>LF</v>
      </c>
      <c r="E35" s="47" t="str">
        <f>IF(ISBLANK(BurstClassFull1315[[#This Row],[Hour4-%SpikesInBursts]]),"",IF(BurstClassFull1315[[#This Row],[Hour4-%SpikesInBursts]]&lt;$D$3,"LB","HB"))</f>
        <v>LB</v>
      </c>
      <c r="F35" s="81" t="str">
        <f t="shared" si="0"/>
        <v>LFLB</v>
      </c>
      <c r="G35" s="136">
        <v>2.561515151515152</v>
      </c>
      <c r="H35" s="136">
        <v>26.374773245621089</v>
      </c>
      <c r="I35" s="136" t="s">
        <v>69</v>
      </c>
      <c r="J35" s="136">
        <v>1</v>
      </c>
      <c r="K35" s="136">
        <v>4</v>
      </c>
      <c r="L35" s="136" t="s">
        <v>73</v>
      </c>
      <c r="M35" s="136" t="s">
        <v>9</v>
      </c>
      <c r="N35" s="136">
        <v>21</v>
      </c>
      <c r="O35" s="136" t="str">
        <f>IF(Table1[[#This Row],[Ethanol Day]]&lt;9,"Early",IF(Table1[[#This Row],[Ethanol Day]]&gt;16,"Late","Mid"))</f>
        <v>Late</v>
      </c>
      <c r="P35" s="136" t="s">
        <v>71</v>
      </c>
      <c r="Q35" s="136" t="s">
        <v>81</v>
      </c>
      <c r="R35" s="153">
        <v>531</v>
      </c>
    </row>
    <row r="36" spans="4:18" x14ac:dyDescent="0.3">
      <c r="D36" s="47" t="str">
        <f>IF(ISBLANK(BurstClassFull1315[[#This Row],[Hour4-Spk/sec]]),"",IF(BurstClassFull1315[[#This Row],[Hour4-Spk/sec]]&lt;$C$3,"LF","HF"))</f>
        <v>LF</v>
      </c>
      <c r="E36" s="47" t="str">
        <f>IF(ISBLANK(BurstClassFull1315[[#This Row],[Hour4-%SpikesInBursts]]),"",IF(BurstClassFull1315[[#This Row],[Hour4-%SpikesInBursts]]&lt;$D$3,"LB","HB"))</f>
        <v>HB</v>
      </c>
      <c r="F36" s="81" t="str">
        <f t="shared" si="0"/>
        <v>LFHB</v>
      </c>
      <c r="G36" s="136">
        <v>3.6393939393939392</v>
      </c>
      <c r="H36" s="136">
        <v>35.631922157329903</v>
      </c>
      <c r="I36" s="136" t="s">
        <v>69</v>
      </c>
      <c r="J36" s="136">
        <v>1</v>
      </c>
      <c r="K36" s="136">
        <v>8</v>
      </c>
      <c r="L36" s="136" t="s">
        <v>74</v>
      </c>
      <c r="M36" s="136" t="s">
        <v>9</v>
      </c>
      <c r="N36" s="136">
        <v>21</v>
      </c>
      <c r="O36" s="136" t="str">
        <f>IF(Table1[[#This Row],[Ethanol Day]]&lt;9,"Early",IF(Table1[[#This Row],[Ethanol Day]]&gt;16,"Late","Mid"))</f>
        <v>Late</v>
      </c>
      <c r="P36" s="136" t="s">
        <v>71</v>
      </c>
      <c r="Q36" s="136" t="s">
        <v>81</v>
      </c>
      <c r="R36" s="153">
        <v>531</v>
      </c>
    </row>
    <row r="37" spans="4:18" x14ac:dyDescent="0.3">
      <c r="D37" s="47" t="str">
        <f>IF(ISBLANK(BurstClassFull1315[[#This Row],[Hour4-Spk/sec]]),"",IF(BurstClassFull1315[[#This Row],[Hour4-Spk/sec]]&lt;$C$3,"LF","HF"))</f>
        <v>LF</v>
      </c>
      <c r="E37" s="47" t="str">
        <f>IF(ISBLANK(BurstClassFull1315[[#This Row],[Hour4-%SpikesInBursts]]),"",IF(BurstClassFull1315[[#This Row],[Hour4-%SpikesInBursts]]&lt;$D$3,"LB","HB"))</f>
        <v>LB</v>
      </c>
      <c r="F37" s="81" t="str">
        <f t="shared" si="0"/>
        <v>LFLB</v>
      </c>
      <c r="G37" s="136">
        <v>1.4912121212121212</v>
      </c>
      <c r="H37" s="136">
        <v>16.415752345769281</v>
      </c>
      <c r="I37" s="136" t="s">
        <v>69</v>
      </c>
      <c r="J37" s="136">
        <v>1</v>
      </c>
      <c r="K37" s="136">
        <v>9</v>
      </c>
      <c r="L37" s="136" t="s">
        <v>79</v>
      </c>
      <c r="M37" s="136" t="s">
        <v>9</v>
      </c>
      <c r="N37" s="136">
        <v>21</v>
      </c>
      <c r="O37" s="136" t="str">
        <f>IF(Table1[[#This Row],[Ethanol Day]]&lt;9,"Early",IF(Table1[[#This Row],[Ethanol Day]]&gt;16,"Late","Mid"))</f>
        <v>Late</v>
      </c>
      <c r="P37" s="136" t="s">
        <v>71</v>
      </c>
      <c r="Q37" s="136" t="s">
        <v>81</v>
      </c>
      <c r="R37" s="153">
        <v>531</v>
      </c>
    </row>
    <row r="38" spans="4:18" x14ac:dyDescent="0.3">
      <c r="D38" s="47" t="str">
        <f>IF(ISBLANK(BurstClassFull1315[[#This Row],[Hour4-Spk/sec]]),"",IF(BurstClassFull1315[[#This Row],[Hour4-Spk/sec]]&lt;$C$3,"LF","HF"))</f>
        <v>LF</v>
      </c>
      <c r="E38" s="47" t="str">
        <f>IF(ISBLANK(BurstClassFull1315[[#This Row],[Hour4-%SpikesInBursts]]),"",IF(BurstClassFull1315[[#This Row],[Hour4-%SpikesInBursts]]&lt;$D$3,"LB","HB"))</f>
        <v>LB</v>
      </c>
      <c r="F38" s="81" t="str">
        <f t="shared" si="0"/>
        <v>LFLB</v>
      </c>
      <c r="G38" s="136">
        <v>2.6763888888888889</v>
      </c>
      <c r="H38" s="136">
        <v>28.979421489382517</v>
      </c>
      <c r="I38" s="136" t="s">
        <v>69</v>
      </c>
      <c r="J38" s="136">
        <v>1</v>
      </c>
      <c r="K38" s="136">
        <v>10</v>
      </c>
      <c r="L38" s="136" t="s">
        <v>80</v>
      </c>
      <c r="M38" s="136" t="s">
        <v>9</v>
      </c>
      <c r="N38" s="136">
        <v>21</v>
      </c>
      <c r="O38" s="136" t="str">
        <f>IF(Table1[[#This Row],[Ethanol Day]]&lt;9,"Early",IF(Table1[[#This Row],[Ethanol Day]]&gt;16,"Late","Mid"))</f>
        <v>Late</v>
      </c>
      <c r="P38" s="136" t="s">
        <v>81</v>
      </c>
      <c r="Q38" s="136" t="s">
        <v>71</v>
      </c>
      <c r="R38" s="153">
        <v>531</v>
      </c>
    </row>
    <row r="39" spans="4:18" x14ac:dyDescent="0.3">
      <c r="D39" s="47" t="str">
        <f>IF(ISBLANK(BurstClassFull1315[[#This Row],[Hour4-Spk/sec]]),"",IF(BurstClassFull1315[[#This Row],[Hour4-Spk/sec]]&lt;$C$3,"LF","HF"))</f>
        <v>LF</v>
      </c>
      <c r="E39" s="47" t="str">
        <f>IF(ISBLANK(BurstClassFull1315[[#This Row],[Hour4-%SpikesInBursts]]),"",IF(BurstClassFull1315[[#This Row],[Hour4-%SpikesInBursts]]&lt;$D$3,"LB","HB"))</f>
        <v>LB</v>
      </c>
      <c r="F39" s="81" t="str">
        <f t="shared" si="0"/>
        <v>LFLB</v>
      </c>
      <c r="G39" s="136">
        <v>0.38805555555555554</v>
      </c>
      <c r="H39" s="136">
        <v>26.045119708181144</v>
      </c>
      <c r="I39" s="136" t="s">
        <v>69</v>
      </c>
      <c r="J39" s="136">
        <v>1</v>
      </c>
      <c r="K39" s="136">
        <v>14</v>
      </c>
      <c r="L39" s="136" t="s">
        <v>86</v>
      </c>
      <c r="M39" s="136" t="s">
        <v>9</v>
      </c>
      <c r="N39" s="136">
        <v>21</v>
      </c>
      <c r="O39" s="136" t="str">
        <f>IF(Table1[[#This Row],[Ethanol Day]]&lt;9,"Early",IF(Table1[[#This Row],[Ethanol Day]]&gt;16,"Late","Mid"))</f>
        <v>Late</v>
      </c>
      <c r="P39" s="136" t="s">
        <v>71</v>
      </c>
      <c r="Q39" s="136" t="s">
        <v>71</v>
      </c>
      <c r="R39" s="153">
        <v>531</v>
      </c>
    </row>
    <row r="40" spans="4:18" x14ac:dyDescent="0.3">
      <c r="D40" s="47" t="str">
        <f>IF(ISBLANK(BurstClassFull1315[[#This Row],[Hour4-Spk/sec]]),"",IF(BurstClassFull1315[[#This Row],[Hour4-Spk/sec]]&lt;$C$3,"LF","HF"))</f>
        <v>LF</v>
      </c>
      <c r="E40" s="47" t="str">
        <f>IF(ISBLANK(BurstClassFull1315[[#This Row],[Hour4-%SpikesInBursts]]),"",IF(BurstClassFull1315[[#This Row],[Hour4-%SpikesInBursts]]&lt;$D$3,"LB","HB"))</f>
        <v>LB</v>
      </c>
      <c r="F40" s="81" t="str">
        <f t="shared" si="0"/>
        <v>LFLB</v>
      </c>
      <c r="G40" s="136">
        <v>1.4452777777777781</v>
      </c>
      <c r="H40" s="136">
        <v>16.867570615062881</v>
      </c>
      <c r="I40" s="136" t="s">
        <v>69</v>
      </c>
      <c r="J40" s="136">
        <v>1</v>
      </c>
      <c r="K40" s="136">
        <v>18</v>
      </c>
      <c r="L40" s="136" t="s">
        <v>115</v>
      </c>
      <c r="M40" s="136" t="s">
        <v>9</v>
      </c>
      <c r="N40" s="136">
        <v>21</v>
      </c>
      <c r="O40" s="136" t="str">
        <f>IF(Table1[[#This Row],[Ethanol Day]]&lt;9,"Early",IF(Table1[[#This Row],[Ethanol Day]]&gt;16,"Late","Mid"))</f>
        <v>Late</v>
      </c>
      <c r="P40" s="136" t="s">
        <v>11</v>
      </c>
      <c r="Q40" s="136" t="s">
        <v>119</v>
      </c>
      <c r="R40" s="153">
        <v>531</v>
      </c>
    </row>
    <row r="41" spans="4:18" x14ac:dyDescent="0.3">
      <c r="D41" s="47" t="str">
        <f>IF(ISBLANK(BurstClassFull1315[[#This Row],[Hour4-Spk/sec]]),"",IF(BurstClassFull1315[[#This Row],[Hour4-Spk/sec]]&lt;$C$3,"LF","HF"))</f>
        <v>LF</v>
      </c>
      <c r="E41" s="47" t="str">
        <f>IF(ISBLANK(BurstClassFull1315[[#This Row],[Hour4-%SpikesInBursts]]),"",IF(BurstClassFull1315[[#This Row],[Hour4-%SpikesInBursts]]&lt;$D$3,"LB","HB"))</f>
        <v>HB</v>
      </c>
      <c r="F41" s="81" t="str">
        <f t="shared" si="0"/>
        <v>LFHB</v>
      </c>
      <c r="G41" s="136">
        <v>0.57833333333333359</v>
      </c>
      <c r="H41" s="136">
        <v>37.24287836690776</v>
      </c>
      <c r="I41" s="136" t="s">
        <v>97</v>
      </c>
      <c r="J41" s="136">
        <v>3</v>
      </c>
      <c r="K41" s="136">
        <v>5</v>
      </c>
      <c r="L41" s="136" t="s">
        <v>100</v>
      </c>
      <c r="M41" s="136" t="s">
        <v>9</v>
      </c>
      <c r="N41" s="136">
        <v>22</v>
      </c>
      <c r="O41" s="136" t="str">
        <f>IF(Table1[[#This Row],[Ethanol Day]]&lt;9,"Early",IF(Table1[[#This Row],[Ethanol Day]]&gt;16,"Late","Mid"))</f>
        <v>Late</v>
      </c>
      <c r="P41" s="136" t="s">
        <v>71</v>
      </c>
      <c r="Q41" s="136" t="s">
        <v>71</v>
      </c>
      <c r="R41" s="153">
        <v>769</v>
      </c>
    </row>
    <row r="42" spans="4:18" x14ac:dyDescent="0.3">
      <c r="D42" s="47" t="str">
        <f>IF(ISBLANK(BurstClassFull1315[[#This Row],[Hour4-Spk/sec]]),"",IF(BurstClassFull1315[[#This Row],[Hour4-Spk/sec]]&lt;$C$3,"LF","HF"))</f>
        <v>LF</v>
      </c>
      <c r="E42" s="47" t="str">
        <f>IF(ISBLANK(BurstClassFull1315[[#This Row],[Hour4-%SpikesInBursts]]),"",IF(BurstClassFull1315[[#This Row],[Hour4-%SpikesInBursts]]&lt;$D$3,"LB","HB"))</f>
        <v>LB</v>
      </c>
      <c r="F42" s="81" t="str">
        <f t="shared" si="0"/>
        <v>LFLB</v>
      </c>
      <c r="G42" s="136">
        <v>0.14249999999999999</v>
      </c>
      <c r="H42" s="136">
        <v>8.1007751937984498</v>
      </c>
      <c r="I42" s="136" t="s">
        <v>97</v>
      </c>
      <c r="J42" s="136">
        <v>3</v>
      </c>
      <c r="K42" s="136">
        <v>6</v>
      </c>
      <c r="L42" s="136" t="s">
        <v>76</v>
      </c>
      <c r="M42" s="136" t="s">
        <v>9</v>
      </c>
      <c r="N42" s="136">
        <v>22</v>
      </c>
      <c r="O42" s="136" t="str">
        <f>IF(Table1[[#This Row],[Ethanol Day]]&lt;9,"Early",IF(Table1[[#This Row],[Ethanol Day]]&gt;16,"Late","Mid"))</f>
        <v>Late</v>
      </c>
      <c r="P42" s="136" t="s">
        <v>71</v>
      </c>
      <c r="Q42" s="136" t="s">
        <v>71</v>
      </c>
      <c r="R42" s="153">
        <v>769</v>
      </c>
    </row>
    <row r="43" spans="4:18" x14ac:dyDescent="0.3">
      <c r="D43" s="47" t="str">
        <f>IF(ISBLANK(BurstClassFull1315[[#This Row],[Hour4-Spk/sec]]),"",IF(BurstClassFull1315[[#This Row],[Hour4-Spk/sec]]&lt;$C$3,"LF","HF"))</f>
        <v>LF</v>
      </c>
      <c r="E43" s="47" t="str">
        <f>IF(ISBLANK(BurstClassFull1315[[#This Row],[Hour4-%SpikesInBursts]]),"",IF(BurstClassFull1315[[#This Row],[Hour4-%SpikesInBursts]]&lt;$D$3,"LB","HB"))</f>
        <v>LB</v>
      </c>
      <c r="F43" s="81" t="str">
        <f t="shared" si="0"/>
        <v>LFLB</v>
      </c>
      <c r="G43" s="136">
        <v>0.68575757575757568</v>
      </c>
      <c r="H43" s="136">
        <v>5.2407670201588488</v>
      </c>
      <c r="I43" s="136" t="s">
        <v>97</v>
      </c>
      <c r="J43" s="136">
        <v>3</v>
      </c>
      <c r="K43" s="136">
        <v>7</v>
      </c>
      <c r="L43" s="136" t="s">
        <v>74</v>
      </c>
      <c r="M43" s="136" t="s">
        <v>9</v>
      </c>
      <c r="N43" s="136">
        <v>22</v>
      </c>
      <c r="O43" s="136" t="str">
        <f>IF(Table1[[#This Row],[Ethanol Day]]&lt;9,"Early",IF(Table1[[#This Row],[Ethanol Day]]&gt;16,"Late","Mid"))</f>
        <v>Late</v>
      </c>
      <c r="P43" s="136" t="s">
        <v>11</v>
      </c>
      <c r="Q43" s="136" t="s">
        <v>81</v>
      </c>
      <c r="R43" s="153">
        <v>769</v>
      </c>
    </row>
    <row r="44" spans="4:18" x14ac:dyDescent="0.3">
      <c r="D44" s="47" t="str">
        <f>IF(ISBLANK(BurstClassFull1315[[#This Row],[Hour4-Spk/sec]]),"",IF(BurstClassFull1315[[#This Row],[Hour4-Spk/sec]]&lt;$C$3,"LF","HF"))</f>
        <v>LF</v>
      </c>
      <c r="E44" s="47" t="str">
        <f>IF(ISBLANK(BurstClassFull1315[[#This Row],[Hour4-%SpikesInBursts]]),"",IF(BurstClassFull1315[[#This Row],[Hour4-%SpikesInBursts]]&lt;$D$3,"LB","HB"))</f>
        <v>LB</v>
      </c>
      <c r="F44" s="81" t="str">
        <f t="shared" si="0"/>
        <v>LFLB</v>
      </c>
      <c r="G44" s="136">
        <v>1.0516666666666665</v>
      </c>
      <c r="H44" s="136">
        <v>9.968751217793308</v>
      </c>
      <c r="I44" s="136" t="s">
        <v>97</v>
      </c>
      <c r="J44" s="136">
        <v>3</v>
      </c>
      <c r="K44" s="136">
        <v>8</v>
      </c>
      <c r="L44" s="136" t="s">
        <v>79</v>
      </c>
      <c r="M44" s="136" t="s">
        <v>9</v>
      </c>
      <c r="N44" s="136">
        <v>22</v>
      </c>
      <c r="O44" s="136" t="str">
        <f>IF(Table1[[#This Row],[Ethanol Day]]&lt;9,"Early",IF(Table1[[#This Row],[Ethanol Day]]&gt;16,"Late","Mid"))</f>
        <v>Late</v>
      </c>
      <c r="P44" s="136" t="s">
        <v>71</v>
      </c>
      <c r="Q44" s="136" t="s">
        <v>71</v>
      </c>
      <c r="R44" s="153">
        <v>769</v>
      </c>
    </row>
    <row r="45" spans="4:18" x14ac:dyDescent="0.3">
      <c r="D45" s="47" t="str">
        <f>IF(ISBLANK(BurstClassFull1315[[#This Row],[Hour4-Spk/sec]]),"",IF(BurstClassFull1315[[#This Row],[Hour4-Spk/sec]]&lt;$C$3,"LF","HF"))</f>
        <v>HF</v>
      </c>
      <c r="E45" s="47" t="str">
        <f>IF(ISBLANK(BurstClassFull1315[[#This Row],[Hour4-%SpikesInBursts]]),"",IF(BurstClassFull1315[[#This Row],[Hour4-%SpikesInBursts]]&lt;$D$3,"LB","HB"))</f>
        <v>HB</v>
      </c>
      <c r="F45" s="81" t="str">
        <f t="shared" si="0"/>
        <v>HFHB</v>
      </c>
      <c r="G45" s="136">
        <v>13.094166666666666</v>
      </c>
      <c r="H45" s="136">
        <v>86.523019009196076</v>
      </c>
      <c r="I45" s="136" t="s">
        <v>97</v>
      </c>
      <c r="J45" s="136">
        <v>3</v>
      </c>
      <c r="K45" s="136">
        <v>9</v>
      </c>
      <c r="L45" s="136" t="s">
        <v>102</v>
      </c>
      <c r="M45" s="136" t="s">
        <v>9</v>
      </c>
      <c r="N45" s="136">
        <v>22</v>
      </c>
      <c r="O45" s="136" t="str">
        <f>IF(Table1[[#This Row],[Ethanol Day]]&lt;9,"Early",IF(Table1[[#This Row],[Ethanol Day]]&gt;16,"Late","Mid"))</f>
        <v>Late</v>
      </c>
      <c r="P45" s="136" t="s">
        <v>119</v>
      </c>
      <c r="Q45" s="136" t="s">
        <v>71</v>
      </c>
      <c r="R45" s="153">
        <v>769</v>
      </c>
    </row>
    <row r="46" spans="4:18" x14ac:dyDescent="0.3">
      <c r="D46" s="47" t="str">
        <f>IF(ISBLANK(BurstClassFull1315[[#This Row],[Hour4-Spk/sec]]),"",IF(BurstClassFull1315[[#This Row],[Hour4-Spk/sec]]&lt;$C$3,"LF","HF"))</f>
        <v>LF</v>
      </c>
      <c r="E46" s="47" t="str">
        <f>IF(ISBLANK(BurstClassFull1315[[#This Row],[Hour4-%SpikesInBursts]]),"",IF(BurstClassFull1315[[#This Row],[Hour4-%SpikesInBursts]]&lt;$D$3,"LB","HB"))</f>
        <v>LB</v>
      </c>
      <c r="F46" s="81" t="str">
        <f t="shared" si="0"/>
        <v>LFLB</v>
      </c>
      <c r="G46" s="136">
        <v>0.54083333333333339</v>
      </c>
      <c r="H46" s="136">
        <v>6.3826446280991735</v>
      </c>
      <c r="I46" s="136" t="s">
        <v>97</v>
      </c>
      <c r="J46" s="136">
        <v>3</v>
      </c>
      <c r="K46" s="136">
        <v>11</v>
      </c>
      <c r="L46" s="136" t="s">
        <v>86</v>
      </c>
      <c r="M46" s="136" t="s">
        <v>9</v>
      </c>
      <c r="N46" s="136">
        <v>22</v>
      </c>
      <c r="O46" s="136" t="str">
        <f>IF(Table1[[#This Row],[Ethanol Day]]&lt;9,"Early",IF(Table1[[#This Row],[Ethanol Day]]&gt;16,"Late","Mid"))</f>
        <v>Late</v>
      </c>
      <c r="P46" s="136" t="s">
        <v>11</v>
      </c>
      <c r="Q46" s="136" t="s">
        <v>71</v>
      </c>
      <c r="R46" s="153">
        <v>769</v>
      </c>
    </row>
    <row r="47" spans="4:18" x14ac:dyDescent="0.3">
      <c r="D47" s="47" t="str">
        <f>IF(ISBLANK(BurstClassFull1315[[#This Row],[Hour4-Spk/sec]]),"",IF(BurstClassFull1315[[#This Row],[Hour4-Spk/sec]]&lt;$C$3,"LF","HF"))</f>
        <v>LF</v>
      </c>
      <c r="E47" s="47" t="str">
        <f>IF(ISBLANK(BurstClassFull1315[[#This Row],[Hour4-%SpikesInBursts]]),"",IF(BurstClassFull1315[[#This Row],[Hour4-%SpikesInBursts]]&lt;$D$3,"LB","HB"))</f>
        <v>LB</v>
      </c>
      <c r="F47" s="81" t="str">
        <f t="shared" si="0"/>
        <v>LFLB</v>
      </c>
      <c r="G47" s="136">
        <v>0.50388888888888883</v>
      </c>
      <c r="H47" s="136">
        <v>12.087035790152491</v>
      </c>
      <c r="I47" s="136" t="s">
        <v>97</v>
      </c>
      <c r="J47" s="136">
        <v>3</v>
      </c>
      <c r="K47" s="136">
        <v>15</v>
      </c>
      <c r="L47" s="136" t="s">
        <v>115</v>
      </c>
      <c r="M47" s="136" t="s">
        <v>9</v>
      </c>
      <c r="N47" s="136">
        <v>22</v>
      </c>
      <c r="O47" s="136" t="str">
        <f>IF(Table1[[#This Row],[Ethanol Day]]&lt;9,"Early",IF(Table1[[#This Row],[Ethanol Day]]&gt;16,"Late","Mid"))</f>
        <v>Late</v>
      </c>
      <c r="P47" s="136" t="s">
        <v>11</v>
      </c>
      <c r="Q47" s="136" t="s">
        <v>71</v>
      </c>
      <c r="R47" s="153">
        <v>769</v>
      </c>
    </row>
    <row r="48" spans="4:18" x14ac:dyDescent="0.3">
      <c r="D48" s="47" t="str">
        <f>IF(ISBLANK(BurstClassFull1315[[#This Row],[Hour4-Spk/sec]]),"",IF(BurstClassFull1315[[#This Row],[Hour4-Spk/sec]]&lt;$C$3,"LF","HF"))</f>
        <v>LF</v>
      </c>
      <c r="E48" s="47" t="str">
        <f>IF(ISBLANK(BurstClassFull1315[[#This Row],[Hour4-%SpikesInBursts]]),"",IF(BurstClassFull1315[[#This Row],[Hour4-%SpikesInBursts]]&lt;$D$3,"LB","HB"))</f>
        <v>LB</v>
      </c>
      <c r="F48" s="81" t="str">
        <f t="shared" si="0"/>
        <v>LFLB</v>
      </c>
      <c r="G48" s="136">
        <v>0.11666666666666665</v>
      </c>
      <c r="H48" s="136">
        <v>7.9719120197089257</v>
      </c>
      <c r="I48" s="136" t="s">
        <v>109</v>
      </c>
      <c r="J48" s="136">
        <v>4</v>
      </c>
      <c r="K48" s="136">
        <v>3</v>
      </c>
      <c r="L48" s="136" t="s">
        <v>73</v>
      </c>
      <c r="M48" s="136" t="s">
        <v>9</v>
      </c>
      <c r="N48" s="136">
        <v>21</v>
      </c>
      <c r="O48" s="136" t="str">
        <f>IF(Table1[[#This Row],[Ethanol Day]]&lt;9,"Early",IF(Table1[[#This Row],[Ethanol Day]]&gt;16,"Late","Mid"))</f>
        <v>Late</v>
      </c>
      <c r="P48" s="136" t="s">
        <v>11</v>
      </c>
      <c r="Q48" s="136" t="s">
        <v>81</v>
      </c>
      <c r="R48" s="153">
        <v>344</v>
      </c>
    </row>
    <row r="49" spans="4:18" x14ac:dyDescent="0.3">
      <c r="D49" s="47" t="str">
        <f>IF(ISBLANK(BurstClassFull1315[[#This Row],[Hour4-Spk/sec]]),"",IF(BurstClassFull1315[[#This Row],[Hour4-Spk/sec]]&lt;$C$3,"LF","HF"))</f>
        <v>LF</v>
      </c>
      <c r="E49" s="47" t="str">
        <f>IF(ISBLANK(BurstClassFull1315[[#This Row],[Hour4-%SpikesInBursts]]),"",IF(BurstClassFull1315[[#This Row],[Hour4-%SpikesInBursts]]&lt;$D$3,"LB","HB"))</f>
        <v>HB</v>
      </c>
      <c r="F49" s="81" t="str">
        <f t="shared" si="0"/>
        <v>LFHB</v>
      </c>
      <c r="G49" s="136">
        <v>2.0727777777777781</v>
      </c>
      <c r="H49" s="136">
        <v>32.014307014165951</v>
      </c>
      <c r="I49" s="136" t="s">
        <v>109</v>
      </c>
      <c r="J49" s="136">
        <v>4</v>
      </c>
      <c r="K49" s="136">
        <v>4</v>
      </c>
      <c r="L49" s="136" t="s">
        <v>100</v>
      </c>
      <c r="M49" s="136" t="s">
        <v>9</v>
      </c>
      <c r="N49" s="136">
        <v>21</v>
      </c>
      <c r="O49" s="136" t="str">
        <f>IF(Table1[[#This Row],[Ethanol Day]]&lt;9,"Early",IF(Table1[[#This Row],[Ethanol Day]]&gt;16,"Late","Mid"))</f>
        <v>Mid</v>
      </c>
      <c r="P49" s="136" t="s">
        <v>71</v>
      </c>
      <c r="Q49" s="136" t="s">
        <v>71</v>
      </c>
      <c r="R49" s="153">
        <v>344</v>
      </c>
    </row>
    <row r="50" spans="4:18" x14ac:dyDescent="0.3">
      <c r="D50" s="47" t="str">
        <f>IF(ISBLANK(BurstClassFull1315[[#This Row],[Hour4-Spk/sec]]),"",IF(BurstClassFull1315[[#This Row],[Hour4-Spk/sec]]&lt;$C$3,"LF","HF"))</f>
        <v>LF</v>
      </c>
      <c r="E50" s="47" t="str">
        <f>IF(ISBLANK(BurstClassFull1315[[#This Row],[Hour4-%SpikesInBursts]]),"",IF(BurstClassFull1315[[#This Row],[Hour4-%SpikesInBursts]]&lt;$D$3,"LB","HB"))</f>
        <v>LB</v>
      </c>
      <c r="F50" s="81" t="str">
        <f t="shared" si="0"/>
        <v>LFLB</v>
      </c>
      <c r="G50" s="136">
        <v>0.77469696969696966</v>
      </c>
      <c r="H50" s="136">
        <v>24.38365545808616</v>
      </c>
      <c r="I50" s="136" t="s">
        <v>109</v>
      </c>
      <c r="J50" s="136">
        <v>4</v>
      </c>
      <c r="K50" s="136">
        <v>6</v>
      </c>
      <c r="L50" s="136" t="s">
        <v>74</v>
      </c>
      <c r="M50" s="136" t="s">
        <v>9</v>
      </c>
      <c r="N50" s="136">
        <v>21</v>
      </c>
      <c r="O50" s="136" t="str">
        <f>IF(Table1[[#This Row],[Ethanol Day]]&lt;9,"Early",IF(Table1[[#This Row],[Ethanol Day]]&gt;16,"Late","Mid"))</f>
        <v>Mid</v>
      </c>
      <c r="P50" s="136" t="s">
        <v>11</v>
      </c>
      <c r="Q50" s="136" t="s">
        <v>81</v>
      </c>
      <c r="R50" s="153">
        <v>344</v>
      </c>
    </row>
    <row r="51" spans="4:18" x14ac:dyDescent="0.3">
      <c r="D51" s="47" t="str">
        <f>IF(ISBLANK(BurstClassFull1315[[#This Row],[Hour4-Spk/sec]]),"",IF(BurstClassFull1315[[#This Row],[Hour4-Spk/sec]]&lt;$C$3,"LF","HF"))</f>
        <v>LF</v>
      </c>
      <c r="E51" s="47" t="str">
        <f>IF(ISBLANK(BurstClassFull1315[[#This Row],[Hour4-%SpikesInBursts]]),"",IF(BurstClassFull1315[[#This Row],[Hour4-%SpikesInBursts]]&lt;$D$3,"LB","HB"))</f>
        <v>HB</v>
      </c>
      <c r="F51" s="81" t="str">
        <f t="shared" si="0"/>
        <v>LFHB</v>
      </c>
      <c r="G51" s="136">
        <v>3.2736111111111117</v>
      </c>
      <c r="H51" s="136">
        <v>34.402710510519405</v>
      </c>
      <c r="I51" s="136" t="s">
        <v>109</v>
      </c>
      <c r="J51" s="136">
        <v>4</v>
      </c>
      <c r="K51" s="136">
        <v>7</v>
      </c>
      <c r="L51" s="136" t="s">
        <v>79</v>
      </c>
      <c r="M51" s="136" t="s">
        <v>9</v>
      </c>
      <c r="N51" s="136">
        <v>21</v>
      </c>
      <c r="O51" s="136" t="str">
        <f>IF(Table1[[#This Row],[Ethanol Day]]&lt;9,"Early",IF(Table1[[#This Row],[Ethanol Day]]&gt;16,"Late","Mid"))</f>
        <v>Mid</v>
      </c>
      <c r="P51" s="136" t="s">
        <v>71</v>
      </c>
      <c r="Q51" s="136" t="s">
        <v>71</v>
      </c>
      <c r="R51" s="153">
        <v>344</v>
      </c>
    </row>
    <row r="52" spans="4:18" x14ac:dyDescent="0.3">
      <c r="D52" s="47" t="str">
        <f>IF(ISBLANK(BurstClassFull1315[[#This Row],[Hour4-Spk/sec]]),"",IF(BurstClassFull1315[[#This Row],[Hour4-Spk/sec]]&lt;$C$3,"LF","HF"))</f>
        <v>HF</v>
      </c>
      <c r="E52" s="47" t="str">
        <f>IF(ISBLANK(BurstClassFull1315[[#This Row],[Hour4-%SpikesInBursts]]),"",IF(BurstClassFull1315[[#This Row],[Hour4-%SpikesInBursts]]&lt;$D$3,"LB","HB"))</f>
        <v>HB</v>
      </c>
      <c r="F52" s="81" t="str">
        <f t="shared" si="0"/>
        <v>HFHB</v>
      </c>
      <c r="G52" s="136">
        <v>10.366111111111111</v>
      </c>
      <c r="H52" s="136">
        <v>81.809735330838762</v>
      </c>
      <c r="I52" s="136" t="s">
        <v>109</v>
      </c>
      <c r="J52" s="136">
        <v>4</v>
      </c>
      <c r="K52" s="136">
        <v>8</v>
      </c>
      <c r="L52" s="136" t="s">
        <v>102</v>
      </c>
      <c r="M52" s="136" t="s">
        <v>9</v>
      </c>
      <c r="N52" s="136">
        <v>21</v>
      </c>
      <c r="O52" s="136" t="str">
        <f>IF(Table1[[#This Row],[Ethanol Day]]&lt;9,"Early",IF(Table1[[#This Row],[Ethanol Day]]&gt;16,"Late","Mid"))</f>
        <v>Mid</v>
      </c>
      <c r="P52" s="136" t="s">
        <v>119</v>
      </c>
      <c r="Q52" s="136" t="s">
        <v>71</v>
      </c>
      <c r="R52" s="153">
        <v>344</v>
      </c>
    </row>
    <row r="53" spans="4:18" x14ac:dyDescent="0.3">
      <c r="D53" s="47" t="str">
        <f>IF(ISBLANK(BurstClassFull1315[[#This Row],[Hour4-Spk/sec]]),"",IF(BurstClassFull1315[[#This Row],[Hour4-Spk/sec]]&lt;$C$3,"LF","HF"))</f>
        <v>LF</v>
      </c>
      <c r="E53" s="47" t="str">
        <f>IF(ISBLANK(BurstClassFull1315[[#This Row],[Hour4-%SpikesInBursts]]),"",IF(BurstClassFull1315[[#This Row],[Hour4-%SpikesInBursts]]&lt;$D$3,"LB","HB"))</f>
        <v>LB</v>
      </c>
      <c r="F53" s="81" t="str">
        <f t="shared" si="0"/>
        <v>LFLB</v>
      </c>
      <c r="G53" s="136">
        <v>1.0759722222222221</v>
      </c>
      <c r="H53" s="136">
        <v>17.241958648353894</v>
      </c>
      <c r="I53" s="136" t="s">
        <v>109</v>
      </c>
      <c r="J53" s="136">
        <v>4</v>
      </c>
      <c r="K53" s="136">
        <v>12</v>
      </c>
      <c r="L53" s="136" t="s">
        <v>115</v>
      </c>
      <c r="M53" s="136" t="s">
        <v>9</v>
      </c>
      <c r="N53" s="136">
        <v>21</v>
      </c>
      <c r="O53" s="136" t="str">
        <f>IF(Table1[[#This Row],[Ethanol Day]]&lt;9,"Early",IF(Table1[[#This Row],[Ethanol Day]]&gt;16,"Late","Mid"))</f>
        <v>Mid</v>
      </c>
      <c r="P53" s="136" t="s">
        <v>71</v>
      </c>
      <c r="Q53" s="136" t="s">
        <v>71</v>
      </c>
      <c r="R53" s="153">
        <v>344</v>
      </c>
    </row>
    <row r="54" spans="4:18" x14ac:dyDescent="0.3">
      <c r="D54" s="47" t="str">
        <f>IF(ISBLANK(BurstClassFull1315[[#This Row],[Hour4-Spk/sec]]),"",IF(BurstClassFull1315[[#This Row],[Hour4-Spk/sec]]&lt;$C$3,"LF","HF"))</f>
        <v>LF</v>
      </c>
      <c r="E54" s="47" t="str">
        <f>IF(ISBLANK(BurstClassFull1315[[#This Row],[Hour4-%SpikesInBursts]]),"",IF(BurstClassFull1315[[#This Row],[Hour4-%SpikesInBursts]]&lt;$D$3,"LB","HB"))</f>
        <v>HB</v>
      </c>
      <c r="F54" s="81" t="str">
        <f t="shared" si="0"/>
        <v>LFHB</v>
      </c>
      <c r="G54" s="136">
        <v>5.1250000000000011E-2</v>
      </c>
      <c r="H54" s="136">
        <v>59.477071272203119</v>
      </c>
      <c r="I54" s="136" t="s">
        <v>116</v>
      </c>
      <c r="J54" s="136">
        <v>6</v>
      </c>
      <c r="K54" s="136">
        <v>1</v>
      </c>
      <c r="L54" s="136" t="s">
        <v>70</v>
      </c>
      <c r="M54" s="136" t="s">
        <v>9</v>
      </c>
      <c r="N54" s="136">
        <v>22</v>
      </c>
      <c r="O54" s="136" t="str">
        <f>IF(Table1[[#This Row],[Ethanol Day]]&lt;9,"Early",IF(Table1[[#This Row],[Ethanol Day]]&gt;16,"Late","Mid"))</f>
        <v>Mid</v>
      </c>
      <c r="P54" s="136" t="s">
        <v>71</v>
      </c>
      <c r="Q54" s="136" t="s">
        <v>71</v>
      </c>
      <c r="R54" s="153">
        <v>778</v>
      </c>
    </row>
    <row r="55" spans="4:18" x14ac:dyDescent="0.3">
      <c r="D55" s="47" t="str">
        <f>IF(ISBLANK(BurstClassFull1315[[#This Row],[Hour4-Spk/sec]]),"",IF(BurstClassFull1315[[#This Row],[Hour4-Spk/sec]]&lt;$C$3,"LF","HF"))</f>
        <v>LF</v>
      </c>
      <c r="E55" s="47" t="str">
        <f>IF(ISBLANK(BurstClassFull1315[[#This Row],[Hour4-%SpikesInBursts]]),"",IF(BurstClassFull1315[[#This Row],[Hour4-%SpikesInBursts]]&lt;$D$3,"LB","HB"))</f>
        <v>LB</v>
      </c>
      <c r="F55" s="81" t="str">
        <f t="shared" si="0"/>
        <v>LFLB</v>
      </c>
      <c r="G55" s="136">
        <v>0.63909090909090915</v>
      </c>
      <c r="H55" s="136">
        <v>15.076080097143006</v>
      </c>
      <c r="I55" s="136" t="s">
        <v>116</v>
      </c>
      <c r="J55" s="136">
        <v>6</v>
      </c>
      <c r="K55" s="136">
        <v>2</v>
      </c>
      <c r="L55" s="136" t="s">
        <v>110</v>
      </c>
      <c r="M55" s="136" t="s">
        <v>9</v>
      </c>
      <c r="N55" s="136">
        <v>22</v>
      </c>
      <c r="O55" s="136" t="str">
        <f>IF(Table1[[#This Row],[Ethanol Day]]&lt;9,"Early",IF(Table1[[#This Row],[Ethanol Day]]&gt;16,"Late","Mid"))</f>
        <v>Mid</v>
      </c>
      <c r="P55" s="136" t="s">
        <v>71</v>
      </c>
      <c r="Q55" s="136" t="s">
        <v>81</v>
      </c>
      <c r="R55" s="153">
        <v>778</v>
      </c>
    </row>
    <row r="56" spans="4:18" x14ac:dyDescent="0.3">
      <c r="D56" s="47" t="str">
        <f>IF(ISBLANK(BurstClassFull1315[[#This Row],[Hour4-Spk/sec]]),"",IF(BurstClassFull1315[[#This Row],[Hour4-Spk/sec]]&lt;$C$3,"LF","HF"))</f>
        <v>LF</v>
      </c>
      <c r="E56" s="47" t="str">
        <f>IF(ISBLANK(BurstClassFull1315[[#This Row],[Hour4-%SpikesInBursts]]),"",IF(BurstClassFull1315[[#This Row],[Hour4-%SpikesInBursts]]&lt;$D$3,"LB","HB"))</f>
        <v>HB</v>
      </c>
      <c r="F56" s="81" t="str">
        <f t="shared" si="0"/>
        <v>LFHB</v>
      </c>
      <c r="G56" s="136">
        <v>1.4009722222222223</v>
      </c>
      <c r="H56" s="136">
        <v>45.663006619967227</v>
      </c>
      <c r="I56" s="136" t="s">
        <v>116</v>
      </c>
      <c r="J56" s="136">
        <v>6</v>
      </c>
      <c r="K56" s="136">
        <v>8</v>
      </c>
      <c r="L56" s="136" t="s">
        <v>80</v>
      </c>
      <c r="M56" s="136" t="s">
        <v>9</v>
      </c>
      <c r="N56" s="136">
        <v>22</v>
      </c>
      <c r="O56" s="136" t="str">
        <f>IF(Table1[[#This Row],[Ethanol Day]]&lt;9,"Early",IF(Table1[[#This Row],[Ethanol Day]]&gt;16,"Late","Mid"))</f>
        <v>Mid</v>
      </c>
      <c r="P56" s="136" t="s">
        <v>71</v>
      </c>
      <c r="Q56" s="136" t="s">
        <v>71</v>
      </c>
      <c r="R56" s="153">
        <v>778</v>
      </c>
    </row>
    <row r="57" spans="4:18" x14ac:dyDescent="0.3">
      <c r="D57" s="47" t="str">
        <f>IF(ISBLANK(BurstClassFull1315[[#This Row],[Hour4-Spk/sec]]),"",IF(BurstClassFull1315[[#This Row],[Hour4-Spk/sec]]&lt;$C$3,"LF","HF"))</f>
        <v>HF</v>
      </c>
      <c r="E57" s="47" t="str">
        <f>IF(ISBLANK(BurstClassFull1315[[#This Row],[Hour4-%SpikesInBursts]]),"",IF(BurstClassFull1315[[#This Row],[Hour4-%SpikesInBursts]]&lt;$D$3,"LB","HB"))</f>
        <v>HB</v>
      </c>
      <c r="F57" s="81" t="str">
        <f t="shared" si="0"/>
        <v>HFHB</v>
      </c>
      <c r="G57" s="136">
        <v>20.764444444444447</v>
      </c>
      <c r="H57" s="136">
        <v>94.346334028291949</v>
      </c>
      <c r="I57" s="136" t="s">
        <v>116</v>
      </c>
      <c r="J57" s="136">
        <v>6</v>
      </c>
      <c r="K57" s="136">
        <v>9</v>
      </c>
      <c r="L57" s="136" t="s">
        <v>92</v>
      </c>
      <c r="M57" s="136" t="s">
        <v>9</v>
      </c>
      <c r="N57" s="136">
        <v>22</v>
      </c>
      <c r="O57" s="136" t="str">
        <f>IF(Table1[[#This Row],[Ethanol Day]]&lt;9,"Early",IF(Table1[[#This Row],[Ethanol Day]]&gt;16,"Late","Mid"))</f>
        <v>Mid</v>
      </c>
      <c r="P57" s="136" t="s">
        <v>119</v>
      </c>
      <c r="Q57" s="136" t="s">
        <v>71</v>
      </c>
      <c r="R57" s="153">
        <v>778</v>
      </c>
    </row>
    <row r="58" spans="4:18" x14ac:dyDescent="0.3">
      <c r="D58" s="47" t="str">
        <f>IF(ISBLANK(BurstClassFull1315[[#This Row],[Hour4-Spk/sec]]),"",IF(BurstClassFull1315[[#This Row],[Hour4-Spk/sec]]&lt;$C$3,"LF","HF"))</f>
        <v>HF</v>
      </c>
      <c r="E58" s="47" t="str">
        <f>IF(ISBLANK(BurstClassFull1315[[#This Row],[Hour4-%SpikesInBursts]]),"",IF(BurstClassFull1315[[#This Row],[Hour4-%SpikesInBursts]]&lt;$D$3,"LB","HB"))</f>
        <v>HB</v>
      </c>
      <c r="F58" s="81" t="str">
        <f t="shared" si="0"/>
        <v>HFHB</v>
      </c>
      <c r="G58" s="136">
        <v>11.037222222222221</v>
      </c>
      <c r="H58" s="136">
        <v>72.387675192342783</v>
      </c>
      <c r="I58" s="136" t="s">
        <v>116</v>
      </c>
      <c r="J58" s="136">
        <v>6</v>
      </c>
      <c r="K58" s="136">
        <v>11</v>
      </c>
      <c r="L58" s="136" t="s">
        <v>84</v>
      </c>
      <c r="M58" s="136" t="s">
        <v>9</v>
      </c>
      <c r="N58" s="136">
        <v>22</v>
      </c>
      <c r="O58" s="136" t="str">
        <f>IF(Table1[[#This Row],[Ethanol Day]]&lt;9,"Early",IF(Table1[[#This Row],[Ethanol Day]]&gt;16,"Late","Mid"))</f>
        <v>Mid</v>
      </c>
      <c r="P58" s="136" t="s">
        <v>119</v>
      </c>
      <c r="Q58" s="136" t="s">
        <v>71</v>
      </c>
      <c r="R58" s="153">
        <v>778</v>
      </c>
    </row>
    <row r="59" spans="4:18" x14ac:dyDescent="0.3">
      <c r="D59" s="47" t="str">
        <f>IF(ISBLANK(BurstClassFull1315[[#This Row],[Hour4-Spk/sec]]),"",IF(BurstClassFull1315[[#This Row],[Hour4-Spk/sec]]&lt;$C$3,"LF","HF"))</f>
        <v>LF</v>
      </c>
      <c r="E59" s="47" t="str">
        <f>IF(ISBLANK(BurstClassFull1315[[#This Row],[Hour4-%SpikesInBursts]]),"",IF(BurstClassFull1315[[#This Row],[Hour4-%SpikesInBursts]]&lt;$D$3,"LB","HB"))</f>
        <v>HB</v>
      </c>
      <c r="F59" s="81" t="str">
        <f t="shared" si="0"/>
        <v>LFHB</v>
      </c>
      <c r="G59" s="136">
        <v>3.5872222222222221</v>
      </c>
      <c r="H59" s="136">
        <v>30.202053914160704</v>
      </c>
      <c r="I59" s="136" t="s">
        <v>116</v>
      </c>
      <c r="J59" s="136">
        <v>6</v>
      </c>
      <c r="K59" s="136">
        <v>12</v>
      </c>
      <c r="L59" s="136" t="s">
        <v>86</v>
      </c>
      <c r="M59" s="136" t="s">
        <v>9</v>
      </c>
      <c r="N59" s="136">
        <v>22</v>
      </c>
      <c r="O59" s="136" t="str">
        <f>IF(Table1[[#This Row],[Ethanol Day]]&lt;9,"Early",IF(Table1[[#This Row],[Ethanol Day]]&gt;16,"Late","Mid"))</f>
        <v>Mid</v>
      </c>
      <c r="P59" s="136" t="s">
        <v>119</v>
      </c>
      <c r="Q59" s="136" t="s">
        <v>71</v>
      </c>
      <c r="R59" s="153">
        <v>778</v>
      </c>
    </row>
    <row r="60" spans="4:18" x14ac:dyDescent="0.3">
      <c r="D60" s="47" t="str">
        <f>IF(ISBLANK(BurstClassFull1315[[#This Row],[Hour4-Spk/sec]]),"",IF(BurstClassFull1315[[#This Row],[Hour4-Spk/sec]]&lt;$C$3,"LF","HF"))</f>
        <v>HF</v>
      </c>
      <c r="E60" s="47" t="str">
        <f>IF(ISBLANK(BurstClassFull1315[[#This Row],[Hour4-%SpikesInBursts]]),"",IF(BurstClassFull1315[[#This Row],[Hour4-%SpikesInBursts]]&lt;$D$3,"LB","HB"))</f>
        <v>HB</v>
      </c>
      <c r="F60" s="81" t="str">
        <f t="shared" si="0"/>
        <v>HFHB</v>
      </c>
      <c r="G60" s="136">
        <v>7.3360606060606068</v>
      </c>
      <c r="H60" s="136">
        <v>54.737524165920327</v>
      </c>
      <c r="I60" s="136" t="s">
        <v>116</v>
      </c>
      <c r="J60" s="136">
        <v>6</v>
      </c>
      <c r="K60" s="136">
        <v>13</v>
      </c>
      <c r="L60" s="136" t="s">
        <v>104</v>
      </c>
      <c r="M60" s="136" t="s">
        <v>9</v>
      </c>
      <c r="N60" s="136">
        <v>22</v>
      </c>
      <c r="O60" s="136" t="str">
        <f>IF(Table1[[#This Row],[Ethanol Day]]&lt;9,"Early",IF(Table1[[#This Row],[Ethanol Day]]&gt;16,"Late","Mid"))</f>
        <v>Mid</v>
      </c>
      <c r="P60" s="136" t="s">
        <v>71</v>
      </c>
      <c r="Q60" s="136" t="s">
        <v>81</v>
      </c>
      <c r="R60" s="153">
        <v>778</v>
      </c>
    </row>
    <row r="61" spans="4:18" x14ac:dyDescent="0.3">
      <c r="D61" s="47" t="str">
        <f>IF(ISBLANK(BurstClassFull1315[[#This Row],[Hour4-Spk/sec]]),"",IF(BurstClassFull1315[[#This Row],[Hour4-Spk/sec]]&lt;$C$3,"LF","HF"))</f>
        <v>LF</v>
      </c>
      <c r="E61" s="47" t="str">
        <f>IF(ISBLANK(BurstClassFull1315[[#This Row],[Hour4-%SpikesInBursts]]),"",IF(BurstClassFull1315[[#This Row],[Hour4-%SpikesInBursts]]&lt;$D$3,"LB","HB"))</f>
        <v>LB</v>
      </c>
      <c r="F61" s="81" t="str">
        <f t="shared" si="0"/>
        <v>LFLB</v>
      </c>
      <c r="G61" s="136">
        <v>0.61124999999999996</v>
      </c>
      <c r="H61" s="136">
        <v>21.849430870161626</v>
      </c>
      <c r="I61" s="136" t="s">
        <v>116</v>
      </c>
      <c r="J61" s="136">
        <v>6</v>
      </c>
      <c r="K61" s="136">
        <v>14</v>
      </c>
      <c r="L61" s="136" t="s">
        <v>89</v>
      </c>
      <c r="M61" s="136" t="s">
        <v>9</v>
      </c>
      <c r="N61" s="136">
        <v>22</v>
      </c>
      <c r="O61" s="136" t="str">
        <f>IF(Table1[[#This Row],[Ethanol Day]]&lt;9,"Early",IF(Table1[[#This Row],[Ethanol Day]]&gt;16,"Late","Mid"))</f>
        <v>Late</v>
      </c>
      <c r="P61" s="136" t="s">
        <v>71</v>
      </c>
      <c r="Q61" s="136" t="s">
        <v>71</v>
      </c>
      <c r="R61" s="153">
        <v>778</v>
      </c>
    </row>
    <row r="62" spans="4:18" x14ac:dyDescent="0.3">
      <c r="D62" s="47" t="str">
        <f>IF(ISBLANK(BurstClassFull1315[[#This Row],[Hour4-Spk/sec]]),"",IF(BurstClassFull1315[[#This Row],[Hour4-Spk/sec]]&lt;$C$3,"LF","HF"))</f>
        <v>HF</v>
      </c>
      <c r="E62" s="47" t="str">
        <f>IF(ISBLANK(BurstClassFull1315[[#This Row],[Hour4-%SpikesInBursts]]),"",IF(BurstClassFull1315[[#This Row],[Hour4-%SpikesInBursts]]&lt;$D$3,"LB","HB"))</f>
        <v>HB</v>
      </c>
      <c r="F62" s="81" t="str">
        <f t="shared" si="0"/>
        <v>HFHB</v>
      </c>
      <c r="G62" s="136">
        <v>8.1129166666666652</v>
      </c>
      <c r="H62" s="136">
        <v>58.945210377274378</v>
      </c>
      <c r="I62" s="136" t="s">
        <v>116</v>
      </c>
      <c r="J62" s="136">
        <v>6</v>
      </c>
      <c r="K62" s="136">
        <v>15</v>
      </c>
      <c r="L62" s="136" t="s">
        <v>115</v>
      </c>
      <c r="M62" s="136" t="s">
        <v>9</v>
      </c>
      <c r="N62" s="136">
        <v>22</v>
      </c>
      <c r="O62" s="136" t="str">
        <f>IF(Table1[[#This Row],[Ethanol Day]]&lt;9,"Early",IF(Table1[[#This Row],[Ethanol Day]]&gt;16,"Late","Mid"))</f>
        <v>Late</v>
      </c>
      <c r="P62" s="136" t="s">
        <v>119</v>
      </c>
      <c r="Q62" s="136" t="s">
        <v>71</v>
      </c>
      <c r="R62" s="153">
        <v>778</v>
      </c>
    </row>
    <row r="63" spans="4:18" x14ac:dyDescent="0.3">
      <c r="D63" s="47" t="str">
        <f>IF(ISBLANK(BurstClassFull1315[[#This Row],[Hour4-Spk/sec]]),"",IF(BurstClassFull1315[[#This Row],[Hour4-Spk/sec]]&lt;$C$3,"LF","HF"))</f>
        <v>LF</v>
      </c>
      <c r="E63" s="47" t="str">
        <f>IF(ISBLANK(BurstClassFull1315[[#This Row],[Hour4-%SpikesInBursts]]),"",IF(BurstClassFull1315[[#This Row],[Hour4-%SpikesInBursts]]&lt;$D$3,"LB","HB"))</f>
        <v>LB</v>
      </c>
      <c r="F63" s="81" t="str">
        <f t="shared" si="0"/>
        <v>LFLB</v>
      </c>
      <c r="G63" s="136">
        <v>0.19166666666666668</v>
      </c>
      <c r="H63" s="136">
        <v>13.815580286168522</v>
      </c>
      <c r="I63" s="136" t="s">
        <v>125</v>
      </c>
      <c r="J63" s="136">
        <v>9</v>
      </c>
      <c r="K63" s="136">
        <v>1</v>
      </c>
      <c r="L63" s="136" t="s">
        <v>70</v>
      </c>
      <c r="M63" s="136" t="s">
        <v>9</v>
      </c>
      <c r="N63" s="136">
        <v>21</v>
      </c>
      <c r="O63" s="136" t="str">
        <f>IF(Table1[[#This Row],[Ethanol Day]]&lt;9,"Early",IF(Table1[[#This Row],[Ethanol Day]]&gt;16,"Late","Mid"))</f>
        <v>Late</v>
      </c>
      <c r="P63" s="136" t="s">
        <v>71</v>
      </c>
      <c r="Q63" s="136" t="s">
        <v>81</v>
      </c>
      <c r="R63" s="153">
        <v>880</v>
      </c>
    </row>
    <row r="64" spans="4:18" x14ac:dyDescent="0.3">
      <c r="D64" s="47" t="str">
        <f>IF(ISBLANK(BurstClassFull1315[[#This Row],[Hour4-Spk/sec]]),"",IF(BurstClassFull1315[[#This Row],[Hour4-Spk/sec]]&lt;$C$3,"LF","HF"))</f>
        <v>LF</v>
      </c>
      <c r="E64" s="47" t="str">
        <f>IF(ISBLANK(BurstClassFull1315[[#This Row],[Hour4-%SpikesInBursts]]),"",IF(BurstClassFull1315[[#This Row],[Hour4-%SpikesInBursts]]&lt;$D$3,"LB","HB"))</f>
        <v>LB</v>
      </c>
      <c r="F64" s="81" t="str">
        <f t="shared" si="0"/>
        <v>LFLB</v>
      </c>
      <c r="G64" s="136">
        <v>0.9536111111111113</v>
      </c>
      <c r="H64" s="136">
        <v>12.247554157931518</v>
      </c>
      <c r="I64" s="136" t="s">
        <v>125</v>
      </c>
      <c r="J64" s="136">
        <v>9</v>
      </c>
      <c r="K64" s="136">
        <v>13</v>
      </c>
      <c r="L64" s="136" t="s">
        <v>104</v>
      </c>
      <c r="M64" s="136" t="s">
        <v>9</v>
      </c>
      <c r="N64" s="136">
        <v>21</v>
      </c>
      <c r="O64" s="136" t="str">
        <f>IF(Table1[[#This Row],[Ethanol Day]]&lt;9,"Early",IF(Table1[[#This Row],[Ethanol Day]]&gt;16,"Late","Mid"))</f>
        <v>Late</v>
      </c>
      <c r="P64" s="136" t="s">
        <v>71</v>
      </c>
      <c r="Q64" s="136" t="s">
        <v>119</v>
      </c>
      <c r="R64" s="153">
        <v>880</v>
      </c>
    </row>
    <row r="65" spans="4:18" x14ac:dyDescent="0.3">
      <c r="D65" s="47" t="str">
        <f>IF(ISBLANK(BurstClassFull1315[[#This Row],[Hour4-Spk/sec]]),"",IF(BurstClassFull1315[[#This Row],[Hour4-Spk/sec]]&lt;$C$3,"LF","HF"))</f>
        <v>LF</v>
      </c>
      <c r="E65" s="47" t="str">
        <f>IF(ISBLANK(BurstClassFull1315[[#This Row],[Hour4-%SpikesInBursts]]),"",IF(BurstClassFull1315[[#This Row],[Hour4-%SpikesInBursts]]&lt;$D$3,"LB","HB"))</f>
        <v>LB</v>
      </c>
      <c r="F65" s="81" t="str">
        <f t="shared" si="0"/>
        <v>LFLB</v>
      </c>
      <c r="G65" s="136">
        <v>0.57083333333333341</v>
      </c>
      <c r="H65" s="136">
        <v>1.837379447954772</v>
      </c>
      <c r="I65" s="136" t="s">
        <v>125</v>
      </c>
      <c r="J65" s="136">
        <v>9</v>
      </c>
      <c r="K65" s="136">
        <v>14</v>
      </c>
      <c r="L65" s="136" t="s">
        <v>115</v>
      </c>
      <c r="M65" s="136" t="s">
        <v>9</v>
      </c>
      <c r="N65" s="136">
        <v>21</v>
      </c>
      <c r="O65" s="136" t="str">
        <f>IF(Table1[[#This Row],[Ethanol Day]]&lt;9,"Early",IF(Table1[[#This Row],[Ethanol Day]]&gt;16,"Late","Mid"))</f>
        <v>Late</v>
      </c>
      <c r="P65" s="136" t="s">
        <v>71</v>
      </c>
      <c r="Q65" s="136" t="s">
        <v>71</v>
      </c>
      <c r="R65" s="153">
        <v>880</v>
      </c>
    </row>
    <row r="66" spans="4:18" x14ac:dyDescent="0.3">
      <c r="D66" s="47" t="str">
        <f>IF(ISBLANK(BurstClassFull1315[[#This Row],[Hour4-Spk/sec]]),"",IF(BurstClassFull1315[[#This Row],[Hour4-Spk/sec]]&lt;$C$3,"LF","HF"))</f>
        <v>LF</v>
      </c>
      <c r="E66" s="47" t="str">
        <f>IF(ISBLANK(BurstClassFull1315[[#This Row],[Hour4-%SpikesInBursts]]),"",IF(BurstClassFull1315[[#This Row],[Hour4-%SpikesInBursts]]&lt;$D$3,"LB","HB"))</f>
        <v>HB</v>
      </c>
      <c r="F66" s="81" t="str">
        <f t="shared" si="0"/>
        <v>LFHB</v>
      </c>
      <c r="G66" s="136">
        <v>6.7083333333333384E-2</v>
      </c>
      <c r="H66" s="136">
        <v>39.214900604498609</v>
      </c>
      <c r="I66" s="136" t="s">
        <v>129</v>
      </c>
      <c r="J66" s="136">
        <v>11</v>
      </c>
      <c r="K66" s="136">
        <v>1</v>
      </c>
      <c r="L66" s="136" t="s">
        <v>83</v>
      </c>
      <c r="M66" s="136" t="s">
        <v>9</v>
      </c>
      <c r="N66" s="136">
        <v>25</v>
      </c>
      <c r="O66" s="136" t="str">
        <f>IF(Table1[[#This Row],[Ethanol Day]]&lt;9,"Early",IF(Table1[[#This Row],[Ethanol Day]]&gt;16,"Late","Mid"))</f>
        <v>Late</v>
      </c>
      <c r="P66" s="136" t="s">
        <v>71</v>
      </c>
      <c r="Q66" s="136" t="s">
        <v>119</v>
      </c>
      <c r="R66" s="153">
        <v>687</v>
      </c>
    </row>
    <row r="67" spans="4:18" x14ac:dyDescent="0.3">
      <c r="D67" s="47" t="str">
        <f>IF(ISBLANK(BurstClassFull1315[[#This Row],[Hour4-Spk/sec]]),"",IF(BurstClassFull1315[[#This Row],[Hour4-Spk/sec]]&lt;$C$3,"LF","HF"))</f>
        <v>LF</v>
      </c>
      <c r="E67" s="47" t="str">
        <f>IF(ISBLANK(BurstClassFull1315[[#This Row],[Hour4-%SpikesInBursts]]),"",IF(BurstClassFull1315[[#This Row],[Hour4-%SpikesInBursts]]&lt;$D$3,"LB","HB"))</f>
        <v>LB</v>
      </c>
      <c r="F67" s="81" t="str">
        <f t="shared" si="0"/>
        <v>LFLB</v>
      </c>
      <c r="G67" s="136">
        <v>1.1580555555555556</v>
      </c>
      <c r="H67" s="136">
        <v>19.159332009674834</v>
      </c>
      <c r="I67" s="136" t="s">
        <v>129</v>
      </c>
      <c r="J67" s="136">
        <v>11</v>
      </c>
      <c r="K67" s="136">
        <v>2</v>
      </c>
      <c r="L67" s="136" t="s">
        <v>111</v>
      </c>
      <c r="M67" s="136" t="s">
        <v>9</v>
      </c>
      <c r="N67" s="136">
        <v>25</v>
      </c>
      <c r="O67" s="136" t="str">
        <f>IF(Table1[[#This Row],[Ethanol Day]]&lt;9,"Early",IF(Table1[[#This Row],[Ethanol Day]]&gt;16,"Late","Mid"))</f>
        <v>Late</v>
      </c>
      <c r="P67" s="136" t="s">
        <v>71</v>
      </c>
      <c r="Q67" s="136" t="s">
        <v>119</v>
      </c>
      <c r="R67" s="153">
        <v>687</v>
      </c>
    </row>
    <row r="68" spans="4:18" x14ac:dyDescent="0.3">
      <c r="D68" s="47" t="str">
        <f>IF(ISBLANK(BurstClassFull1315[[#This Row],[Hour4-Spk/sec]]),"",IF(BurstClassFull1315[[#This Row],[Hour4-Spk/sec]]&lt;$C$3,"LF","HF"))</f>
        <v>HF</v>
      </c>
      <c r="E68" s="47" t="str">
        <f>IF(ISBLANK(BurstClassFull1315[[#This Row],[Hour4-%SpikesInBursts]]),"",IF(BurstClassFull1315[[#This Row],[Hour4-%SpikesInBursts]]&lt;$D$3,"LB","HB"))</f>
        <v>HB</v>
      </c>
      <c r="F68" s="81" t="str">
        <f t="shared" si="0"/>
        <v>HFHB</v>
      </c>
      <c r="G68" s="136">
        <v>5.8070833333333338</v>
      </c>
      <c r="H68" s="136">
        <v>55.821822388043316</v>
      </c>
      <c r="I68" s="136" t="s">
        <v>129</v>
      </c>
      <c r="J68" s="136">
        <v>11</v>
      </c>
      <c r="K68" s="136">
        <v>3</v>
      </c>
      <c r="L68" s="136" t="s">
        <v>142</v>
      </c>
      <c r="M68" s="136" t="s">
        <v>9</v>
      </c>
      <c r="N68" s="136">
        <v>25</v>
      </c>
      <c r="O68" s="136" t="str">
        <f>IF(Table1[[#This Row],[Ethanol Day]]&lt;9,"Early",IF(Table1[[#This Row],[Ethanol Day]]&gt;16,"Late","Mid"))</f>
        <v>Late</v>
      </c>
      <c r="P68" s="136" t="s">
        <v>11</v>
      </c>
      <c r="Q68" s="136" t="s">
        <v>119</v>
      </c>
      <c r="R68" s="153">
        <v>687</v>
      </c>
    </row>
    <row r="69" spans="4:18" x14ac:dyDescent="0.3">
      <c r="D69" s="47" t="str">
        <f>IF(ISBLANK(BurstClassFull1315[[#This Row],[Hour4-Spk/sec]]),"",IF(BurstClassFull1315[[#This Row],[Hour4-Spk/sec]]&lt;$C$3,"LF","HF"))</f>
        <v>LF</v>
      </c>
      <c r="E69" s="47" t="str">
        <f>IF(ISBLANK(BurstClassFull1315[[#This Row],[Hour4-%SpikesInBursts]]),"",IF(BurstClassFull1315[[#This Row],[Hour4-%SpikesInBursts]]&lt;$D$3,"LB","HB"))</f>
        <v>LB</v>
      </c>
      <c r="F69" s="81" t="str">
        <f t="shared" si="0"/>
        <v>LFLB</v>
      </c>
      <c r="G69" s="136">
        <v>1.9258333333333333</v>
      </c>
      <c r="H69" s="136">
        <v>29.246156629765256</v>
      </c>
      <c r="I69" s="136" t="s">
        <v>129</v>
      </c>
      <c r="J69" s="136">
        <v>11</v>
      </c>
      <c r="K69" s="136">
        <v>5</v>
      </c>
      <c r="L69" s="136" t="s">
        <v>136</v>
      </c>
      <c r="M69" s="136" t="s">
        <v>9</v>
      </c>
      <c r="N69" s="136">
        <v>25</v>
      </c>
      <c r="O69" s="136" t="str">
        <f>IF(Table1[[#This Row],[Ethanol Day]]&lt;9,"Early",IF(Table1[[#This Row],[Ethanol Day]]&gt;16,"Late","Mid"))</f>
        <v>Late</v>
      </c>
      <c r="P69" s="136" t="s">
        <v>11</v>
      </c>
      <c r="Q69" s="136" t="s">
        <v>119</v>
      </c>
      <c r="R69" s="153">
        <v>687</v>
      </c>
    </row>
    <row r="70" spans="4:18" x14ac:dyDescent="0.3">
      <c r="D70" s="47" t="str">
        <f>IF(ISBLANK(BurstClassFull1315[[#This Row],[Hour4-Spk/sec]]),"",IF(BurstClassFull1315[[#This Row],[Hour4-Spk/sec]]&lt;$C$3,"LF","HF"))</f>
        <v>HF</v>
      </c>
      <c r="E70" s="47" t="str">
        <f>IF(ISBLANK(BurstClassFull1315[[#This Row],[Hour4-%SpikesInBursts]]),"",IF(BurstClassFull1315[[#This Row],[Hour4-%SpikesInBursts]]&lt;$D$3,"LB","HB"))</f>
        <v>HB</v>
      </c>
      <c r="F70" s="81" t="str">
        <f t="shared" si="0"/>
        <v>HFHB</v>
      </c>
      <c r="G70" s="136">
        <v>4.2300000000000004</v>
      </c>
      <c r="H70" s="136">
        <v>49.444718996034268</v>
      </c>
      <c r="I70" s="136" t="s">
        <v>129</v>
      </c>
      <c r="J70" s="136">
        <v>11</v>
      </c>
      <c r="K70" s="136">
        <v>7</v>
      </c>
      <c r="L70" s="136" t="s">
        <v>112</v>
      </c>
      <c r="M70" s="136" t="s">
        <v>9</v>
      </c>
      <c r="N70" s="136">
        <v>25</v>
      </c>
      <c r="O70" s="136" t="str">
        <f>IF(Table1[[#This Row],[Ethanol Day]]&lt;9,"Early",IF(Table1[[#This Row],[Ethanol Day]]&gt;16,"Late","Mid"))</f>
        <v>Late</v>
      </c>
      <c r="P70" s="136" t="s">
        <v>81</v>
      </c>
      <c r="Q70" s="136" t="s">
        <v>119</v>
      </c>
      <c r="R70" s="153">
        <v>687</v>
      </c>
    </row>
    <row r="71" spans="4:18" x14ac:dyDescent="0.3">
      <c r="D71" s="47" t="str">
        <f>IF(ISBLANK(BurstClassFull1315[[#This Row],[Hour4-Spk/sec]]),"",IF(BurstClassFull1315[[#This Row],[Hour4-Spk/sec]]&lt;$C$3,"LF","HF"))</f>
        <v>LF</v>
      </c>
      <c r="E71" s="47" t="str">
        <f>IF(ISBLANK(BurstClassFull1315[[#This Row],[Hour4-%SpikesInBursts]]),"",IF(BurstClassFull1315[[#This Row],[Hour4-%SpikesInBursts]]&lt;$D$3,"LB","HB"))</f>
        <v>LB</v>
      </c>
      <c r="F71" s="81" t="str">
        <f t="shared" si="0"/>
        <v>LFLB</v>
      </c>
      <c r="G71" s="136">
        <v>2.1536111111111116</v>
      </c>
      <c r="H71" s="136">
        <v>28.685167728327833</v>
      </c>
      <c r="I71" s="136" t="s">
        <v>129</v>
      </c>
      <c r="J71" s="136">
        <v>11</v>
      </c>
      <c r="K71" s="136">
        <v>8</v>
      </c>
      <c r="L71" s="136" t="s">
        <v>113</v>
      </c>
      <c r="M71" s="136" t="s">
        <v>9</v>
      </c>
      <c r="N71" s="136">
        <v>25</v>
      </c>
      <c r="O71" s="136" t="str">
        <f>IF(Table1[[#This Row],[Ethanol Day]]&lt;9,"Early",IF(Table1[[#This Row],[Ethanol Day]]&gt;16,"Late","Mid"))</f>
        <v>Late</v>
      </c>
      <c r="P71" s="136" t="s">
        <v>71</v>
      </c>
      <c r="Q71" s="136" t="s">
        <v>119</v>
      </c>
      <c r="R71" s="153">
        <v>687</v>
      </c>
    </row>
    <row r="72" spans="4:18" x14ac:dyDescent="0.3">
      <c r="D72" s="47" t="str">
        <f>IF(ISBLANK(BurstClassFull1315[[#This Row],[Hour4-Spk/sec]]),"",IF(BurstClassFull1315[[#This Row],[Hour4-Spk/sec]]&lt;$C$3,"LF","HF"))</f>
        <v>LF</v>
      </c>
      <c r="E72" s="47" t="str">
        <f>IF(ISBLANK(BurstClassFull1315[[#This Row],[Hour4-%SpikesInBursts]]),"",IF(BurstClassFull1315[[#This Row],[Hour4-%SpikesInBursts]]&lt;$D$3,"LB","HB"))</f>
        <v>HB</v>
      </c>
      <c r="F72" s="81" t="str">
        <f t="shared" si="0"/>
        <v>LFHB</v>
      </c>
      <c r="G72" s="136">
        <v>2.7580555555555555</v>
      </c>
      <c r="H72" s="136">
        <v>31.690180512903844</v>
      </c>
      <c r="I72" s="136" t="s">
        <v>105</v>
      </c>
      <c r="J72" s="136">
        <v>12</v>
      </c>
      <c r="K72" s="136">
        <v>1</v>
      </c>
      <c r="L72" s="136" t="s">
        <v>83</v>
      </c>
      <c r="M72" s="136" t="s">
        <v>9</v>
      </c>
      <c r="N72" s="136">
        <v>10</v>
      </c>
      <c r="O72" s="136" t="str">
        <f>IF(Table1[[#This Row],[Ethanol Day]]&lt;9,"Early",IF(Table1[[#This Row],[Ethanol Day]]&gt;16,"Late","Mid"))</f>
        <v>Late</v>
      </c>
      <c r="P72" s="136" t="s">
        <v>11</v>
      </c>
      <c r="Q72" s="136" t="s">
        <v>119</v>
      </c>
      <c r="R72" s="153">
        <v>199</v>
      </c>
    </row>
    <row r="73" spans="4:18" x14ac:dyDescent="0.3">
      <c r="D73" s="47" t="str">
        <f>IF(ISBLANK(BurstClassFull1315[[#This Row],[Hour4-Spk/sec]]),"",IF(BurstClassFull1315[[#This Row],[Hour4-Spk/sec]]&lt;$C$3,"LF","HF"))</f>
        <v>LF</v>
      </c>
      <c r="E73" s="47" t="str">
        <f>IF(ISBLANK(BurstClassFull1315[[#This Row],[Hour4-%SpikesInBursts]]),"",IF(BurstClassFull1315[[#This Row],[Hour4-%SpikesInBursts]]&lt;$D$3,"LB","HB"))</f>
        <v>HB</v>
      </c>
      <c r="F73" s="81" t="str">
        <f t="shared" si="0"/>
        <v>LFHB</v>
      </c>
      <c r="G73" s="136">
        <v>0.59805555555555545</v>
      </c>
      <c r="H73" s="136">
        <v>40.748272854457589</v>
      </c>
      <c r="I73" s="136" t="s">
        <v>105</v>
      </c>
      <c r="J73" s="136">
        <v>12</v>
      </c>
      <c r="K73" s="136">
        <v>3</v>
      </c>
      <c r="L73" s="136" t="s">
        <v>108</v>
      </c>
      <c r="M73" s="136" t="s">
        <v>9</v>
      </c>
      <c r="N73" s="136">
        <v>10</v>
      </c>
      <c r="O73" s="136" t="str">
        <f>IF(Table1[[#This Row],[Ethanol Day]]&lt;9,"Early",IF(Table1[[#This Row],[Ethanol Day]]&gt;16,"Late","Mid"))</f>
        <v>Early</v>
      </c>
      <c r="P73" s="136" t="s">
        <v>11</v>
      </c>
      <c r="Q73" s="136" t="s">
        <v>119</v>
      </c>
      <c r="R73" s="153">
        <v>199</v>
      </c>
    </row>
    <row r="74" spans="4:18" x14ac:dyDescent="0.3">
      <c r="D74" s="47" t="str">
        <f>IF(ISBLANK(BurstClassFull1315[[#This Row],[Hour4-Spk/sec]]),"",IF(BurstClassFull1315[[#This Row],[Hour4-Spk/sec]]&lt;$C$3,"LF","HF"))</f>
        <v>HF</v>
      </c>
      <c r="E74" s="47" t="str">
        <f>IF(ISBLANK(BurstClassFull1315[[#This Row],[Hour4-%SpikesInBursts]]),"",IF(BurstClassFull1315[[#This Row],[Hour4-%SpikesInBursts]]&lt;$D$3,"LB","HB"))</f>
        <v>HB</v>
      </c>
      <c r="F74" s="81" t="str">
        <f t="shared" si="0"/>
        <v>HFHB</v>
      </c>
      <c r="G74" s="136">
        <v>4.4901388888888887</v>
      </c>
      <c r="H74" s="136">
        <v>49.421378936301068</v>
      </c>
      <c r="I74" s="136" t="s">
        <v>105</v>
      </c>
      <c r="J74" s="136">
        <v>12</v>
      </c>
      <c r="K74" s="136">
        <v>4</v>
      </c>
      <c r="L74" s="136" t="s">
        <v>111</v>
      </c>
      <c r="M74" s="136" t="s">
        <v>9</v>
      </c>
      <c r="N74" s="136">
        <v>10</v>
      </c>
      <c r="O74" s="136" t="str">
        <f>IF(Table1[[#This Row],[Ethanol Day]]&lt;9,"Early",IF(Table1[[#This Row],[Ethanol Day]]&gt;16,"Late","Mid"))</f>
        <v>Early</v>
      </c>
      <c r="P74" s="136" t="s">
        <v>11</v>
      </c>
      <c r="Q74" s="136" t="s">
        <v>119</v>
      </c>
      <c r="R74" s="153">
        <v>199</v>
      </c>
    </row>
    <row r="75" spans="4:18" x14ac:dyDescent="0.3">
      <c r="D75" s="47" t="str">
        <f>IF(ISBLANK(BurstClassFull1315[[#This Row],[Hour4-Spk/sec]]),"",IF(BurstClassFull1315[[#This Row],[Hour4-Spk/sec]]&lt;$C$3,"LF","HF"))</f>
        <v>HF</v>
      </c>
      <c r="E75" s="47" t="str">
        <f>IF(ISBLANK(BurstClassFull1315[[#This Row],[Hour4-%SpikesInBursts]]),"",IF(BurstClassFull1315[[#This Row],[Hour4-%SpikesInBursts]]&lt;$D$3,"LB","HB"))</f>
        <v>HB</v>
      </c>
      <c r="F75" s="81" t="str">
        <f t="shared" si="0"/>
        <v>HFHB</v>
      </c>
      <c r="G75" s="136">
        <v>11.106333333333334</v>
      </c>
      <c r="H75" s="136">
        <v>75.416387479164044</v>
      </c>
      <c r="I75" s="136" t="s">
        <v>105</v>
      </c>
      <c r="J75" s="136">
        <v>12</v>
      </c>
      <c r="K75" s="136">
        <v>6</v>
      </c>
      <c r="L75" s="136" t="s">
        <v>87</v>
      </c>
      <c r="M75" s="136" t="s">
        <v>9</v>
      </c>
      <c r="N75" s="136">
        <v>10</v>
      </c>
      <c r="O75" s="136" t="str">
        <f>IF(Table1[[#This Row],[Ethanol Day]]&lt;9,"Early",IF(Table1[[#This Row],[Ethanol Day]]&gt;16,"Late","Mid"))</f>
        <v>Early</v>
      </c>
      <c r="P75" s="136" t="s">
        <v>81</v>
      </c>
      <c r="Q75" s="136" t="s">
        <v>119</v>
      </c>
      <c r="R75" s="153">
        <v>199</v>
      </c>
    </row>
    <row r="76" spans="4:18" x14ac:dyDescent="0.3">
      <c r="D76" s="47" t="str">
        <f>IF(ISBLANK(BurstClassFull1315[[#This Row],[Hour4-Spk/sec]]),"",IF(BurstClassFull1315[[#This Row],[Hour4-Spk/sec]]&lt;$C$3,"LF","HF"))</f>
        <v>HF</v>
      </c>
      <c r="E76" s="47" t="str">
        <f>IF(ISBLANK(BurstClassFull1315[[#This Row],[Hour4-%SpikesInBursts]]),"",IF(BurstClassFull1315[[#This Row],[Hour4-%SpikesInBursts]]&lt;$D$3,"LB","HB"))</f>
        <v>HB</v>
      </c>
      <c r="F76" s="81" t="str">
        <f t="shared" si="0"/>
        <v>HFHB</v>
      </c>
      <c r="G76" s="136">
        <v>10.81666666666667</v>
      </c>
      <c r="H76" s="136">
        <v>77.204021074360426</v>
      </c>
      <c r="I76" s="136" t="s">
        <v>105</v>
      </c>
      <c r="J76" s="136">
        <v>12</v>
      </c>
      <c r="K76" s="136">
        <v>8</v>
      </c>
      <c r="L76" s="136" t="s">
        <v>112</v>
      </c>
      <c r="M76" s="136" t="s">
        <v>9</v>
      </c>
      <c r="N76" s="136">
        <v>10</v>
      </c>
      <c r="O76" s="136" t="str">
        <f>IF(Table1[[#This Row],[Ethanol Day]]&lt;9,"Early",IF(Table1[[#This Row],[Ethanol Day]]&gt;16,"Late","Mid"))</f>
        <v>Early</v>
      </c>
      <c r="P76" s="136" t="s">
        <v>11</v>
      </c>
      <c r="Q76" s="136" t="s">
        <v>119</v>
      </c>
      <c r="R76" s="153">
        <v>199</v>
      </c>
    </row>
    <row r="77" spans="4:18" x14ac:dyDescent="0.3">
      <c r="D77" s="47" t="str">
        <f>IF(ISBLANK(BurstClassFull1315[[#This Row],[Hour4-Spk/sec]]),"",IF(BurstClassFull1315[[#This Row],[Hour4-Spk/sec]]&lt;$C$3,"LF","HF"))</f>
        <v>HF</v>
      </c>
      <c r="E77" s="47" t="str">
        <f>IF(ISBLANK(BurstClassFull1315[[#This Row],[Hour4-%SpikesInBursts]]),"",IF(BurstClassFull1315[[#This Row],[Hour4-%SpikesInBursts]]&lt;$D$3,"LB","HB"))</f>
        <v>HB</v>
      </c>
      <c r="F77" s="81" t="str">
        <f t="shared" si="0"/>
        <v>HFHB</v>
      </c>
      <c r="G77" s="136">
        <v>7.102777777777777</v>
      </c>
      <c r="H77" s="136">
        <v>67.458676055126091</v>
      </c>
      <c r="I77" s="136" t="s">
        <v>105</v>
      </c>
      <c r="J77" s="136">
        <v>12</v>
      </c>
      <c r="K77" s="136">
        <v>9</v>
      </c>
      <c r="L77" s="136" t="s">
        <v>113</v>
      </c>
      <c r="M77" s="136" t="s">
        <v>9</v>
      </c>
      <c r="N77" s="136">
        <v>10</v>
      </c>
      <c r="O77" s="136" t="str">
        <f>IF(Table1[[#This Row],[Ethanol Day]]&lt;9,"Early",IF(Table1[[#This Row],[Ethanol Day]]&gt;16,"Late","Mid"))</f>
        <v>Early</v>
      </c>
      <c r="P77" s="136" t="s">
        <v>11</v>
      </c>
      <c r="Q77" s="136" t="s">
        <v>119</v>
      </c>
      <c r="R77" s="153">
        <v>199</v>
      </c>
    </row>
    <row r="78" spans="4:18" x14ac:dyDescent="0.3">
      <c r="D78" s="47" t="str">
        <f>IF(ISBLANK(BurstClassFull1315[[#This Row],[Hour4-Spk/sec]]),"",IF(BurstClassFull1315[[#This Row],[Hour4-Spk/sec]]&lt;$C$3,"LF","HF"))</f>
        <v>HF</v>
      </c>
      <c r="E78" s="47" t="str">
        <f>IF(ISBLANK(BurstClassFull1315[[#This Row],[Hour4-%SpikesInBursts]]),"",IF(BurstClassFull1315[[#This Row],[Hour4-%SpikesInBursts]]&lt;$D$3,"LB","HB"))</f>
        <v>HB</v>
      </c>
      <c r="F78" s="81" t="str">
        <f t="shared" si="0"/>
        <v>HFHB</v>
      </c>
      <c r="G78" s="136">
        <v>6.1838888888888901</v>
      </c>
      <c r="H78" s="136">
        <v>53.344315749608334</v>
      </c>
      <c r="I78" s="136" t="s">
        <v>105</v>
      </c>
      <c r="J78" s="136">
        <v>12</v>
      </c>
      <c r="K78" s="136">
        <v>10</v>
      </c>
      <c r="L78" s="136" t="s">
        <v>94</v>
      </c>
      <c r="M78" s="136" t="s">
        <v>9</v>
      </c>
      <c r="N78" s="136">
        <v>10</v>
      </c>
      <c r="O78" s="136" t="str">
        <f>IF(Table1[[#This Row],[Ethanol Day]]&lt;9,"Early",IF(Table1[[#This Row],[Ethanol Day]]&gt;16,"Late","Mid"))</f>
        <v>Early</v>
      </c>
      <c r="P78" s="136" t="s">
        <v>71</v>
      </c>
      <c r="Q78" s="136" t="s">
        <v>119</v>
      </c>
      <c r="R78" s="153">
        <v>199</v>
      </c>
    </row>
    <row r="79" spans="4:18" x14ac:dyDescent="0.3">
      <c r="D79" s="47" t="str">
        <f>IF(ISBLANK(BurstClassFull1315[[#This Row],[Hour4-Spk/sec]]),"",IF(BurstClassFull1315[[#This Row],[Hour4-Spk/sec]]&lt;$C$3,"LF","HF"))</f>
        <v>LF</v>
      </c>
      <c r="E79" s="47" t="str">
        <f>IF(ISBLANK(BurstClassFull1315[[#This Row],[Hour4-%SpikesInBursts]]),"",IF(BurstClassFull1315[[#This Row],[Hour4-%SpikesInBursts]]&lt;$D$3,"LB","HB"))</f>
        <v>HB</v>
      </c>
      <c r="F79" s="81" t="str">
        <f t="shared" si="0"/>
        <v>LFHB</v>
      </c>
      <c r="G79" s="136">
        <v>2.8794444444444447</v>
      </c>
      <c r="H79" s="136">
        <v>34.959781493879007</v>
      </c>
      <c r="I79" s="136" t="s">
        <v>105</v>
      </c>
      <c r="J79" s="136">
        <v>12</v>
      </c>
      <c r="K79" s="136">
        <v>13</v>
      </c>
      <c r="L79" s="136" t="s">
        <v>95</v>
      </c>
      <c r="M79" s="136" t="s">
        <v>9</v>
      </c>
      <c r="N79" s="136">
        <v>10</v>
      </c>
      <c r="O79" s="136" t="str">
        <f>IF(Table1[[#This Row],[Ethanol Day]]&lt;9,"Early",IF(Table1[[#This Row],[Ethanol Day]]&gt;16,"Late","Mid"))</f>
        <v>Early</v>
      </c>
      <c r="P79" s="136" t="s">
        <v>11</v>
      </c>
      <c r="Q79" s="136" t="s">
        <v>119</v>
      </c>
      <c r="R79" s="153">
        <v>199</v>
      </c>
    </row>
    <row r="80" spans="4:18" x14ac:dyDescent="0.3">
      <c r="D80" s="47" t="str">
        <f>IF(ISBLANK(BurstClassFull1315[[#This Row],[Hour4-Spk/sec]]),"",IF(BurstClassFull1315[[#This Row],[Hour4-Spk/sec]]&lt;$C$3,"LF","HF"))</f>
        <v>LF</v>
      </c>
      <c r="E80" s="47" t="str">
        <f>IF(ISBLANK(BurstClassFull1315[[#This Row],[Hour4-%SpikesInBursts]]),"",IF(BurstClassFull1315[[#This Row],[Hour4-%SpikesInBursts]]&lt;$D$3,"LB","HB"))</f>
        <v>HB</v>
      </c>
      <c r="F80" s="81" t="str">
        <f t="shared" si="0"/>
        <v>LFHB</v>
      </c>
      <c r="G80" s="136">
        <v>2.3608333333333333</v>
      </c>
      <c r="H80" s="136">
        <v>35.222001376302856</v>
      </c>
      <c r="I80" s="136" t="s">
        <v>105</v>
      </c>
      <c r="J80" s="136">
        <v>12</v>
      </c>
      <c r="K80" s="136">
        <v>14</v>
      </c>
      <c r="L80" s="136" t="s">
        <v>96</v>
      </c>
      <c r="M80" s="136" t="s">
        <v>9</v>
      </c>
      <c r="N80" s="136">
        <v>10</v>
      </c>
      <c r="O80" s="136" t="str">
        <f>IF(Table1[[#This Row],[Ethanol Day]]&lt;9,"Early",IF(Table1[[#This Row],[Ethanol Day]]&gt;16,"Late","Mid"))</f>
        <v>Early</v>
      </c>
      <c r="P80" s="136" t="s">
        <v>11</v>
      </c>
      <c r="Q80" s="136" t="s">
        <v>119</v>
      </c>
      <c r="R80" s="153">
        <v>199</v>
      </c>
    </row>
    <row r="81" spans="4:18" x14ac:dyDescent="0.3">
      <c r="D81" s="47" t="str">
        <f>IF(ISBLANK(BurstClassFull1315[[#This Row],[Hour4-Spk/sec]]),"",IF(BurstClassFull1315[[#This Row],[Hour4-Spk/sec]]&lt;$C$3,"LF","HF"))</f>
        <v>LF</v>
      </c>
      <c r="E81" s="47" t="str">
        <f>IF(ISBLANK(BurstClassFull1315[[#This Row],[Hour4-%SpikesInBursts]]),"",IF(BurstClassFull1315[[#This Row],[Hour4-%SpikesInBursts]]&lt;$D$3,"LB","HB"))</f>
        <v>LB</v>
      </c>
      <c r="F81" s="81" t="str">
        <f t="shared" si="0"/>
        <v>LFLB</v>
      </c>
      <c r="G81" s="136">
        <v>0.47666666666666674</v>
      </c>
      <c r="H81" s="136">
        <v>24.008018200885751</v>
      </c>
      <c r="I81" s="136" t="s">
        <v>105</v>
      </c>
      <c r="J81" s="136">
        <v>12</v>
      </c>
      <c r="K81" s="136">
        <v>15</v>
      </c>
      <c r="L81" s="136" t="s">
        <v>122</v>
      </c>
      <c r="M81" s="136" t="s">
        <v>9</v>
      </c>
      <c r="N81" s="136">
        <v>10</v>
      </c>
      <c r="O81" s="136" t="str">
        <f>IF(Table1[[#This Row],[Ethanol Day]]&lt;9,"Early",IF(Table1[[#This Row],[Ethanol Day]]&gt;16,"Late","Mid"))</f>
        <v>Early</v>
      </c>
      <c r="P81" s="136" t="s">
        <v>11</v>
      </c>
      <c r="Q81" s="136" t="s">
        <v>119</v>
      </c>
      <c r="R81" s="153">
        <v>199</v>
      </c>
    </row>
    <row r="82" spans="4:18" x14ac:dyDescent="0.3">
      <c r="D82" s="47" t="str">
        <f>IF(ISBLANK(BurstClassFull1315[[#This Row],[Hour4-Spk/sec]]),"",IF(BurstClassFull1315[[#This Row],[Hour4-Spk/sec]]&lt;$C$3,"LF","HF"))</f>
        <v>LF</v>
      </c>
      <c r="E82" s="47" t="str">
        <f>IF(ISBLANK(BurstClassFull1315[[#This Row],[Hour4-%SpikesInBursts]]),"",IF(BurstClassFull1315[[#This Row],[Hour4-%SpikesInBursts]]&lt;$D$3,"LB","HB"))</f>
        <v>LB</v>
      </c>
      <c r="F82" s="81" t="str">
        <f t="shared" si="0"/>
        <v>LFLB</v>
      </c>
      <c r="G82" s="136">
        <v>0.74722222222222212</v>
      </c>
      <c r="H82" s="136">
        <v>12.487314090152466</v>
      </c>
      <c r="I82" s="136" t="s">
        <v>105</v>
      </c>
      <c r="J82" s="136">
        <v>12</v>
      </c>
      <c r="K82" s="136">
        <v>16</v>
      </c>
      <c r="L82" s="136" t="s">
        <v>101</v>
      </c>
      <c r="M82" s="136" t="s">
        <v>9</v>
      </c>
      <c r="N82" s="136">
        <v>10</v>
      </c>
      <c r="O82" s="136" t="str">
        <f>IF(Table1[[#This Row],[Ethanol Day]]&lt;9,"Early",IF(Table1[[#This Row],[Ethanol Day]]&gt;16,"Late","Mid"))</f>
        <v>Early</v>
      </c>
      <c r="P82" s="136" t="s">
        <v>71</v>
      </c>
      <c r="Q82" s="136" t="s">
        <v>119</v>
      </c>
      <c r="R82" s="153">
        <v>199</v>
      </c>
    </row>
    <row r="83" spans="4:18" x14ac:dyDescent="0.3">
      <c r="D83" s="47" t="str">
        <f>IF(ISBLANK(BurstClassFull1315[[#This Row],[Hour4-Spk/sec]]),"",IF(BurstClassFull1315[[#This Row],[Hour4-Spk/sec]]&lt;$C$3,"LF","HF"))</f>
        <v>LF</v>
      </c>
      <c r="E83" s="47" t="str">
        <f>IF(ISBLANK(BurstClassFull1315[[#This Row],[Hour4-%SpikesInBursts]]),"",IF(BurstClassFull1315[[#This Row],[Hour4-%SpikesInBursts]]&lt;$D$3,"LB","HB"))</f>
        <v>LB</v>
      </c>
      <c r="F83" s="81" t="str">
        <f t="shared" si="0"/>
        <v>LFLB</v>
      </c>
      <c r="G83" s="136">
        <v>1.8887499999999999</v>
      </c>
      <c r="H83" s="136">
        <v>26.463092458606269</v>
      </c>
      <c r="I83" s="136" t="s">
        <v>105</v>
      </c>
      <c r="J83" s="136">
        <v>12</v>
      </c>
      <c r="K83" s="136">
        <v>17</v>
      </c>
      <c r="L83" s="136" t="s">
        <v>130</v>
      </c>
      <c r="M83" s="136" t="s">
        <v>9</v>
      </c>
      <c r="N83" s="136">
        <v>10</v>
      </c>
      <c r="O83" s="136" t="str">
        <f>IF(Table1[[#This Row],[Ethanol Day]]&lt;9,"Early",IF(Table1[[#This Row],[Ethanol Day]]&gt;16,"Late","Mid"))</f>
        <v>Early</v>
      </c>
      <c r="P83" s="136" t="s">
        <v>11</v>
      </c>
      <c r="Q83" s="136" t="s">
        <v>119</v>
      </c>
      <c r="R83" s="153">
        <v>199</v>
      </c>
    </row>
    <row r="84" spans="4:18" x14ac:dyDescent="0.3">
      <c r="D84" s="47" t="str">
        <f>IF(ISBLANK(BurstClassFull1315[[#This Row],[Hour4-Spk/sec]]),"",IF(BurstClassFull1315[[#This Row],[Hour4-Spk/sec]]&lt;$C$3,"LF","HF"))</f>
        <v>HF</v>
      </c>
      <c r="E84" s="47" t="str">
        <f>IF(ISBLANK(BurstClassFull1315[[#This Row],[Hour4-%SpikesInBursts]]),"",IF(BurstClassFull1315[[#This Row],[Hour4-%SpikesInBursts]]&lt;$D$3,"LB","HB"))</f>
        <v>HB</v>
      </c>
      <c r="F84" s="81" t="str">
        <f t="shared" si="0"/>
        <v>HFHB</v>
      </c>
      <c r="G84" s="136">
        <v>13.875</v>
      </c>
      <c r="H84" s="136">
        <v>85.702305600995956</v>
      </c>
      <c r="I84" s="136" t="s">
        <v>139</v>
      </c>
      <c r="J84" s="136">
        <v>13</v>
      </c>
      <c r="K84" s="136">
        <v>1</v>
      </c>
      <c r="L84" s="136" t="s">
        <v>83</v>
      </c>
      <c r="M84" s="136" t="s">
        <v>9</v>
      </c>
      <c r="N84" s="136">
        <v>22</v>
      </c>
      <c r="O84" s="136" t="str">
        <f>IF(Table1[[#This Row],[Ethanol Day]]&lt;9,"Early",IF(Table1[[#This Row],[Ethanol Day]]&gt;16,"Late","Mid"))</f>
        <v>Early</v>
      </c>
      <c r="P84" s="136" t="s">
        <v>11</v>
      </c>
      <c r="Q84" s="136" t="s">
        <v>119</v>
      </c>
      <c r="R84" s="153">
        <v>889</v>
      </c>
    </row>
    <row r="85" spans="4:18" x14ac:dyDescent="0.3">
      <c r="D85" s="47" t="str">
        <f>IF(ISBLANK(BurstClassFull1315[[#This Row],[Hour4-Spk/sec]]),"",IF(BurstClassFull1315[[#This Row],[Hour4-Spk/sec]]&lt;$C$3,"LF","HF"))</f>
        <v>LF</v>
      </c>
      <c r="E85" s="47" t="str">
        <f>IF(ISBLANK(BurstClassFull1315[[#This Row],[Hour4-%SpikesInBursts]]),"",IF(BurstClassFull1315[[#This Row],[Hour4-%SpikesInBursts]]&lt;$D$3,"LB","HB"))</f>
        <v>HB</v>
      </c>
      <c r="F85" s="81" t="str">
        <f t="shared" si="0"/>
        <v>LFHB</v>
      </c>
      <c r="G85" s="136">
        <v>1.5359722222222223</v>
      </c>
      <c r="H85" s="136">
        <v>59.25562245918038</v>
      </c>
      <c r="I85" s="136" t="s">
        <v>139</v>
      </c>
      <c r="J85" s="136">
        <v>13</v>
      </c>
      <c r="K85" s="136">
        <v>2</v>
      </c>
      <c r="L85" s="136" t="s">
        <v>133</v>
      </c>
      <c r="M85" s="136" t="s">
        <v>9</v>
      </c>
      <c r="N85" s="136">
        <v>22</v>
      </c>
      <c r="O85" s="136" t="str">
        <f>IF(Table1[[#This Row],[Ethanol Day]]&lt;9,"Early",IF(Table1[[#This Row],[Ethanol Day]]&gt;16,"Late","Mid"))</f>
        <v>Early</v>
      </c>
      <c r="P85" s="136" t="s">
        <v>71</v>
      </c>
      <c r="Q85" s="136" t="s">
        <v>71</v>
      </c>
      <c r="R85" s="153">
        <v>889</v>
      </c>
    </row>
    <row r="86" spans="4:18" x14ac:dyDescent="0.3">
      <c r="D86" s="47" t="str">
        <f>IF(ISBLANK(BurstClassFull1315[[#This Row],[Hour4-Spk/sec]]),"",IF(BurstClassFull1315[[#This Row],[Hour4-Spk/sec]]&lt;$C$3,"LF","HF"))</f>
        <v>LF</v>
      </c>
      <c r="E86" s="47" t="str">
        <f>IF(ISBLANK(BurstClassFull1315[[#This Row],[Hour4-%SpikesInBursts]]),"",IF(BurstClassFull1315[[#This Row],[Hour4-%SpikesInBursts]]&lt;$D$3,"LB","HB"))</f>
        <v>HB</v>
      </c>
      <c r="F86" s="81" t="str">
        <f t="shared" si="0"/>
        <v>LFHB</v>
      </c>
      <c r="G86" s="136">
        <v>1.5180555555555555</v>
      </c>
      <c r="H86" s="136">
        <v>34.852045392963241</v>
      </c>
      <c r="I86" s="136" t="s">
        <v>139</v>
      </c>
      <c r="J86" s="136">
        <v>13</v>
      </c>
      <c r="K86" s="136">
        <v>4</v>
      </c>
      <c r="L86" s="136" t="s">
        <v>142</v>
      </c>
      <c r="M86" s="136" t="s">
        <v>9</v>
      </c>
      <c r="N86" s="136">
        <v>22</v>
      </c>
      <c r="O86" s="136" t="str">
        <f>IF(Table1[[#This Row],[Ethanol Day]]&lt;9,"Early",IF(Table1[[#This Row],[Ethanol Day]]&gt;16,"Late","Mid"))</f>
        <v>Early</v>
      </c>
      <c r="P86" s="136" t="s">
        <v>11</v>
      </c>
      <c r="Q86" s="136" t="s">
        <v>71</v>
      </c>
      <c r="R86" s="153">
        <v>889</v>
      </c>
    </row>
    <row r="87" spans="4:18" x14ac:dyDescent="0.3">
      <c r="D87" s="47" t="str">
        <f>IF(ISBLANK(BurstClassFull1315[[#This Row],[Hour4-Spk/sec]]),"",IF(BurstClassFull1315[[#This Row],[Hour4-Spk/sec]]&lt;$C$3,"LF","HF"))</f>
        <v>HF</v>
      </c>
      <c r="E87" s="47" t="str">
        <f>IF(ISBLANK(BurstClassFull1315[[#This Row],[Hour4-%SpikesInBursts]]),"",IF(BurstClassFull1315[[#This Row],[Hour4-%SpikesInBursts]]&lt;$D$3,"LB","HB"))</f>
        <v>HB</v>
      </c>
      <c r="F87" s="81" t="str">
        <f t="shared" si="0"/>
        <v>HFHB</v>
      </c>
      <c r="G87" s="136">
        <v>13.639722222222224</v>
      </c>
      <c r="H87" s="136">
        <v>84.732441365264648</v>
      </c>
      <c r="I87" s="136" t="s">
        <v>139</v>
      </c>
      <c r="J87" s="136">
        <v>13</v>
      </c>
      <c r="K87" s="136">
        <v>5</v>
      </c>
      <c r="L87" s="136" t="s">
        <v>156</v>
      </c>
      <c r="M87" s="136" t="s">
        <v>9</v>
      </c>
      <c r="N87" s="136">
        <v>22</v>
      </c>
      <c r="O87" s="136" t="str">
        <f>IF(Table1[[#This Row],[Ethanol Day]]&lt;9,"Early",IF(Table1[[#This Row],[Ethanol Day]]&gt;16,"Late","Mid"))</f>
        <v>Early</v>
      </c>
      <c r="P87" s="136" t="s">
        <v>11</v>
      </c>
      <c r="Q87" s="136" t="s">
        <v>119</v>
      </c>
      <c r="R87" s="153">
        <v>889</v>
      </c>
    </row>
    <row r="88" spans="4:18" x14ac:dyDescent="0.3">
      <c r="D88" s="47" t="str">
        <f>IF(ISBLANK(BurstClassFull1315[[#This Row],[Hour4-Spk/sec]]),"",IF(BurstClassFull1315[[#This Row],[Hour4-Spk/sec]]&lt;$C$3,"LF","HF"))</f>
        <v>HF</v>
      </c>
      <c r="E88" s="47" t="str">
        <f>IF(ISBLANK(BurstClassFull1315[[#This Row],[Hour4-%SpikesInBursts]]),"",IF(BurstClassFull1315[[#This Row],[Hour4-%SpikesInBursts]]&lt;$D$3,"LB","HB"))</f>
        <v>HB</v>
      </c>
      <c r="F88" s="81" t="str">
        <f t="shared" si="0"/>
        <v>HFHB</v>
      </c>
      <c r="G88" s="136">
        <v>15.123055555555554</v>
      </c>
      <c r="H88" s="136">
        <v>89.041704784476579</v>
      </c>
      <c r="I88" s="136" t="s">
        <v>139</v>
      </c>
      <c r="J88" s="136">
        <v>13</v>
      </c>
      <c r="K88" s="136">
        <v>6</v>
      </c>
      <c r="L88" s="136" t="s">
        <v>131</v>
      </c>
      <c r="M88" s="136" t="s">
        <v>9</v>
      </c>
      <c r="N88" s="136">
        <v>22</v>
      </c>
      <c r="O88" s="136" t="str">
        <f>IF(Table1[[#This Row],[Ethanol Day]]&lt;9,"Early",IF(Table1[[#This Row],[Ethanol Day]]&gt;16,"Late","Mid"))</f>
        <v>Early</v>
      </c>
      <c r="P88" s="136" t="s">
        <v>119</v>
      </c>
      <c r="Q88" s="136" t="s">
        <v>71</v>
      </c>
      <c r="R88" s="153">
        <v>889</v>
      </c>
    </row>
    <row r="89" spans="4:18" x14ac:dyDescent="0.3">
      <c r="D89" s="47" t="str">
        <f>IF(ISBLANK(BurstClassFull1315[[#This Row],[Hour4-Spk/sec]]),"",IF(BurstClassFull1315[[#This Row],[Hour4-Spk/sec]]&lt;$C$3,"LF","HF"))</f>
        <v>HF</v>
      </c>
      <c r="E89" s="47" t="str">
        <f>IF(ISBLANK(BurstClassFull1315[[#This Row],[Hour4-%SpikesInBursts]]),"",IF(BurstClassFull1315[[#This Row],[Hour4-%SpikesInBursts]]&lt;$D$3,"LB","HB"))</f>
        <v>HB</v>
      </c>
      <c r="F89" s="81" t="str">
        <f t="shared" si="0"/>
        <v>HFHB</v>
      </c>
      <c r="G89" s="136">
        <v>5.911944444444444</v>
      </c>
      <c r="H89" s="136">
        <v>67.397501831039762</v>
      </c>
      <c r="I89" s="136" t="s">
        <v>139</v>
      </c>
      <c r="J89" s="136">
        <v>13</v>
      </c>
      <c r="K89" s="136">
        <v>7</v>
      </c>
      <c r="L89" s="136" t="s">
        <v>140</v>
      </c>
      <c r="M89" s="136" t="s">
        <v>9</v>
      </c>
      <c r="N89" s="136">
        <v>22</v>
      </c>
      <c r="O89" s="136" t="str">
        <f>IF(Table1[[#This Row],[Ethanol Day]]&lt;9,"Early",IF(Table1[[#This Row],[Ethanol Day]]&gt;16,"Late","Mid"))</f>
        <v>Early</v>
      </c>
      <c r="P89" s="136" t="s">
        <v>119</v>
      </c>
      <c r="Q89" s="136" t="s">
        <v>71</v>
      </c>
      <c r="R89" s="153">
        <v>889</v>
      </c>
    </row>
    <row r="90" spans="4:18" x14ac:dyDescent="0.3">
      <c r="D90" s="47" t="str">
        <f>IF(ISBLANK(BurstClassFull1315[[#This Row],[Hour4-Spk/sec]]),"",IF(BurstClassFull1315[[#This Row],[Hour4-Spk/sec]]&lt;$C$3,"LF","HF"))</f>
        <v>LF</v>
      </c>
      <c r="E90" s="47" t="str">
        <f>IF(ISBLANK(BurstClassFull1315[[#This Row],[Hour4-%SpikesInBursts]]),"",IF(BurstClassFull1315[[#This Row],[Hour4-%SpikesInBursts]]&lt;$D$3,"LB","HB"))</f>
        <v>LB</v>
      </c>
      <c r="F90" s="81" t="str">
        <f t="shared" si="0"/>
        <v>LFLB</v>
      </c>
      <c r="G90" s="136">
        <v>0.55194444444444446</v>
      </c>
      <c r="H90" s="136">
        <v>10.811982364748788</v>
      </c>
      <c r="I90" s="136" t="s">
        <v>139</v>
      </c>
      <c r="J90" s="136">
        <v>13</v>
      </c>
      <c r="K90" s="136">
        <v>8</v>
      </c>
      <c r="L90" s="136" t="s">
        <v>136</v>
      </c>
      <c r="M90" s="136" t="s">
        <v>9</v>
      </c>
      <c r="N90" s="136">
        <v>22</v>
      </c>
      <c r="O90" s="136" t="str">
        <f>IF(Table1[[#This Row],[Ethanol Day]]&lt;9,"Early",IF(Table1[[#This Row],[Ethanol Day]]&gt;16,"Late","Mid"))</f>
        <v>Early</v>
      </c>
      <c r="P90" s="136" t="s">
        <v>11</v>
      </c>
      <c r="Q90" s="136" t="s">
        <v>119</v>
      </c>
      <c r="R90" s="153">
        <v>889</v>
      </c>
    </row>
    <row r="91" spans="4:18" x14ac:dyDescent="0.3">
      <c r="D91" s="47" t="str">
        <f>IF(ISBLANK(BurstClassFull1315[[#This Row],[Hour4-Spk/sec]]),"",IF(BurstClassFull1315[[#This Row],[Hour4-Spk/sec]]&lt;$C$3,"LF","HF"))</f>
        <v>LF</v>
      </c>
      <c r="E91" s="47" t="str">
        <f>IF(ISBLANK(BurstClassFull1315[[#This Row],[Hour4-%SpikesInBursts]]),"",IF(BurstClassFull1315[[#This Row],[Hour4-%SpikesInBursts]]&lt;$D$3,"LB","HB"))</f>
        <v>LB</v>
      </c>
      <c r="F91" s="81" t="str">
        <f t="shared" si="0"/>
        <v>LFLB</v>
      </c>
      <c r="G91" s="136">
        <v>0.7811111111111112</v>
      </c>
      <c r="H91" s="136">
        <v>8.7935307791643069</v>
      </c>
      <c r="I91" s="136" t="s">
        <v>139</v>
      </c>
      <c r="J91" s="136">
        <v>13</v>
      </c>
      <c r="K91" s="136">
        <v>9</v>
      </c>
      <c r="L91" s="136" t="s">
        <v>87</v>
      </c>
      <c r="M91" s="136" t="s">
        <v>9</v>
      </c>
      <c r="N91" s="136">
        <v>22</v>
      </c>
      <c r="O91" s="136" t="str">
        <f>IF(Table1[[#This Row],[Ethanol Day]]&lt;9,"Early",IF(Table1[[#This Row],[Ethanol Day]]&gt;16,"Late","Mid"))</f>
        <v>Early</v>
      </c>
      <c r="P91" s="136" t="s">
        <v>11</v>
      </c>
      <c r="Q91" s="136" t="s">
        <v>71</v>
      </c>
      <c r="R91" s="153">
        <v>889</v>
      </c>
    </row>
    <row r="92" spans="4:18" x14ac:dyDescent="0.3">
      <c r="D92" s="47" t="str">
        <f>IF(ISBLANK(BurstClassFull1315[[#This Row],[Hour4-Spk/sec]]),"",IF(BurstClassFull1315[[#This Row],[Hour4-Spk/sec]]&lt;$C$3,"LF","HF"))</f>
        <v>HF</v>
      </c>
      <c r="E92" s="47" t="str">
        <f>IF(ISBLANK(BurstClassFull1315[[#This Row],[Hour4-%SpikesInBursts]]),"",IF(BurstClassFull1315[[#This Row],[Hour4-%SpikesInBursts]]&lt;$D$3,"LB","HB"))</f>
        <v>HB</v>
      </c>
      <c r="F92" s="81" t="str">
        <f t="shared" si="0"/>
        <v>HFHB</v>
      </c>
      <c r="G92" s="136">
        <v>6.8108333333333322</v>
      </c>
      <c r="H92" s="136">
        <v>60.930385173809533</v>
      </c>
      <c r="I92" s="136" t="s">
        <v>139</v>
      </c>
      <c r="J92" s="136">
        <v>13</v>
      </c>
      <c r="K92" s="136">
        <v>10</v>
      </c>
      <c r="L92" s="136" t="s">
        <v>112</v>
      </c>
      <c r="M92" s="136" t="s">
        <v>9</v>
      </c>
      <c r="N92" s="136">
        <v>22</v>
      </c>
      <c r="O92" s="136" t="str">
        <f>IF(Table1[[#This Row],[Ethanol Day]]&lt;9,"Early",IF(Table1[[#This Row],[Ethanol Day]]&gt;16,"Late","Mid"))</f>
        <v>Early</v>
      </c>
      <c r="P92" s="136" t="s">
        <v>11</v>
      </c>
      <c r="Q92" s="136" t="s">
        <v>119</v>
      </c>
      <c r="R92" s="153">
        <v>889</v>
      </c>
    </row>
    <row r="93" spans="4:18" x14ac:dyDescent="0.3">
      <c r="D93" s="47" t="str">
        <f>IF(ISBLANK(BurstClassFull1315[[#This Row],[Hour4-Spk/sec]]),"",IF(BurstClassFull1315[[#This Row],[Hour4-Spk/sec]]&lt;$C$3,"LF","HF"))</f>
        <v>LF</v>
      </c>
      <c r="E93" s="47" t="str">
        <f>IF(ISBLANK(BurstClassFull1315[[#This Row],[Hour4-%SpikesInBursts]]),"",IF(BurstClassFull1315[[#This Row],[Hour4-%SpikesInBursts]]&lt;$D$3,"LB","HB"))</f>
        <v>HB</v>
      </c>
      <c r="F93" s="81" t="str">
        <f t="shared" si="0"/>
        <v>LFHB</v>
      </c>
      <c r="G93" s="136">
        <v>1.0815277777777779</v>
      </c>
      <c r="H93" s="136">
        <v>32.93394861632315</v>
      </c>
      <c r="I93" s="136" t="s">
        <v>139</v>
      </c>
      <c r="J93" s="136">
        <v>13</v>
      </c>
      <c r="K93" s="136">
        <v>12</v>
      </c>
      <c r="L93" s="136" t="s">
        <v>134</v>
      </c>
      <c r="M93" s="136" t="s">
        <v>9</v>
      </c>
      <c r="N93" s="136">
        <v>22</v>
      </c>
      <c r="O93" s="136" t="str">
        <f>IF(Table1[[#This Row],[Ethanol Day]]&lt;9,"Early",IF(Table1[[#This Row],[Ethanol Day]]&gt;16,"Late","Mid"))</f>
        <v>Early</v>
      </c>
      <c r="P93" s="136" t="s">
        <v>119</v>
      </c>
      <c r="Q93" s="136" t="s">
        <v>71</v>
      </c>
      <c r="R93" s="153">
        <v>889</v>
      </c>
    </row>
    <row r="94" spans="4:18" x14ac:dyDescent="0.3">
      <c r="D94" s="47" t="str">
        <f>IF(ISBLANK(BurstClassFull1315[[#This Row],[Hour4-Spk/sec]]),"",IF(BurstClassFull1315[[#This Row],[Hour4-Spk/sec]]&lt;$C$3,"LF","HF"))</f>
        <v>LF</v>
      </c>
      <c r="E94" s="47" t="str">
        <f>IF(ISBLANK(BurstClassFull1315[[#This Row],[Hour4-%SpikesInBursts]]),"",IF(BurstClassFull1315[[#This Row],[Hour4-%SpikesInBursts]]&lt;$D$3,"LB","HB"))</f>
        <v>HB</v>
      </c>
      <c r="F94" s="81" t="str">
        <f t="shared" si="0"/>
        <v>LFHB</v>
      </c>
      <c r="G94" s="136">
        <v>3.1197222222222223</v>
      </c>
      <c r="H94" s="136">
        <v>33.466607237217247</v>
      </c>
      <c r="I94" s="136" t="s">
        <v>139</v>
      </c>
      <c r="J94" s="136">
        <v>13</v>
      </c>
      <c r="K94" s="136">
        <v>13</v>
      </c>
      <c r="L94" s="136" t="s">
        <v>94</v>
      </c>
      <c r="M94" s="136" t="s">
        <v>9</v>
      </c>
      <c r="N94" s="136">
        <v>22</v>
      </c>
      <c r="O94" s="136" t="str">
        <f>IF(Table1[[#This Row],[Ethanol Day]]&lt;9,"Early",IF(Table1[[#This Row],[Ethanol Day]]&gt;16,"Late","Mid"))</f>
        <v>Early</v>
      </c>
      <c r="P94" s="136" t="s">
        <v>11</v>
      </c>
      <c r="Q94" s="136" t="s">
        <v>119</v>
      </c>
      <c r="R94" s="153">
        <v>889</v>
      </c>
    </row>
    <row r="95" spans="4:18" x14ac:dyDescent="0.3">
      <c r="D95" s="47" t="str">
        <f>IF(ISBLANK(BurstClassFull1315[[#This Row],[Hour4-Spk/sec]]),"",IF(BurstClassFull1315[[#This Row],[Hour4-Spk/sec]]&lt;$C$3,"LF","HF"))</f>
        <v>LF</v>
      </c>
      <c r="E95" s="47" t="str">
        <f>IF(ISBLANK(BurstClassFull1315[[#This Row],[Hour4-%SpikesInBursts]]),"",IF(BurstClassFull1315[[#This Row],[Hour4-%SpikesInBursts]]&lt;$D$3,"LB","HB"))</f>
        <v>LB</v>
      </c>
      <c r="F95" s="81" t="str">
        <f t="shared" si="0"/>
        <v>LFLB</v>
      </c>
      <c r="G95" s="136">
        <v>0.62777777777777777</v>
      </c>
      <c r="H95" s="136">
        <v>22.581443273061307</v>
      </c>
      <c r="I95" s="136" t="s">
        <v>139</v>
      </c>
      <c r="J95" s="136">
        <v>13</v>
      </c>
      <c r="K95" s="136">
        <v>14</v>
      </c>
      <c r="L95" s="136" t="s">
        <v>114</v>
      </c>
      <c r="M95" s="136" t="s">
        <v>9</v>
      </c>
      <c r="N95" s="136">
        <v>22</v>
      </c>
      <c r="O95" s="136" t="str">
        <f>IF(Table1[[#This Row],[Ethanol Day]]&lt;9,"Early",IF(Table1[[#This Row],[Ethanol Day]]&gt;16,"Late","Mid"))</f>
        <v>Early</v>
      </c>
      <c r="P95" s="136" t="s">
        <v>11</v>
      </c>
      <c r="Q95" s="136" t="s">
        <v>71</v>
      </c>
      <c r="R95" s="153">
        <v>889</v>
      </c>
    </row>
    <row r="96" spans="4:18" x14ac:dyDescent="0.3">
      <c r="D96" s="47" t="str">
        <f>IF(ISBLANK(BurstClassFull1315[[#This Row],[Hour4-Spk/sec]]),"",IF(BurstClassFull1315[[#This Row],[Hour4-Spk/sec]]&lt;$C$3,"LF","HF"))</f>
        <v>LF</v>
      </c>
      <c r="E96" s="47" t="str">
        <f>IF(ISBLANK(BurstClassFull1315[[#This Row],[Hour4-%SpikesInBursts]]),"",IF(BurstClassFull1315[[#This Row],[Hour4-%SpikesInBursts]]&lt;$D$3,"LB","HB"))</f>
        <v>LB</v>
      </c>
      <c r="F96" s="81" t="str">
        <f t="shared" si="0"/>
        <v>LFLB</v>
      </c>
      <c r="G96" s="136">
        <v>1.3712499999999999</v>
      </c>
      <c r="H96" s="136">
        <v>15.244766806306645</v>
      </c>
      <c r="I96" s="136" t="s">
        <v>82</v>
      </c>
      <c r="J96" s="136">
        <v>14</v>
      </c>
      <c r="K96" s="136">
        <v>3</v>
      </c>
      <c r="L96" s="136" t="s">
        <v>136</v>
      </c>
      <c r="M96" s="136" t="s">
        <v>9</v>
      </c>
      <c r="N96" s="136">
        <v>1</v>
      </c>
      <c r="O96" s="136" t="str">
        <f>IF(Table1[[#This Row],[Ethanol Day]]&lt;9,"Early",IF(Table1[[#This Row],[Ethanol Day]]&gt;16,"Late","Mid"))</f>
        <v>Early</v>
      </c>
      <c r="P96" s="136" t="s">
        <v>71</v>
      </c>
      <c r="Q96" s="136" t="s">
        <v>71</v>
      </c>
      <c r="R96" s="153">
        <v>24</v>
      </c>
    </row>
    <row r="97" spans="4:18" x14ac:dyDescent="0.3">
      <c r="D97" s="47" t="str">
        <f>IF(ISBLANK(BurstClassFull1315[[#This Row],[Hour4-Spk/sec]]),"",IF(BurstClassFull1315[[#This Row],[Hour4-Spk/sec]]&lt;$C$3,"LF","HF"))</f>
        <v>LF</v>
      </c>
      <c r="E97" s="47" t="str">
        <f>IF(ISBLANK(BurstClassFull1315[[#This Row],[Hour4-%SpikesInBursts]]),"",IF(BurstClassFull1315[[#This Row],[Hour4-%SpikesInBursts]]&lt;$D$3,"LB","HB"))</f>
        <v>LB</v>
      </c>
      <c r="F97" s="81" t="str">
        <f t="shared" ref="F97:F160" si="1">CONCATENATE(D97,E97)</f>
        <v>LFLB</v>
      </c>
      <c r="G97" s="136">
        <v>0.61097222222222236</v>
      </c>
      <c r="H97" s="136">
        <v>11.929880322901889</v>
      </c>
      <c r="I97" s="136" t="s">
        <v>82</v>
      </c>
      <c r="J97" s="136">
        <v>14</v>
      </c>
      <c r="K97" s="136">
        <v>4</v>
      </c>
      <c r="L97" s="136" t="s">
        <v>85</v>
      </c>
      <c r="M97" s="136" t="s">
        <v>9</v>
      </c>
      <c r="N97" s="136">
        <v>1</v>
      </c>
      <c r="O97" s="136" t="str">
        <f>IF(Table1[[#This Row],[Ethanol Day]]&lt;9,"Early",IF(Table1[[#This Row],[Ethanol Day]]&gt;16,"Late","Mid"))</f>
        <v>Early</v>
      </c>
      <c r="P97" s="136" t="s">
        <v>11</v>
      </c>
      <c r="Q97" s="136" t="s">
        <v>71</v>
      </c>
      <c r="R97" s="153">
        <v>24</v>
      </c>
    </row>
    <row r="98" spans="4:18" x14ac:dyDescent="0.3">
      <c r="D98" s="47" t="str">
        <f>IF(ISBLANK(BurstClassFull1315[[#This Row],[Hour4-Spk/sec]]),"",IF(BurstClassFull1315[[#This Row],[Hour4-Spk/sec]]&lt;$C$3,"LF","HF"))</f>
        <v>LF</v>
      </c>
      <c r="E98" s="47" t="str">
        <f>IF(ISBLANK(BurstClassFull1315[[#This Row],[Hour4-%SpikesInBursts]]),"",IF(BurstClassFull1315[[#This Row],[Hour4-%SpikesInBursts]]&lt;$D$3,"LB","HB"))</f>
        <v>LB</v>
      </c>
      <c r="F98" s="81" t="str">
        <f t="shared" si="1"/>
        <v>LFLB</v>
      </c>
      <c r="G98" s="136">
        <v>0.48402777777777778</v>
      </c>
      <c r="H98" s="136">
        <v>24.674737718303412</v>
      </c>
      <c r="I98" s="136" t="s">
        <v>82</v>
      </c>
      <c r="J98" s="136">
        <v>14</v>
      </c>
      <c r="K98" s="136">
        <v>5</v>
      </c>
      <c r="L98" s="136" t="s">
        <v>87</v>
      </c>
      <c r="M98" s="136" t="s">
        <v>9</v>
      </c>
      <c r="N98" s="136">
        <v>1</v>
      </c>
      <c r="O98" s="136" t="str">
        <f>IF(Table1[[#This Row],[Ethanol Day]]&lt;9,"Early",IF(Table1[[#This Row],[Ethanol Day]]&gt;16,"Late","Mid"))</f>
        <v>Early</v>
      </c>
      <c r="P98" s="136" t="s">
        <v>11</v>
      </c>
      <c r="Q98" s="136" t="s">
        <v>71</v>
      </c>
      <c r="R98" s="153">
        <v>24</v>
      </c>
    </row>
    <row r="99" spans="4:18" x14ac:dyDescent="0.3">
      <c r="D99" s="47" t="str">
        <f>IF(ISBLANK(BurstClassFull1315[[#This Row],[Hour4-Spk/sec]]),"",IF(BurstClassFull1315[[#This Row],[Hour4-Spk/sec]]&lt;$C$3,"LF","HF"))</f>
        <v>LF</v>
      </c>
      <c r="E99" s="47" t="str">
        <f>IF(ISBLANK(BurstClassFull1315[[#This Row],[Hour4-%SpikesInBursts]]),"",IF(BurstClassFull1315[[#This Row],[Hour4-%SpikesInBursts]]&lt;$D$3,"LB","HB"))</f>
        <v>LB</v>
      </c>
      <c r="F99" s="81" t="str">
        <f t="shared" si="1"/>
        <v>LFLB</v>
      </c>
      <c r="G99" s="136">
        <v>0.92194444444444423</v>
      </c>
      <c r="H99" s="136">
        <v>17.081557266452737</v>
      </c>
      <c r="I99" s="136" t="s">
        <v>82</v>
      </c>
      <c r="J99" s="136">
        <v>14</v>
      </c>
      <c r="K99" s="136">
        <v>6</v>
      </c>
      <c r="L99" s="136" t="s">
        <v>88</v>
      </c>
      <c r="M99" s="136" t="s">
        <v>9</v>
      </c>
      <c r="N99" s="136">
        <v>1</v>
      </c>
      <c r="O99" s="136" t="str">
        <f>IF(Table1[[#This Row],[Ethanol Day]]&lt;9,"Early",IF(Table1[[#This Row],[Ethanol Day]]&gt;16,"Late","Mid"))</f>
        <v>Early</v>
      </c>
      <c r="P99" s="136" t="s">
        <v>11</v>
      </c>
      <c r="Q99" s="136" t="s">
        <v>71</v>
      </c>
      <c r="R99" s="153">
        <v>24</v>
      </c>
    </row>
    <row r="100" spans="4:18" x14ac:dyDescent="0.3">
      <c r="D100" s="47" t="str">
        <f>IF(ISBLANK(BurstClassFull1315[[#This Row],[Hour4-Spk/sec]]),"",IF(BurstClassFull1315[[#This Row],[Hour4-Spk/sec]]&lt;$C$3,"LF","HF"))</f>
        <v>LF</v>
      </c>
      <c r="E100" s="47" t="str">
        <f>IF(ISBLANK(BurstClassFull1315[[#This Row],[Hour4-%SpikesInBursts]]),"",IF(BurstClassFull1315[[#This Row],[Hour4-%SpikesInBursts]]&lt;$D$3,"LB","HB"))</f>
        <v>LB</v>
      </c>
      <c r="F100" s="81" t="str">
        <f t="shared" si="1"/>
        <v>LFLB</v>
      </c>
      <c r="G100" s="136">
        <v>0.92527777777777764</v>
      </c>
      <c r="H100" s="136">
        <v>18.735561204625835</v>
      </c>
      <c r="I100" s="136" t="s">
        <v>82</v>
      </c>
      <c r="J100" s="136">
        <v>14</v>
      </c>
      <c r="K100" s="136">
        <v>7</v>
      </c>
      <c r="L100" s="136" t="s">
        <v>90</v>
      </c>
      <c r="M100" s="136" t="s">
        <v>9</v>
      </c>
      <c r="N100" s="136">
        <v>1</v>
      </c>
      <c r="O100" s="136" t="str">
        <f>IF(Table1[[#This Row],[Ethanol Day]]&lt;9,"Early",IF(Table1[[#This Row],[Ethanol Day]]&gt;16,"Late","Mid"))</f>
        <v>Early</v>
      </c>
      <c r="P100" s="136" t="s">
        <v>11</v>
      </c>
      <c r="Q100" s="136" t="s">
        <v>71</v>
      </c>
      <c r="R100" s="153">
        <v>24</v>
      </c>
    </row>
    <row r="101" spans="4:18" x14ac:dyDescent="0.3">
      <c r="D101" s="47" t="str">
        <f>IF(ISBLANK(BurstClassFull1315[[#This Row],[Hour4-Spk/sec]]),"",IF(BurstClassFull1315[[#This Row],[Hour4-Spk/sec]]&lt;$C$3,"LF","HF"))</f>
        <v>LF</v>
      </c>
      <c r="E101" s="47" t="str">
        <f>IF(ISBLANK(BurstClassFull1315[[#This Row],[Hour4-%SpikesInBursts]]),"",IF(BurstClassFull1315[[#This Row],[Hour4-%SpikesInBursts]]&lt;$D$3,"LB","HB"))</f>
        <v>LB</v>
      </c>
      <c r="F101" s="81" t="str">
        <f t="shared" si="1"/>
        <v>LFLB</v>
      </c>
      <c r="G101" s="136">
        <v>1.474722222222222</v>
      </c>
      <c r="H101" s="136">
        <v>16.297577377286895</v>
      </c>
      <c r="I101" s="136" t="s">
        <v>82</v>
      </c>
      <c r="J101" s="136">
        <v>14</v>
      </c>
      <c r="K101" s="136">
        <v>9</v>
      </c>
      <c r="L101" s="136" t="s">
        <v>94</v>
      </c>
      <c r="M101" s="136" t="s">
        <v>9</v>
      </c>
      <c r="N101" s="136">
        <v>1</v>
      </c>
      <c r="O101" s="136" t="str">
        <f>IF(Table1[[#This Row],[Ethanol Day]]&lt;9,"Early",IF(Table1[[#This Row],[Ethanol Day]]&gt;16,"Late","Mid"))</f>
        <v>Early</v>
      </c>
      <c r="P101" s="136" t="s">
        <v>11</v>
      </c>
      <c r="Q101" s="136" t="s">
        <v>71</v>
      </c>
      <c r="R101" s="153">
        <v>24</v>
      </c>
    </row>
    <row r="102" spans="4:18" x14ac:dyDescent="0.3">
      <c r="D102" s="47" t="str">
        <f>IF(ISBLANK(BurstClassFull1315[[#This Row],[Hour4-Spk/sec]]),"",IF(BurstClassFull1315[[#This Row],[Hour4-Spk/sec]]&lt;$C$3,"LF","HF"))</f>
        <v>LF</v>
      </c>
      <c r="E102" s="47" t="str">
        <f>IF(ISBLANK(BurstClassFull1315[[#This Row],[Hour4-%SpikesInBursts]]),"",IF(BurstClassFull1315[[#This Row],[Hour4-%SpikesInBursts]]&lt;$D$3,"LB","HB"))</f>
        <v>LB</v>
      </c>
      <c r="F102" s="81" t="str">
        <f t="shared" si="1"/>
        <v>LFLB</v>
      </c>
      <c r="G102" s="136">
        <v>1.2561111111111112</v>
      </c>
      <c r="H102" s="136">
        <v>15.872732456089874</v>
      </c>
      <c r="I102" s="136" t="s">
        <v>82</v>
      </c>
      <c r="J102" s="136">
        <v>14</v>
      </c>
      <c r="K102" s="136">
        <v>11</v>
      </c>
      <c r="L102" s="136" t="s">
        <v>143</v>
      </c>
      <c r="M102" s="136" t="s">
        <v>9</v>
      </c>
      <c r="N102" s="136">
        <v>1</v>
      </c>
      <c r="O102" s="136" t="str">
        <f>IF(Table1[[#This Row],[Ethanol Day]]&lt;9,"Early",IF(Table1[[#This Row],[Ethanol Day]]&gt;16,"Late","Mid"))</f>
        <v>Early</v>
      </c>
      <c r="P102" s="136" t="s">
        <v>71</v>
      </c>
      <c r="Q102" s="136" t="s">
        <v>71</v>
      </c>
      <c r="R102" s="153">
        <v>24</v>
      </c>
    </row>
    <row r="103" spans="4:18" x14ac:dyDescent="0.3">
      <c r="D103" s="47" t="str">
        <f>IF(ISBLANK(BurstClassFull1315[[#This Row],[Hour4-Spk/sec]]),"",IF(BurstClassFull1315[[#This Row],[Hour4-Spk/sec]]&lt;$C$3,"LF","HF"))</f>
        <v>LF</v>
      </c>
      <c r="E103" s="47" t="str">
        <f>IF(ISBLANK(BurstClassFull1315[[#This Row],[Hour4-%SpikesInBursts]]),"",IF(BurstClassFull1315[[#This Row],[Hour4-%SpikesInBursts]]&lt;$D$3,"LB","HB"))</f>
        <v>LB</v>
      </c>
      <c r="F103" s="81" t="str">
        <f t="shared" si="1"/>
        <v>LFLB</v>
      </c>
      <c r="G103" s="136">
        <v>0.74944444444444436</v>
      </c>
      <c r="H103" s="136">
        <v>11.305458906183203</v>
      </c>
      <c r="I103" s="136" t="s">
        <v>82</v>
      </c>
      <c r="J103" s="136">
        <v>14</v>
      </c>
      <c r="K103" s="136">
        <v>14</v>
      </c>
      <c r="L103" s="136" t="s">
        <v>144</v>
      </c>
      <c r="M103" s="136" t="s">
        <v>9</v>
      </c>
      <c r="N103" s="136">
        <v>1</v>
      </c>
      <c r="O103" s="136" t="str">
        <f>IF(Table1[[#This Row],[Ethanol Day]]&lt;9,"Early",IF(Table1[[#This Row],[Ethanol Day]]&gt;16,"Late","Mid"))</f>
        <v>Early</v>
      </c>
      <c r="P103" s="136" t="s">
        <v>71</v>
      </c>
      <c r="Q103" s="136" t="s">
        <v>71</v>
      </c>
      <c r="R103" s="153">
        <v>24</v>
      </c>
    </row>
    <row r="104" spans="4:18" x14ac:dyDescent="0.3">
      <c r="D104" s="47" t="str">
        <f>IF(ISBLANK(BurstClassFull1315[[#This Row],[Hour4-Spk/sec]]),"",IF(BurstClassFull1315[[#This Row],[Hour4-Spk/sec]]&lt;$C$3,"LF","HF"))</f>
        <v>LF</v>
      </c>
      <c r="E104" s="47" t="str">
        <f>IF(ISBLANK(BurstClassFull1315[[#This Row],[Hour4-%SpikesInBursts]]),"",IF(BurstClassFull1315[[#This Row],[Hour4-%SpikesInBursts]]&lt;$D$3,"LB","HB"))</f>
        <v>HB</v>
      </c>
      <c r="F104" s="81" t="str">
        <f t="shared" si="1"/>
        <v>LFHB</v>
      </c>
      <c r="G104" s="136">
        <v>2.5334027777777779</v>
      </c>
      <c r="H104" s="136">
        <v>30.343352069388718</v>
      </c>
      <c r="I104" s="136" t="s">
        <v>82</v>
      </c>
      <c r="J104" s="136">
        <v>14</v>
      </c>
      <c r="K104" s="136">
        <v>15</v>
      </c>
      <c r="L104" s="136" t="s">
        <v>101</v>
      </c>
      <c r="M104" s="136" t="s">
        <v>9</v>
      </c>
      <c r="N104" s="136">
        <v>1</v>
      </c>
      <c r="O104" s="136" t="str">
        <f>IF(Table1[[#This Row],[Ethanol Day]]&lt;9,"Early",IF(Table1[[#This Row],[Ethanol Day]]&gt;16,"Late","Mid"))</f>
        <v>Early</v>
      </c>
      <c r="P104" s="136" t="s">
        <v>11</v>
      </c>
      <c r="Q104" s="136" t="s">
        <v>71</v>
      </c>
      <c r="R104" s="153">
        <v>24</v>
      </c>
    </row>
    <row r="105" spans="4:18" x14ac:dyDescent="0.3">
      <c r="D105" s="47" t="str">
        <f>IF(ISBLANK(BurstClassFull1315[[#This Row],[Hour4-Spk/sec]]),"",IF(BurstClassFull1315[[#This Row],[Hour4-Spk/sec]]&lt;$C$3,"LF","HF"))</f>
        <v>LF</v>
      </c>
      <c r="E105" s="47" t="str">
        <f>IF(ISBLANK(BurstClassFull1315[[#This Row],[Hour4-%SpikesInBursts]]),"",IF(BurstClassFull1315[[#This Row],[Hour4-%SpikesInBursts]]&lt;$D$3,"LB","HB"))</f>
        <v>LB</v>
      </c>
      <c r="F105" s="81" t="str">
        <f t="shared" si="1"/>
        <v>LFLB</v>
      </c>
      <c r="G105" s="136">
        <v>0.66999999999999993</v>
      </c>
      <c r="H105" s="136">
        <v>11.429790218992741</v>
      </c>
      <c r="I105" s="136" t="s">
        <v>82</v>
      </c>
      <c r="J105" s="136">
        <v>14</v>
      </c>
      <c r="K105" s="136">
        <v>16</v>
      </c>
      <c r="L105" s="136" t="s">
        <v>145</v>
      </c>
      <c r="M105" s="136" t="s">
        <v>9</v>
      </c>
      <c r="N105" s="136">
        <v>1</v>
      </c>
      <c r="O105" s="136" t="str">
        <f>IF(Table1[[#This Row],[Ethanol Day]]&lt;9,"Early",IF(Table1[[#This Row],[Ethanol Day]]&gt;16,"Late","Mid"))</f>
        <v>Early</v>
      </c>
      <c r="P105" s="136" t="s">
        <v>71</v>
      </c>
      <c r="Q105" s="136" t="s">
        <v>71</v>
      </c>
      <c r="R105" s="153">
        <v>24</v>
      </c>
    </row>
    <row r="106" spans="4:18" x14ac:dyDescent="0.3">
      <c r="D106" s="47" t="str">
        <f>IF(ISBLANK(BurstClassFull1315[[#This Row],[Hour4-Spk/sec]]),"",IF(BurstClassFull1315[[#This Row],[Hour4-Spk/sec]]&lt;$C$3,"LF","HF"))</f>
        <v>LF</v>
      </c>
      <c r="E106" s="47" t="str">
        <f>IF(ISBLANK(BurstClassFull1315[[#This Row],[Hour4-%SpikesInBursts]]),"",IF(BurstClassFull1315[[#This Row],[Hour4-%SpikesInBursts]]&lt;$D$3,"LB","HB"))</f>
        <v>HB</v>
      </c>
      <c r="F106" s="81" t="str">
        <f t="shared" si="1"/>
        <v>LFHB</v>
      </c>
      <c r="G106" s="136">
        <v>1.8833333333333331</v>
      </c>
      <c r="H106" s="136">
        <v>33.593901987583308</v>
      </c>
      <c r="I106" s="136" t="s">
        <v>82</v>
      </c>
      <c r="J106" s="136">
        <v>14</v>
      </c>
      <c r="K106" s="136">
        <v>19</v>
      </c>
      <c r="L106" s="136" t="s">
        <v>103</v>
      </c>
      <c r="M106" s="136" t="s">
        <v>9</v>
      </c>
      <c r="N106" s="136">
        <v>1</v>
      </c>
      <c r="O106" s="136" t="str">
        <f>IF(Table1[[#This Row],[Ethanol Day]]&lt;9,"Early",IF(Table1[[#This Row],[Ethanol Day]]&gt;16,"Late","Mid"))</f>
        <v>Early</v>
      </c>
      <c r="P106" s="136" t="s">
        <v>11</v>
      </c>
      <c r="Q106" s="136" t="s">
        <v>71</v>
      </c>
      <c r="R106" s="153">
        <v>24</v>
      </c>
    </row>
    <row r="107" spans="4:18" x14ac:dyDescent="0.3">
      <c r="D107" s="47" t="str">
        <f>IF(ISBLANK(BurstClassFull1315[[#This Row],[Hour4-Spk/sec]]),"",IF(BurstClassFull1315[[#This Row],[Hour4-Spk/sec]]&lt;$C$3,"LF","HF"))</f>
        <v>LF</v>
      </c>
      <c r="E107" s="47" t="str">
        <f>IF(ISBLANK(BurstClassFull1315[[#This Row],[Hour4-%SpikesInBursts]]),"",IF(BurstClassFull1315[[#This Row],[Hour4-%SpikesInBursts]]&lt;$D$3,"LB","HB"))</f>
        <v>LB</v>
      </c>
      <c r="F107" s="81" t="str">
        <f t="shared" si="1"/>
        <v>LFLB</v>
      </c>
      <c r="G107" s="136">
        <v>0.29722222222222228</v>
      </c>
      <c r="H107" s="136">
        <v>10.138579204531922</v>
      </c>
      <c r="I107" s="136" t="s">
        <v>147</v>
      </c>
      <c r="J107" s="136">
        <v>15</v>
      </c>
      <c r="K107" s="136">
        <v>2</v>
      </c>
      <c r="L107" s="136" t="s">
        <v>87</v>
      </c>
      <c r="M107" s="136" t="s">
        <v>9</v>
      </c>
      <c r="N107" s="136">
        <v>1</v>
      </c>
      <c r="O107" s="136" t="str">
        <f>IF(Table1[[#This Row],[Ethanol Day]]&lt;9,"Early",IF(Table1[[#This Row],[Ethanol Day]]&gt;16,"Late","Mid"))</f>
        <v>Early</v>
      </c>
      <c r="P107" s="136" t="s">
        <v>81</v>
      </c>
      <c r="Q107" s="136" t="s">
        <v>71</v>
      </c>
      <c r="R107" s="153">
        <v>911</v>
      </c>
    </row>
    <row r="108" spans="4:18" x14ac:dyDescent="0.3">
      <c r="D108" s="47" t="str">
        <f>IF(ISBLANK(BurstClassFull1315[[#This Row],[Hour4-Spk/sec]]),"",IF(BurstClassFull1315[[#This Row],[Hour4-Spk/sec]]&lt;$C$3,"LF","HF"))</f>
        <v>LF</v>
      </c>
      <c r="E108" s="47" t="str">
        <f>IF(ISBLANK(BurstClassFull1315[[#This Row],[Hour4-%SpikesInBursts]]),"",IF(BurstClassFull1315[[#This Row],[Hour4-%SpikesInBursts]]&lt;$D$3,"LB","HB"))</f>
        <v>LB</v>
      </c>
      <c r="F108" s="81" t="str">
        <f t="shared" si="1"/>
        <v>LFLB</v>
      </c>
      <c r="G108" s="136">
        <v>0.37388888888888888</v>
      </c>
      <c r="H108" s="136">
        <v>13.508169451565848</v>
      </c>
      <c r="I108" s="136" t="s">
        <v>147</v>
      </c>
      <c r="J108" s="136">
        <v>15</v>
      </c>
      <c r="K108" s="136">
        <v>3</v>
      </c>
      <c r="L108" s="136" t="s">
        <v>112</v>
      </c>
      <c r="M108" s="136" t="s">
        <v>9</v>
      </c>
      <c r="N108" s="136">
        <v>1</v>
      </c>
      <c r="O108" s="136" t="str">
        <f>IF(Table1[[#This Row],[Ethanol Day]]&lt;9,"Early",IF(Table1[[#This Row],[Ethanol Day]]&gt;16,"Late","Mid"))</f>
        <v>Early</v>
      </c>
      <c r="P108" s="136" t="s">
        <v>71</v>
      </c>
      <c r="Q108" s="136" t="s">
        <v>119</v>
      </c>
      <c r="R108" s="153">
        <v>911</v>
      </c>
    </row>
    <row r="109" spans="4:18" x14ac:dyDescent="0.3">
      <c r="D109" s="47" t="str">
        <f>IF(ISBLANK(BurstClassFull1315[[#This Row],[Hour4-Spk/sec]]),"",IF(BurstClassFull1315[[#This Row],[Hour4-Spk/sec]]&lt;$C$3,"LF","HF"))</f>
        <v>LF</v>
      </c>
      <c r="E109" s="47" t="str">
        <f>IF(ISBLANK(BurstClassFull1315[[#This Row],[Hour4-%SpikesInBursts]]),"",IF(BurstClassFull1315[[#This Row],[Hour4-%SpikesInBursts]]&lt;$D$3,"LB","HB"))</f>
        <v>LB</v>
      </c>
      <c r="F109" s="81" t="str">
        <f t="shared" si="1"/>
        <v>LFLB</v>
      </c>
      <c r="G109" s="136">
        <v>0.1738888888888889</v>
      </c>
      <c r="H109" s="136">
        <v>27.105926057181332</v>
      </c>
      <c r="I109" s="136" t="s">
        <v>147</v>
      </c>
      <c r="J109" s="136">
        <v>15</v>
      </c>
      <c r="K109" s="136">
        <v>5</v>
      </c>
      <c r="L109" s="136" t="s">
        <v>134</v>
      </c>
      <c r="M109" s="136" t="s">
        <v>9</v>
      </c>
      <c r="N109" s="136">
        <v>1</v>
      </c>
      <c r="O109" s="136" t="str">
        <f>IF(Table1[[#This Row],[Ethanol Day]]&lt;9,"Early",IF(Table1[[#This Row],[Ethanol Day]]&gt;16,"Late","Mid"))</f>
        <v>Early</v>
      </c>
      <c r="P109" s="136" t="s">
        <v>71</v>
      </c>
      <c r="Q109" s="136" t="s">
        <v>119</v>
      </c>
      <c r="R109" s="153">
        <v>911</v>
      </c>
    </row>
    <row r="110" spans="4:18" x14ac:dyDescent="0.3">
      <c r="D110" s="47" t="str">
        <f>IF(ISBLANK(BurstClassFull1315[[#This Row],[Hour4-Spk/sec]]),"",IF(BurstClassFull1315[[#This Row],[Hour4-Spk/sec]]&lt;$C$3,"LF","HF"))</f>
        <v>LF</v>
      </c>
      <c r="E110" s="47" t="str">
        <f>IF(ISBLANK(BurstClassFull1315[[#This Row],[Hour4-%SpikesInBursts]]),"",IF(BurstClassFull1315[[#This Row],[Hour4-%SpikesInBursts]]&lt;$D$3,"LB","HB"))</f>
        <v>HB</v>
      </c>
      <c r="F110" s="81" t="str">
        <f t="shared" si="1"/>
        <v>LFHB</v>
      </c>
      <c r="G110" s="136">
        <v>0.50416666666666676</v>
      </c>
      <c r="H110" s="136">
        <v>33.502362951753589</v>
      </c>
      <c r="I110" s="136" t="s">
        <v>147</v>
      </c>
      <c r="J110" s="136">
        <v>15</v>
      </c>
      <c r="K110" s="136">
        <v>7</v>
      </c>
      <c r="L110" s="136" t="s">
        <v>114</v>
      </c>
      <c r="M110" s="136" t="s">
        <v>9</v>
      </c>
      <c r="N110" s="136">
        <v>1</v>
      </c>
      <c r="O110" s="136" t="str">
        <f>IF(Table1[[#This Row],[Ethanol Day]]&lt;9,"Early",IF(Table1[[#This Row],[Ethanol Day]]&gt;16,"Late","Mid"))</f>
        <v>Early</v>
      </c>
      <c r="P110" s="136" t="s">
        <v>71</v>
      </c>
      <c r="Q110" s="136" t="s">
        <v>71</v>
      </c>
      <c r="R110" s="153">
        <v>911</v>
      </c>
    </row>
    <row r="111" spans="4:18" x14ac:dyDescent="0.3">
      <c r="D111" s="47" t="str">
        <f>IF(ISBLANK(BurstClassFull1315[[#This Row],[Hour4-Spk/sec]]),"",IF(BurstClassFull1315[[#This Row],[Hour4-Spk/sec]]&lt;$C$3,"LF","HF"))</f>
        <v>LF</v>
      </c>
      <c r="E111" s="47" t="str">
        <f>IF(ISBLANK(BurstClassFull1315[[#This Row],[Hour4-%SpikesInBursts]]),"",IF(BurstClassFull1315[[#This Row],[Hour4-%SpikesInBursts]]&lt;$D$3,"LB","HB"))</f>
        <v>HB</v>
      </c>
      <c r="F111" s="81" t="str">
        <f t="shared" si="1"/>
        <v>LFHB</v>
      </c>
      <c r="G111" s="136">
        <v>0.34194444444444444</v>
      </c>
      <c r="H111" s="136">
        <v>46.021913220749333</v>
      </c>
      <c r="I111" s="136" t="s">
        <v>147</v>
      </c>
      <c r="J111" s="136">
        <v>15</v>
      </c>
      <c r="K111" s="136">
        <v>8</v>
      </c>
      <c r="L111" s="136" t="s">
        <v>135</v>
      </c>
      <c r="M111" s="136" t="s">
        <v>9</v>
      </c>
      <c r="N111" s="136">
        <v>1</v>
      </c>
      <c r="O111" s="136" t="str">
        <f>IF(Table1[[#This Row],[Ethanol Day]]&lt;9,"Early",IF(Table1[[#This Row],[Ethanol Day]]&gt;16,"Late","Mid"))</f>
        <v>Early</v>
      </c>
      <c r="P111" s="136" t="s">
        <v>71</v>
      </c>
      <c r="Q111" s="136" t="s">
        <v>119</v>
      </c>
      <c r="R111" s="153">
        <v>911</v>
      </c>
    </row>
    <row r="112" spans="4:18" x14ac:dyDescent="0.3">
      <c r="D112" s="47" t="str">
        <f>IF(ISBLANK(BurstClassFull1315[[#This Row],[Hour4-Spk/sec]]),"",IF(BurstClassFull1315[[#This Row],[Hour4-Spk/sec]]&lt;$C$3,"LF","HF"))</f>
        <v>LF</v>
      </c>
      <c r="E112" s="47" t="str">
        <f>IF(ISBLANK(BurstClassFull1315[[#This Row],[Hour4-%SpikesInBursts]]),"",IF(BurstClassFull1315[[#This Row],[Hour4-%SpikesInBursts]]&lt;$D$3,"LB","HB"))</f>
        <v>LB</v>
      </c>
      <c r="F112" s="81" t="str">
        <f t="shared" si="1"/>
        <v>LFLB</v>
      </c>
      <c r="G112" s="136">
        <v>1.4744444444444447</v>
      </c>
      <c r="H112" s="136">
        <v>14.382152294625314</v>
      </c>
      <c r="I112" s="136" t="s">
        <v>149</v>
      </c>
      <c r="J112" s="136">
        <v>16</v>
      </c>
      <c r="K112" s="136">
        <v>3</v>
      </c>
      <c r="L112" s="136" t="s">
        <v>112</v>
      </c>
      <c r="M112" s="136" t="s">
        <v>9</v>
      </c>
      <c r="N112" s="136">
        <v>6</v>
      </c>
      <c r="O112" s="136" t="str">
        <f>IF(Table1[[#This Row],[Ethanol Day]]&lt;9,"Early",IF(Table1[[#This Row],[Ethanol Day]]&gt;16,"Late","Mid"))</f>
        <v>Early</v>
      </c>
      <c r="P112" s="136" t="s">
        <v>71</v>
      </c>
      <c r="Q112" s="136" t="s">
        <v>71</v>
      </c>
      <c r="R112" s="153">
        <v>968</v>
      </c>
    </row>
    <row r="113" spans="4:18" x14ac:dyDescent="0.3">
      <c r="D113" s="47" t="str">
        <f>IF(ISBLANK(BurstClassFull1315[[#This Row],[Hour4-Spk/sec]]),"",IF(BurstClassFull1315[[#This Row],[Hour4-Spk/sec]]&lt;$C$3,"LF","HF"))</f>
        <v>LF</v>
      </c>
      <c r="E113" s="47" t="str">
        <f>IF(ISBLANK(BurstClassFull1315[[#This Row],[Hour4-%SpikesInBursts]]),"",IF(BurstClassFull1315[[#This Row],[Hour4-%SpikesInBursts]]&lt;$D$3,"LB","HB"))</f>
        <v>LB</v>
      </c>
      <c r="F113" s="81" t="str">
        <f t="shared" si="1"/>
        <v>LFLB</v>
      </c>
      <c r="G113" s="136">
        <v>1.4778787878787876</v>
      </c>
      <c r="H113" s="136">
        <v>16.797200990482878</v>
      </c>
      <c r="I113" s="136" t="s">
        <v>149</v>
      </c>
      <c r="J113" s="136">
        <v>16</v>
      </c>
      <c r="K113" s="136">
        <v>4</v>
      </c>
      <c r="L113" s="136" t="s">
        <v>95</v>
      </c>
      <c r="M113" s="136" t="s">
        <v>9</v>
      </c>
      <c r="N113" s="136">
        <v>6</v>
      </c>
      <c r="O113" s="136" t="str">
        <f>IF(Table1[[#This Row],[Ethanol Day]]&lt;9,"Early",IF(Table1[[#This Row],[Ethanol Day]]&gt;16,"Late","Mid"))</f>
        <v>Early</v>
      </c>
      <c r="P113" s="136" t="s">
        <v>71</v>
      </c>
      <c r="Q113" s="136" t="s">
        <v>81</v>
      </c>
      <c r="R113" s="153">
        <v>968</v>
      </c>
    </row>
    <row r="114" spans="4:18" x14ac:dyDescent="0.3">
      <c r="D114" s="47" t="str">
        <f>IF(ISBLANK(BurstClassFull1315[[#This Row],[Hour4-Spk/sec]]),"",IF(BurstClassFull1315[[#This Row],[Hour4-Spk/sec]]&lt;$C$3,"LF","HF"))</f>
        <v>HF</v>
      </c>
      <c r="E114" s="47" t="str">
        <f>IF(ISBLANK(BurstClassFull1315[[#This Row],[Hour4-%SpikesInBursts]]),"",IF(BurstClassFull1315[[#This Row],[Hour4-%SpikesInBursts]]&lt;$D$3,"LB","HB"))</f>
        <v>HB</v>
      </c>
      <c r="F114" s="81" t="str">
        <f t="shared" si="1"/>
        <v>HFHB</v>
      </c>
      <c r="G114" s="136">
        <v>7.6845454545454546</v>
      </c>
      <c r="H114" s="136">
        <v>62.13920650619901</v>
      </c>
      <c r="I114" s="136" t="s">
        <v>149</v>
      </c>
      <c r="J114" s="136">
        <v>16</v>
      </c>
      <c r="K114" s="136">
        <v>5</v>
      </c>
      <c r="L114" s="136" t="s">
        <v>96</v>
      </c>
      <c r="M114" s="136" t="s">
        <v>9</v>
      </c>
      <c r="N114" s="136">
        <v>6</v>
      </c>
      <c r="O114" s="136" t="str">
        <f>IF(Table1[[#This Row],[Ethanol Day]]&lt;9,"Early",IF(Table1[[#This Row],[Ethanol Day]]&gt;16,"Late","Mid"))</f>
        <v>Early</v>
      </c>
      <c r="P114" s="136" t="s">
        <v>11</v>
      </c>
      <c r="Q114" s="136" t="s">
        <v>81</v>
      </c>
      <c r="R114" s="153">
        <v>968</v>
      </c>
    </row>
    <row r="115" spans="4:18" x14ac:dyDescent="0.3">
      <c r="D115" s="47" t="str">
        <f>IF(ISBLANK(BurstClassFull1315[[#This Row],[Hour4-Spk/sec]]),"",IF(BurstClassFull1315[[#This Row],[Hour4-Spk/sec]]&lt;$C$3,"LF","HF"))</f>
        <v>LF</v>
      </c>
      <c r="E115" s="47" t="str">
        <f>IF(ISBLANK(BurstClassFull1315[[#This Row],[Hour4-%SpikesInBursts]]),"",IF(BurstClassFull1315[[#This Row],[Hour4-%SpikesInBursts]]&lt;$D$3,"LB","HB"))</f>
        <v>LB</v>
      </c>
      <c r="F115" s="81" t="str">
        <f t="shared" si="1"/>
        <v>LFLB</v>
      </c>
      <c r="G115" s="136">
        <v>1.8350000000000002</v>
      </c>
      <c r="H115" s="136">
        <v>19.694753230552191</v>
      </c>
      <c r="I115" s="136" t="s">
        <v>149</v>
      </c>
      <c r="J115" s="136">
        <v>16</v>
      </c>
      <c r="K115" s="136">
        <v>8</v>
      </c>
      <c r="L115" s="136" t="s">
        <v>101</v>
      </c>
      <c r="M115" s="136" t="s">
        <v>9</v>
      </c>
      <c r="N115" s="136">
        <v>6</v>
      </c>
      <c r="O115" s="136" t="str">
        <f>IF(Table1[[#This Row],[Ethanol Day]]&lt;9,"Early",IF(Table1[[#This Row],[Ethanol Day]]&gt;16,"Late","Mid"))</f>
        <v>Early</v>
      </c>
      <c r="P115" s="136" t="s">
        <v>71</v>
      </c>
      <c r="Q115" s="136" t="s">
        <v>71</v>
      </c>
      <c r="R115" s="153">
        <v>968</v>
      </c>
    </row>
    <row r="116" spans="4:18" x14ac:dyDescent="0.3">
      <c r="D116" s="47" t="str">
        <f>IF(ISBLANK(BurstClassFull1315[[#This Row],[Hour4-Spk/sec]]),"",IF(BurstClassFull1315[[#This Row],[Hour4-Spk/sec]]&lt;$C$3,"LF","HF"))</f>
        <v>LF</v>
      </c>
      <c r="E116" s="47" t="str">
        <f>IF(ISBLANK(BurstClassFull1315[[#This Row],[Hour4-%SpikesInBursts]]),"",IF(BurstClassFull1315[[#This Row],[Hour4-%SpikesInBursts]]&lt;$D$3,"LB","HB"))</f>
        <v>LB</v>
      </c>
      <c r="F116" s="81" t="str">
        <f t="shared" si="1"/>
        <v>LFLB</v>
      </c>
      <c r="G116" s="136">
        <v>0.14277777777777775</v>
      </c>
      <c r="H116" s="136">
        <v>12.504902508689852</v>
      </c>
      <c r="I116" s="136" t="s">
        <v>149</v>
      </c>
      <c r="J116" s="136">
        <v>16</v>
      </c>
      <c r="K116" s="136">
        <v>10</v>
      </c>
      <c r="L116" s="136" t="s">
        <v>150</v>
      </c>
      <c r="M116" s="136" t="s">
        <v>9</v>
      </c>
      <c r="N116" s="136">
        <v>6</v>
      </c>
      <c r="O116" s="136" t="str">
        <f>IF(Table1[[#This Row],[Ethanol Day]]&lt;9,"Early",IF(Table1[[#This Row],[Ethanol Day]]&gt;16,"Late","Mid"))</f>
        <v>Early</v>
      </c>
      <c r="P116" s="136" t="s">
        <v>71</v>
      </c>
      <c r="Q116" s="136" t="s">
        <v>71</v>
      </c>
      <c r="R116" s="153">
        <v>968</v>
      </c>
    </row>
    <row r="117" spans="4:18" x14ac:dyDescent="0.3">
      <c r="D117" s="47" t="str">
        <f>IF(ISBLANK(BurstClassFull1315[[#This Row],[Hour4-Spk/sec]]),"",IF(BurstClassFull1315[[#This Row],[Hour4-Spk/sec]]&lt;$C$3,"LF","HF"))</f>
        <v>LF</v>
      </c>
      <c r="E117" s="47" t="str">
        <f>IF(ISBLANK(BurstClassFull1315[[#This Row],[Hour4-%SpikesInBursts]]),"",IF(BurstClassFull1315[[#This Row],[Hour4-%SpikesInBursts]]&lt;$D$3,"LB","HB"))</f>
        <v>HB</v>
      </c>
      <c r="F117" s="81" t="str">
        <f t="shared" si="1"/>
        <v>LFHB</v>
      </c>
      <c r="G117" s="136">
        <v>1.4569444444444446</v>
      </c>
      <c r="H117" s="136">
        <v>65.966931130454583</v>
      </c>
      <c r="I117" s="136" t="s">
        <v>149</v>
      </c>
      <c r="J117" s="136">
        <v>16</v>
      </c>
      <c r="K117" s="136">
        <v>11</v>
      </c>
      <c r="L117" s="136" t="s">
        <v>135</v>
      </c>
      <c r="M117" s="136" t="s">
        <v>9</v>
      </c>
      <c r="N117" s="136">
        <v>6</v>
      </c>
      <c r="O117" s="136" t="str">
        <f>IF(Table1[[#This Row],[Ethanol Day]]&lt;9,"Early",IF(Table1[[#This Row],[Ethanol Day]]&gt;16,"Late","Mid"))</f>
        <v>Early</v>
      </c>
      <c r="P117" s="136" t="s">
        <v>71</v>
      </c>
      <c r="Q117" s="136" t="s">
        <v>71</v>
      </c>
      <c r="R117" s="153">
        <v>968</v>
      </c>
    </row>
    <row r="118" spans="4:18" x14ac:dyDescent="0.3">
      <c r="D118" s="47" t="str">
        <f>IF(ISBLANK(BurstClassFull1315[[#This Row],[Hour4-Spk/sec]]),"",IF(BurstClassFull1315[[#This Row],[Hour4-Spk/sec]]&lt;$C$3,"LF","HF"))</f>
        <v>LF</v>
      </c>
      <c r="E118" s="47" t="str">
        <f>IF(ISBLANK(BurstClassFull1315[[#This Row],[Hour4-%SpikesInBursts]]),"",IF(BurstClassFull1315[[#This Row],[Hour4-%SpikesInBursts]]&lt;$D$3,"LB","HB"))</f>
        <v>LB</v>
      </c>
      <c r="F118" s="81" t="str">
        <f t="shared" si="1"/>
        <v>LFLB</v>
      </c>
      <c r="G118" s="136">
        <v>0.77194444444444443</v>
      </c>
      <c r="H118" s="136">
        <v>19.619056954571068</v>
      </c>
      <c r="I118" s="136" t="s">
        <v>138</v>
      </c>
      <c r="J118" s="136">
        <v>17</v>
      </c>
      <c r="K118" s="136">
        <v>1</v>
      </c>
      <c r="L118" s="136" t="s">
        <v>111</v>
      </c>
      <c r="M118" s="136" t="s">
        <v>9</v>
      </c>
      <c r="N118" s="136">
        <v>1</v>
      </c>
      <c r="O118" s="136" t="str">
        <f>IF(Table1[[#This Row],[Ethanol Day]]&lt;9,"Early",IF(Table1[[#This Row],[Ethanol Day]]&gt;16,"Late","Mid"))</f>
        <v>Early</v>
      </c>
      <c r="P118" s="136" t="s">
        <v>11</v>
      </c>
      <c r="Q118" s="136" t="s">
        <v>71</v>
      </c>
      <c r="R118" s="153">
        <v>371</v>
      </c>
    </row>
    <row r="119" spans="4:18" x14ac:dyDescent="0.3">
      <c r="D119" s="47" t="str">
        <f>IF(ISBLANK(BurstClassFull1315[[#This Row],[Hour4-Spk/sec]]),"",IF(BurstClassFull1315[[#This Row],[Hour4-Spk/sec]]&lt;$C$3,"LF","HF"))</f>
        <v>LF</v>
      </c>
      <c r="E119" s="47" t="str">
        <f>IF(ISBLANK(BurstClassFull1315[[#This Row],[Hour4-%SpikesInBursts]]),"",IF(BurstClassFull1315[[#This Row],[Hour4-%SpikesInBursts]]&lt;$D$3,"LB","HB"))</f>
        <v>LB</v>
      </c>
      <c r="F119" s="81" t="str">
        <f t="shared" si="1"/>
        <v>LFLB</v>
      </c>
      <c r="G119" s="136">
        <v>0.48305555555555557</v>
      </c>
      <c r="H119" s="136">
        <v>11.507695249423193</v>
      </c>
      <c r="I119" s="136" t="s">
        <v>138</v>
      </c>
      <c r="J119" s="136">
        <v>17</v>
      </c>
      <c r="K119" s="136">
        <v>5</v>
      </c>
      <c r="L119" s="136" t="s">
        <v>136</v>
      </c>
      <c r="M119" s="136" t="s">
        <v>9</v>
      </c>
      <c r="N119" s="136">
        <v>1</v>
      </c>
      <c r="O119" s="136" t="str">
        <f>IF(Table1[[#This Row],[Ethanol Day]]&lt;9,"Early",IF(Table1[[#This Row],[Ethanol Day]]&gt;16,"Late","Mid"))</f>
        <v>Early</v>
      </c>
      <c r="P119" s="136" t="s">
        <v>71</v>
      </c>
      <c r="Q119" s="136" t="s">
        <v>71</v>
      </c>
      <c r="R119" s="153">
        <v>371</v>
      </c>
    </row>
    <row r="120" spans="4:18" x14ac:dyDescent="0.3">
      <c r="D120" s="47" t="str">
        <f>IF(ISBLANK(BurstClassFull1315[[#This Row],[Hour4-Spk/sec]]),"",IF(BurstClassFull1315[[#This Row],[Hour4-Spk/sec]]&lt;$C$3,"LF","HF"))</f>
        <v>LF</v>
      </c>
      <c r="E120" s="47" t="str">
        <f>IF(ISBLANK(BurstClassFull1315[[#This Row],[Hour4-%SpikesInBursts]]),"",IF(BurstClassFull1315[[#This Row],[Hour4-%SpikesInBursts]]&lt;$D$3,"LB","HB"))</f>
        <v>LB</v>
      </c>
      <c r="F120" s="81" t="str">
        <f t="shared" si="1"/>
        <v>LFLB</v>
      </c>
      <c r="G120" s="136">
        <v>3.0209090909090905</v>
      </c>
      <c r="H120" s="136">
        <v>28.314578915068719</v>
      </c>
      <c r="I120" s="136" t="s">
        <v>138</v>
      </c>
      <c r="J120" s="136">
        <v>17</v>
      </c>
      <c r="K120" s="136">
        <v>6</v>
      </c>
      <c r="L120" s="136" t="s">
        <v>112</v>
      </c>
      <c r="M120" s="136" t="s">
        <v>9</v>
      </c>
      <c r="N120" s="136">
        <v>1</v>
      </c>
      <c r="O120" s="136" t="str">
        <f>IF(Table1[[#This Row],[Ethanol Day]]&lt;9,"Early",IF(Table1[[#This Row],[Ethanol Day]]&gt;16,"Late","Mid"))</f>
        <v>Early</v>
      </c>
      <c r="P120" s="136" t="s">
        <v>11</v>
      </c>
      <c r="Q120" s="136" t="s">
        <v>81</v>
      </c>
      <c r="R120" s="153">
        <v>371</v>
      </c>
    </row>
    <row r="121" spans="4:18" x14ac:dyDescent="0.3">
      <c r="D121" s="47" t="str">
        <f>IF(ISBLANK(BurstClassFull1315[[#This Row],[Hour4-Spk/sec]]),"",IF(BurstClassFull1315[[#This Row],[Hour4-Spk/sec]]&lt;$C$3,"LF","HF"))</f>
        <v>LF</v>
      </c>
      <c r="E121" s="47" t="str">
        <f>IF(ISBLANK(BurstClassFull1315[[#This Row],[Hour4-%SpikesInBursts]]),"",IF(BurstClassFull1315[[#This Row],[Hour4-%SpikesInBursts]]&lt;$D$3,"LB","HB"))</f>
        <v>LB</v>
      </c>
      <c r="F121" s="81" t="str">
        <f t="shared" si="1"/>
        <v>LFLB</v>
      </c>
      <c r="G121" s="136">
        <v>0.22545454545454546</v>
      </c>
      <c r="H121" s="136">
        <v>9.811789836106918</v>
      </c>
      <c r="I121" s="136" t="s">
        <v>138</v>
      </c>
      <c r="J121" s="136">
        <v>17</v>
      </c>
      <c r="K121" s="136">
        <v>7</v>
      </c>
      <c r="L121" s="136" t="s">
        <v>152</v>
      </c>
      <c r="M121" s="136" t="s">
        <v>9</v>
      </c>
      <c r="N121" s="136">
        <v>1</v>
      </c>
      <c r="O121" s="136" t="str">
        <f>IF(Table1[[#This Row],[Ethanol Day]]&lt;9,"Early",IF(Table1[[#This Row],[Ethanol Day]]&gt;16,"Late","Mid"))</f>
        <v>Early</v>
      </c>
      <c r="P121" s="136" t="s">
        <v>71</v>
      </c>
      <c r="Q121" s="136" t="s">
        <v>81</v>
      </c>
      <c r="R121" s="153">
        <v>371</v>
      </c>
    </row>
    <row r="122" spans="4:18" x14ac:dyDescent="0.3">
      <c r="D122" s="47" t="str">
        <f>IF(ISBLANK(BurstClassFull1315[[#This Row],[Hour4-Spk/sec]]),"",IF(BurstClassFull1315[[#This Row],[Hour4-Spk/sec]]&lt;$C$3,"LF","HF"))</f>
        <v>LF</v>
      </c>
      <c r="E122" s="47" t="str">
        <f>IF(ISBLANK(BurstClassFull1315[[#This Row],[Hour4-%SpikesInBursts]]),"",IF(BurstClassFull1315[[#This Row],[Hour4-%SpikesInBursts]]&lt;$D$3,"LB","HB"))</f>
        <v>LB</v>
      </c>
      <c r="F122" s="81" t="str">
        <f t="shared" si="1"/>
        <v>LFLB</v>
      </c>
      <c r="G122" s="136">
        <v>0.73749999999999993</v>
      </c>
      <c r="H122" s="136">
        <v>14.549077515227188</v>
      </c>
      <c r="I122" s="136" t="s">
        <v>138</v>
      </c>
      <c r="J122" s="136">
        <v>17</v>
      </c>
      <c r="K122" s="136">
        <v>8</v>
      </c>
      <c r="L122" s="136" t="s">
        <v>95</v>
      </c>
      <c r="M122" s="136" t="s">
        <v>9</v>
      </c>
      <c r="N122" s="136">
        <v>1</v>
      </c>
      <c r="O122" s="136" t="str">
        <f>IF(Table1[[#This Row],[Ethanol Day]]&lt;9,"Early",IF(Table1[[#This Row],[Ethanol Day]]&gt;16,"Late","Mid"))</f>
        <v>Early</v>
      </c>
      <c r="P122" s="136" t="s">
        <v>11</v>
      </c>
      <c r="Q122" s="136" t="s">
        <v>71</v>
      </c>
      <c r="R122" s="153">
        <v>371</v>
      </c>
    </row>
    <row r="123" spans="4:18" x14ac:dyDescent="0.3">
      <c r="D123" s="47" t="str">
        <f>IF(ISBLANK(BurstClassFull1315[[#This Row],[Hour4-Spk/sec]]),"",IF(BurstClassFull1315[[#This Row],[Hour4-Spk/sec]]&lt;$C$3,"LF","HF"))</f>
        <v>LF</v>
      </c>
      <c r="E123" s="47" t="str">
        <f>IF(ISBLANK(BurstClassFull1315[[#This Row],[Hour4-%SpikesInBursts]]),"",IF(BurstClassFull1315[[#This Row],[Hour4-%SpikesInBursts]]&lt;$D$3,"LB","HB"))</f>
        <v>HB</v>
      </c>
      <c r="F123" s="81" t="str">
        <f t="shared" si="1"/>
        <v>LFHB</v>
      </c>
      <c r="G123" s="136">
        <v>0.17893939393939395</v>
      </c>
      <c r="H123" s="136">
        <v>44.119002219969389</v>
      </c>
      <c r="I123" s="136" t="s">
        <v>138</v>
      </c>
      <c r="J123" s="136">
        <v>17</v>
      </c>
      <c r="K123" s="136">
        <v>9</v>
      </c>
      <c r="L123" s="136" t="s">
        <v>153</v>
      </c>
      <c r="M123" s="136" t="s">
        <v>9</v>
      </c>
      <c r="N123" s="136">
        <v>1</v>
      </c>
      <c r="O123" s="136" t="str">
        <f>IF(Table1[[#This Row],[Ethanol Day]]&lt;9,"Early",IF(Table1[[#This Row],[Ethanol Day]]&gt;16,"Late","Mid"))</f>
        <v>Early</v>
      </c>
      <c r="P123" s="136" t="s">
        <v>71</v>
      </c>
      <c r="Q123" s="136" t="s">
        <v>81</v>
      </c>
      <c r="R123" s="153">
        <v>371</v>
      </c>
    </row>
    <row r="124" spans="4:18" x14ac:dyDescent="0.3">
      <c r="D124" s="47" t="str">
        <f>IF(ISBLANK(BurstClassFull1315[[#This Row],[Hour4-Spk/sec]]),"",IF(BurstClassFull1315[[#This Row],[Hour4-Spk/sec]]&lt;$C$3,"LF","HF"))</f>
        <v>LF</v>
      </c>
      <c r="E124" s="47" t="str">
        <f>IF(ISBLANK(BurstClassFull1315[[#This Row],[Hour4-%SpikesInBursts]]),"",IF(BurstClassFull1315[[#This Row],[Hour4-%SpikesInBursts]]&lt;$D$3,"LB","HB"))</f>
        <v>LB</v>
      </c>
      <c r="F124" s="81" t="str">
        <f t="shared" si="1"/>
        <v>LFLB</v>
      </c>
      <c r="G124" s="136">
        <v>1.7339393939393937</v>
      </c>
      <c r="H124" s="136">
        <v>19.946662202851865</v>
      </c>
      <c r="I124" s="136" t="s">
        <v>138</v>
      </c>
      <c r="J124" s="136">
        <v>17</v>
      </c>
      <c r="K124" s="136">
        <v>11</v>
      </c>
      <c r="L124" s="136" t="s">
        <v>122</v>
      </c>
      <c r="M124" s="136" t="s">
        <v>9</v>
      </c>
      <c r="N124" s="136">
        <v>1</v>
      </c>
      <c r="O124" s="136" t="str">
        <f>IF(Table1[[#This Row],[Ethanol Day]]&lt;9,"Early",IF(Table1[[#This Row],[Ethanol Day]]&gt;16,"Late","Mid"))</f>
        <v>Early</v>
      </c>
      <c r="P124" s="136" t="s">
        <v>11</v>
      </c>
      <c r="Q124" s="136" t="s">
        <v>81</v>
      </c>
      <c r="R124" s="153">
        <v>371</v>
      </c>
    </row>
    <row r="125" spans="4:18" x14ac:dyDescent="0.3">
      <c r="D125" s="47" t="str">
        <f>IF(ISBLANK(BurstClassFull1315[[#This Row],[Hour4-Spk/sec]]),"",IF(BurstClassFull1315[[#This Row],[Hour4-Spk/sec]]&lt;$C$3,"LF","HF"))</f>
        <v>LF</v>
      </c>
      <c r="E125" s="47" t="str">
        <f>IF(ISBLANK(BurstClassFull1315[[#This Row],[Hour4-%SpikesInBursts]]),"",IF(BurstClassFull1315[[#This Row],[Hour4-%SpikesInBursts]]&lt;$D$3,"LB","HB"))</f>
        <v>LB</v>
      </c>
      <c r="F125" s="81" t="str">
        <f t="shared" si="1"/>
        <v>LFLB</v>
      </c>
      <c r="G125" s="136">
        <v>0.5163888888888889</v>
      </c>
      <c r="H125" s="136">
        <v>7.3890301165261381</v>
      </c>
      <c r="I125" s="136" t="s">
        <v>138</v>
      </c>
      <c r="J125" s="136">
        <v>17</v>
      </c>
      <c r="K125" s="136">
        <v>12</v>
      </c>
      <c r="L125" s="136" t="s">
        <v>154</v>
      </c>
      <c r="M125" s="136" t="s">
        <v>9</v>
      </c>
      <c r="N125" s="136">
        <v>1</v>
      </c>
      <c r="O125" s="136" t="str">
        <f>IF(Table1[[#This Row],[Ethanol Day]]&lt;9,"Early",IF(Table1[[#This Row],[Ethanol Day]]&gt;16,"Late","Mid"))</f>
        <v>Early</v>
      </c>
      <c r="P125" s="136" t="s">
        <v>71</v>
      </c>
      <c r="Q125" s="136" t="s">
        <v>71</v>
      </c>
      <c r="R125" s="153">
        <v>371</v>
      </c>
    </row>
    <row r="126" spans="4:18" x14ac:dyDescent="0.3">
      <c r="D126" s="47" t="str">
        <f>IF(ISBLANK(BurstClassFull1315[[#This Row],[Hour4-Spk/sec]]),"",IF(BurstClassFull1315[[#This Row],[Hour4-Spk/sec]]&lt;$C$3,"LF","HF"))</f>
        <v>LF</v>
      </c>
      <c r="E126" s="47" t="str">
        <f>IF(ISBLANK(BurstClassFull1315[[#This Row],[Hour4-%SpikesInBursts]]),"",IF(BurstClassFull1315[[#This Row],[Hour4-%SpikesInBursts]]&lt;$D$3,"LB","HB"))</f>
        <v>HB</v>
      </c>
      <c r="F126" s="81" t="str">
        <f t="shared" si="1"/>
        <v>LFHB</v>
      </c>
      <c r="G126" s="136">
        <v>0.84569444444444464</v>
      </c>
      <c r="H126" s="136">
        <v>31.501761823314681</v>
      </c>
      <c r="I126" s="136" t="s">
        <v>155</v>
      </c>
      <c r="J126" s="136">
        <v>18</v>
      </c>
      <c r="K126" s="136">
        <v>1</v>
      </c>
      <c r="L126" s="136" t="s">
        <v>83</v>
      </c>
      <c r="M126" s="136" t="s">
        <v>9</v>
      </c>
      <c r="N126" s="136">
        <v>1</v>
      </c>
      <c r="O126" s="136" t="str">
        <f>IF(Table1[[#This Row],[Ethanol Day]]&lt;9,"Early",IF(Table1[[#This Row],[Ethanol Day]]&gt;16,"Late","Mid"))</f>
        <v>Early</v>
      </c>
      <c r="P126" s="136" t="s">
        <v>71</v>
      </c>
      <c r="Q126" s="136" t="s">
        <v>71</v>
      </c>
      <c r="R126" s="153">
        <v>656</v>
      </c>
    </row>
    <row r="127" spans="4:18" x14ac:dyDescent="0.3">
      <c r="D127" s="47" t="str">
        <f>IF(ISBLANK(BurstClassFull1315[[#This Row],[Hour4-Spk/sec]]),"",IF(BurstClassFull1315[[#This Row],[Hour4-Spk/sec]]&lt;$C$3,"LF","HF"))</f>
        <v>LF</v>
      </c>
      <c r="E127" s="47" t="str">
        <f>IF(ISBLANK(BurstClassFull1315[[#This Row],[Hour4-%SpikesInBursts]]),"",IF(BurstClassFull1315[[#This Row],[Hour4-%SpikesInBursts]]&lt;$D$3,"LB","HB"))</f>
        <v>LB</v>
      </c>
      <c r="F127" s="81" t="str">
        <f t="shared" si="1"/>
        <v>LFLB</v>
      </c>
      <c r="G127" s="136">
        <v>0.15388888888888888</v>
      </c>
      <c r="H127" s="136">
        <v>18.635229763130468</v>
      </c>
      <c r="I127" s="136" t="s">
        <v>157</v>
      </c>
      <c r="J127" s="136">
        <v>19</v>
      </c>
      <c r="K127" s="136">
        <v>1</v>
      </c>
      <c r="L127" s="136" t="s">
        <v>83</v>
      </c>
      <c r="M127" s="136" t="s">
        <v>9</v>
      </c>
      <c r="N127" s="136">
        <v>1</v>
      </c>
      <c r="O127" s="136" t="str">
        <f>IF(Table1[[#This Row],[Ethanol Day]]&lt;9,"Early",IF(Table1[[#This Row],[Ethanol Day]]&gt;16,"Late","Mid"))</f>
        <v>Early</v>
      </c>
      <c r="P127" s="136" t="s">
        <v>11</v>
      </c>
      <c r="Q127" s="136" t="s">
        <v>71</v>
      </c>
      <c r="R127" s="153">
        <v>1037</v>
      </c>
    </row>
    <row r="128" spans="4:18" x14ac:dyDescent="0.3">
      <c r="D128" s="47" t="str">
        <f>IF(ISBLANK(BurstClassFull1315[[#This Row],[Hour4-Spk/sec]]),"",IF(BurstClassFull1315[[#This Row],[Hour4-Spk/sec]]&lt;$C$3,"LF","HF"))</f>
        <v>LF</v>
      </c>
      <c r="E128" s="47" t="str">
        <f>IF(ISBLANK(BurstClassFull1315[[#This Row],[Hour4-%SpikesInBursts]]),"",IF(BurstClassFull1315[[#This Row],[Hour4-%SpikesInBursts]]&lt;$D$3,"LB","HB"))</f>
        <v>HB</v>
      </c>
      <c r="F128" s="81" t="str">
        <f t="shared" si="1"/>
        <v>LFHB</v>
      </c>
      <c r="G128" s="136">
        <v>-5.3055555555555557E-2</v>
      </c>
      <c r="H128" s="136">
        <v>35.766865079365083</v>
      </c>
      <c r="I128" s="136" t="s">
        <v>157</v>
      </c>
      <c r="J128" s="136">
        <v>19</v>
      </c>
      <c r="K128" s="136">
        <v>2</v>
      </c>
      <c r="L128" s="136" t="s">
        <v>133</v>
      </c>
      <c r="M128" s="136" t="s">
        <v>9</v>
      </c>
      <c r="N128" s="136">
        <v>1</v>
      </c>
      <c r="O128" s="136" t="str">
        <f>IF(Table1[[#This Row],[Ethanol Day]]&lt;9,"Early",IF(Table1[[#This Row],[Ethanol Day]]&gt;16,"Late","Mid"))</f>
        <v>Early</v>
      </c>
      <c r="P128" s="136" t="s">
        <v>71</v>
      </c>
      <c r="Q128" s="136" t="s">
        <v>71</v>
      </c>
      <c r="R128" s="153">
        <v>1037</v>
      </c>
    </row>
    <row r="129" spans="4:18" x14ac:dyDescent="0.3">
      <c r="D129" s="47" t="str">
        <f>IF(ISBLANK(BurstClassFull1315[[#This Row],[Hour4-Spk/sec]]),"",IF(BurstClassFull1315[[#This Row],[Hour4-Spk/sec]]&lt;$C$3,"LF","HF"))</f>
        <v>LF</v>
      </c>
      <c r="E129" s="47" t="str">
        <f>IF(ISBLANK(BurstClassFull1315[[#This Row],[Hour4-%SpikesInBursts]]),"",IF(BurstClassFull1315[[#This Row],[Hour4-%SpikesInBursts]]&lt;$D$3,"LB","HB"))</f>
        <v>HB</v>
      </c>
      <c r="F129" s="81" t="str">
        <f t="shared" si="1"/>
        <v>LFHB</v>
      </c>
      <c r="G129" s="136">
        <v>1.0291666666666668</v>
      </c>
      <c r="H129" s="136">
        <v>52.616184265565387</v>
      </c>
      <c r="I129" s="136" t="s">
        <v>157</v>
      </c>
      <c r="J129" s="136">
        <v>19</v>
      </c>
      <c r="K129" s="136">
        <v>3</v>
      </c>
      <c r="L129" s="136" t="s">
        <v>136</v>
      </c>
      <c r="M129" s="136" t="s">
        <v>9</v>
      </c>
      <c r="N129" s="136">
        <v>1</v>
      </c>
      <c r="O129" s="136" t="str">
        <f>IF(Table1[[#This Row],[Ethanol Day]]&lt;9,"Early",IF(Table1[[#This Row],[Ethanol Day]]&gt;16,"Late","Mid"))</f>
        <v>Early</v>
      </c>
      <c r="P129" s="136" t="s">
        <v>119</v>
      </c>
      <c r="Q129" s="136" t="s">
        <v>71</v>
      </c>
      <c r="R129" s="153">
        <v>1037</v>
      </c>
    </row>
    <row r="130" spans="4:18" x14ac:dyDescent="0.3">
      <c r="D130" s="47" t="str">
        <f>IF(ISBLANK(BurstClassFull1315[[#This Row],[Hour4-Spk/sec]]),"",IF(BurstClassFull1315[[#This Row],[Hour4-Spk/sec]]&lt;$C$3,"LF","HF"))</f>
        <v>LF</v>
      </c>
      <c r="E130" s="47" t="str">
        <f>IF(ISBLANK(BurstClassFull1315[[#This Row],[Hour4-%SpikesInBursts]]),"",IF(BurstClassFull1315[[#This Row],[Hour4-%SpikesInBursts]]&lt;$D$3,"LB","HB"))</f>
        <v>HB</v>
      </c>
      <c r="F130" s="81" t="str">
        <f t="shared" si="1"/>
        <v>LFHB</v>
      </c>
      <c r="G130" s="136">
        <v>4.8888888888888905E-2</v>
      </c>
      <c r="H130" s="136">
        <v>32.714988068344987</v>
      </c>
      <c r="I130" s="136" t="s">
        <v>157</v>
      </c>
      <c r="J130" s="136">
        <v>19</v>
      </c>
      <c r="K130" s="136">
        <v>4</v>
      </c>
      <c r="L130" s="136" t="s">
        <v>87</v>
      </c>
      <c r="M130" s="136" t="s">
        <v>9</v>
      </c>
      <c r="N130" s="136">
        <v>1</v>
      </c>
      <c r="O130" s="136" t="str">
        <f>IF(Table1[[#This Row],[Ethanol Day]]&lt;9,"Early",IF(Table1[[#This Row],[Ethanol Day]]&gt;16,"Late","Mid"))</f>
        <v>Early</v>
      </c>
      <c r="P130" s="136" t="s">
        <v>71</v>
      </c>
      <c r="Q130" s="136" t="s">
        <v>71</v>
      </c>
      <c r="R130" s="153">
        <v>1037</v>
      </c>
    </row>
    <row r="131" spans="4:18" x14ac:dyDescent="0.3">
      <c r="D131" s="47" t="str">
        <f>IF(ISBLANK(BurstClassFull1315[[#This Row],[Hour4-Spk/sec]]),"",IF(BurstClassFull1315[[#This Row],[Hour4-Spk/sec]]&lt;$C$3,"LF","HF"))</f>
        <v>LF</v>
      </c>
      <c r="E131" s="47" t="str">
        <f>IF(ISBLANK(BurstClassFull1315[[#This Row],[Hour4-%SpikesInBursts]]),"",IF(BurstClassFull1315[[#This Row],[Hour4-%SpikesInBursts]]&lt;$D$3,"LB","HB"))</f>
        <v>HB</v>
      </c>
      <c r="F131" s="81" t="str">
        <f t="shared" si="1"/>
        <v>LFHB</v>
      </c>
      <c r="G131" s="136">
        <v>-0.32138888888888889</v>
      </c>
      <c r="H131" s="136">
        <v>31.996186041357685</v>
      </c>
      <c r="I131" s="136" t="s">
        <v>157</v>
      </c>
      <c r="J131" s="136">
        <v>19</v>
      </c>
      <c r="K131" s="136">
        <v>5</v>
      </c>
      <c r="L131" s="136" t="s">
        <v>112</v>
      </c>
      <c r="M131" s="136" t="s">
        <v>9</v>
      </c>
      <c r="N131" s="136">
        <v>1</v>
      </c>
      <c r="O131" s="136" t="str">
        <f>IF(Table1[[#This Row],[Ethanol Day]]&lt;9,"Early",IF(Table1[[#This Row],[Ethanol Day]]&gt;16,"Late","Mid"))</f>
        <v>Early</v>
      </c>
      <c r="P131" s="136" t="s">
        <v>71</v>
      </c>
      <c r="Q131" s="136" t="s">
        <v>71</v>
      </c>
      <c r="R131" s="153">
        <v>1037</v>
      </c>
    </row>
    <row r="132" spans="4:18" x14ac:dyDescent="0.3">
      <c r="D132" s="47" t="str">
        <f>IF(ISBLANK(BurstClassFull1315[[#This Row],[Hour4-Spk/sec]]),"",IF(BurstClassFull1315[[#This Row],[Hour4-Spk/sec]]&lt;$C$3,"LF","HF"))</f>
        <v>LF</v>
      </c>
      <c r="E132" s="47" t="str">
        <f>IF(ISBLANK(BurstClassFull1315[[#This Row],[Hour4-%SpikesInBursts]]),"",IF(BurstClassFull1315[[#This Row],[Hour4-%SpikesInBursts]]&lt;$D$3,"LB","HB"))</f>
        <v>LB</v>
      </c>
      <c r="F132" s="81" t="str">
        <f t="shared" si="1"/>
        <v>LFLB</v>
      </c>
      <c r="G132" s="136">
        <v>-5.6527777777777809E-2</v>
      </c>
      <c r="H132" s="136">
        <v>12.550058094881743</v>
      </c>
      <c r="I132" s="136" t="s">
        <v>157</v>
      </c>
      <c r="J132" s="136">
        <v>19</v>
      </c>
      <c r="K132" s="136">
        <v>6</v>
      </c>
      <c r="L132" s="136" t="s">
        <v>94</v>
      </c>
      <c r="M132" s="136" t="s">
        <v>9</v>
      </c>
      <c r="N132" s="136">
        <v>1</v>
      </c>
      <c r="O132" s="136" t="str">
        <f>IF(Table1[[#This Row],[Ethanol Day]]&lt;9,"Early",IF(Table1[[#This Row],[Ethanol Day]]&gt;16,"Late","Mid"))</f>
        <v>Early</v>
      </c>
      <c r="P132" s="136" t="s">
        <v>71</v>
      </c>
      <c r="Q132" s="136" t="s">
        <v>71</v>
      </c>
      <c r="R132" s="153">
        <v>1037</v>
      </c>
    </row>
    <row r="133" spans="4:18" x14ac:dyDescent="0.3">
      <c r="D133" s="47" t="str">
        <f>IF(ISBLANK(BurstClassFull1315[[#This Row],[Hour4-Spk/sec]]),"",IF(BurstClassFull1315[[#This Row],[Hour4-Spk/sec]]&lt;$C$3,"LF","HF"))</f>
        <v>LF</v>
      </c>
      <c r="E133" s="47" t="str">
        <f>IF(ISBLANK(BurstClassFull1315[[#This Row],[Hour4-%SpikesInBursts]]),"",IF(BurstClassFull1315[[#This Row],[Hour4-%SpikesInBursts]]&lt;$D$3,"LB","HB"))</f>
        <v>LB</v>
      </c>
      <c r="F133" s="81" t="str">
        <f t="shared" si="1"/>
        <v>LFLB</v>
      </c>
      <c r="G133" s="136">
        <v>-0.12611111111111131</v>
      </c>
      <c r="H133" s="136">
        <v>20.192105377715752</v>
      </c>
      <c r="I133" s="136" t="s">
        <v>157</v>
      </c>
      <c r="J133" s="136">
        <v>19</v>
      </c>
      <c r="K133" s="136">
        <v>9</v>
      </c>
      <c r="L133" s="136" t="s">
        <v>114</v>
      </c>
      <c r="M133" s="136" t="s">
        <v>9</v>
      </c>
      <c r="N133" s="136">
        <v>1</v>
      </c>
      <c r="O133" s="136" t="str">
        <f>IF(Table1[[#This Row],[Ethanol Day]]&lt;9,"Early",IF(Table1[[#This Row],[Ethanol Day]]&gt;16,"Late","Mid"))</f>
        <v>Early</v>
      </c>
      <c r="P133" s="136" t="s">
        <v>71</v>
      </c>
      <c r="Q133" s="136" t="s">
        <v>119</v>
      </c>
      <c r="R133" s="153">
        <v>1037</v>
      </c>
    </row>
    <row r="134" spans="4:18" x14ac:dyDescent="0.3">
      <c r="D134" s="47" t="str">
        <f>IF(ISBLANK(BurstClassFull1315[[#This Row],[Hour4-Spk/sec]]),"",IF(BurstClassFull1315[[#This Row],[Hour4-Spk/sec]]&lt;$C$3,"LF","HF"))</f>
        <v>LF</v>
      </c>
      <c r="E134" s="47" t="str">
        <f>IF(ISBLANK(BurstClassFull1315[[#This Row],[Hour4-%SpikesInBursts]]),"",IF(BurstClassFull1315[[#This Row],[Hour4-%SpikesInBursts]]&lt;$D$3,"LB","HB"))</f>
        <v>LB</v>
      </c>
      <c r="F134" s="81" t="str">
        <f t="shared" si="1"/>
        <v>LFLB</v>
      </c>
      <c r="G134" s="136">
        <v>-0.2252777777777778</v>
      </c>
      <c r="H134" s="136">
        <v>19.49343411207818</v>
      </c>
      <c r="I134" s="136" t="s">
        <v>157</v>
      </c>
      <c r="J134" s="136">
        <v>19</v>
      </c>
      <c r="K134" s="136">
        <v>10</v>
      </c>
      <c r="L134" s="136" t="s">
        <v>143</v>
      </c>
      <c r="M134" s="136" t="s">
        <v>9</v>
      </c>
      <c r="N134" s="136">
        <v>1</v>
      </c>
      <c r="O134" s="136" t="str">
        <f>IF(Table1[[#This Row],[Ethanol Day]]&lt;9,"Early",IF(Table1[[#This Row],[Ethanol Day]]&gt;16,"Late","Mid"))</f>
        <v>Early</v>
      </c>
      <c r="P134" s="136" t="s">
        <v>71</v>
      </c>
      <c r="Q134" s="136" t="s">
        <v>71</v>
      </c>
      <c r="R134" s="153">
        <v>1037</v>
      </c>
    </row>
    <row r="135" spans="4:18" x14ac:dyDescent="0.3">
      <c r="D135" s="49" t="str">
        <f>IF(ISBLANK(BurstClassFull1315[[#This Row],[Hour4-Spk/sec]]),"",IF(BurstClassFull1315[[#This Row],[Hour4-Spk/sec]]&lt;$C$3,"LF","HF"))</f>
        <v>LF</v>
      </c>
      <c r="E135" s="49" t="str">
        <f>IF(ISBLANK(BurstClassFull1315[[#This Row],[Hour4-%SpikesInBursts]]),"",IF(BurstClassFull1315[[#This Row],[Hour4-%SpikesInBursts]]&lt;$D$3,"LB","HB"))</f>
        <v>HB</v>
      </c>
      <c r="F135" s="50" t="str">
        <f t="shared" si="1"/>
        <v>LFHB</v>
      </c>
      <c r="G135" s="136">
        <v>1.3849999999999998</v>
      </c>
      <c r="H135" s="136">
        <v>38.580730920343946</v>
      </c>
      <c r="I135" s="136" t="s">
        <v>157</v>
      </c>
      <c r="J135" s="136">
        <v>19</v>
      </c>
      <c r="K135" s="136">
        <v>11</v>
      </c>
      <c r="L135" s="136" t="s">
        <v>95</v>
      </c>
      <c r="M135" s="136" t="s">
        <v>9</v>
      </c>
      <c r="N135" s="136">
        <v>1</v>
      </c>
      <c r="O135" s="136" t="str">
        <f>IF(Table1[[#This Row],[Ethanol Day]]&lt;9,"Early",IF(Table1[[#This Row],[Ethanol Day]]&gt;16,"Late","Mid"))</f>
        <v>Early</v>
      </c>
      <c r="P135" s="136" t="s">
        <v>71</v>
      </c>
      <c r="Q135" s="136" t="s">
        <v>71</v>
      </c>
      <c r="R135" s="153">
        <v>1037</v>
      </c>
    </row>
    <row r="136" spans="4:18" x14ac:dyDescent="0.3">
      <c r="D136" s="49" t="str">
        <f>IF(ISBLANK(BurstClassFull1315[[#This Row],[Hour4-Spk/sec]]),"",IF(BurstClassFull1315[[#This Row],[Hour4-Spk/sec]]&lt;$C$3,"LF","HF"))</f>
        <v>LF</v>
      </c>
      <c r="E136" s="49" t="str">
        <f>IF(ISBLANK(BurstClassFull1315[[#This Row],[Hour4-%SpikesInBursts]]),"",IF(BurstClassFull1315[[#This Row],[Hour4-%SpikesInBursts]]&lt;$D$3,"LB","HB"))</f>
        <v>HB</v>
      </c>
      <c r="F136" s="50" t="str">
        <f t="shared" si="1"/>
        <v>LFHB</v>
      </c>
      <c r="G136" s="136">
        <v>1.4152777777777776</v>
      </c>
      <c r="H136" s="136">
        <v>47.405206579655989</v>
      </c>
      <c r="I136" s="136" t="s">
        <v>157</v>
      </c>
      <c r="J136" s="136">
        <v>19</v>
      </c>
      <c r="K136" s="136">
        <v>12</v>
      </c>
      <c r="L136" s="136" t="s">
        <v>96</v>
      </c>
      <c r="M136" s="136" t="s">
        <v>9</v>
      </c>
      <c r="N136" s="136">
        <v>1</v>
      </c>
      <c r="O136" s="136" t="str">
        <f>IF(Table1[[#This Row],[Ethanol Day]]&lt;9,"Early",IF(Table1[[#This Row],[Ethanol Day]]&gt;16,"Late","Mid"))</f>
        <v>Early</v>
      </c>
      <c r="P136" s="136" t="s">
        <v>71</v>
      </c>
      <c r="Q136" s="136" t="s">
        <v>119</v>
      </c>
      <c r="R136" s="153">
        <v>1037</v>
      </c>
    </row>
    <row r="137" spans="4:18" x14ac:dyDescent="0.3">
      <c r="D137" s="49" t="str">
        <f>IF(ISBLANK(BurstClassFull1315[[#This Row],[Hour4-Spk/sec]]),"",IF(BurstClassFull1315[[#This Row],[Hour4-Spk/sec]]&lt;$C$3,"LF","HF"))</f>
        <v>LF</v>
      </c>
      <c r="E137" s="49" t="str">
        <f>IF(ISBLANK(BurstClassFull1315[[#This Row],[Hour4-%SpikesInBursts]]),"",IF(BurstClassFull1315[[#This Row],[Hour4-%SpikesInBursts]]&lt;$D$3,"LB","HB"))</f>
        <v>LB</v>
      </c>
      <c r="F137" s="50" t="str">
        <f t="shared" si="1"/>
        <v>LFLB</v>
      </c>
      <c r="G137" s="136">
        <v>-0.33916666666666684</v>
      </c>
      <c r="H137" s="136">
        <v>18.308468693166393</v>
      </c>
      <c r="I137" s="136" t="s">
        <v>157</v>
      </c>
      <c r="J137" s="136">
        <v>19</v>
      </c>
      <c r="K137" s="136">
        <v>13</v>
      </c>
      <c r="L137" s="136" t="s">
        <v>122</v>
      </c>
      <c r="M137" s="136" t="s">
        <v>9</v>
      </c>
      <c r="N137" s="136">
        <v>1</v>
      </c>
      <c r="O137" s="136" t="str">
        <f>IF(Table1[[#This Row],[Ethanol Day]]&lt;9,"Early",IF(Table1[[#This Row],[Ethanol Day]]&gt;16,"Late","Mid"))</f>
        <v>Early</v>
      </c>
      <c r="P137" s="136" t="s">
        <v>71</v>
      </c>
      <c r="Q137" s="136" t="s">
        <v>119</v>
      </c>
      <c r="R137" s="153">
        <v>1037</v>
      </c>
    </row>
    <row r="138" spans="4:18" x14ac:dyDescent="0.3">
      <c r="D138" s="49" t="str">
        <f>IF(ISBLANK(BurstClassFull1315[[#This Row],[Hour4-Spk/sec]]),"",IF(BurstClassFull1315[[#This Row],[Hour4-Spk/sec]]&lt;$C$3,"LF","HF"))</f>
        <v>LF</v>
      </c>
      <c r="E138" s="49" t="str">
        <f>IF(ISBLANK(BurstClassFull1315[[#This Row],[Hour4-%SpikesInBursts]]),"",IF(BurstClassFull1315[[#This Row],[Hour4-%SpikesInBursts]]&lt;$D$3,"LB","HB"))</f>
        <v>HB</v>
      </c>
      <c r="F138" s="50" t="str">
        <f t="shared" si="1"/>
        <v>LFHB</v>
      </c>
      <c r="G138" s="136">
        <v>1.2502777777777778</v>
      </c>
      <c r="H138" s="136">
        <v>50.818381278714519</v>
      </c>
      <c r="I138" s="136" t="s">
        <v>146</v>
      </c>
      <c r="J138" s="136">
        <v>21</v>
      </c>
      <c r="K138" s="136">
        <v>1</v>
      </c>
      <c r="L138" s="136" t="s">
        <v>83</v>
      </c>
      <c r="M138" s="136" t="s">
        <v>9</v>
      </c>
      <c r="N138" s="136">
        <v>5</v>
      </c>
      <c r="O138" s="136" t="str">
        <f>IF(Table1[[#This Row],[Ethanol Day]]&lt;9,"Early",IF(Table1[[#This Row],[Ethanol Day]]&gt;16,"Late","Mid"))</f>
        <v>Early</v>
      </c>
      <c r="P138" s="136" t="s">
        <v>71</v>
      </c>
      <c r="Q138" s="136" t="s">
        <v>71</v>
      </c>
      <c r="R138" s="153">
        <v>786</v>
      </c>
    </row>
    <row r="139" spans="4:18" x14ac:dyDescent="0.3">
      <c r="D139" s="49" t="str">
        <f>IF(ISBLANK(BurstClassFull1315[[#This Row],[Hour4-Spk/sec]]),"",IF(BurstClassFull1315[[#This Row],[Hour4-Spk/sec]]&lt;$C$3,"LF","HF"))</f>
        <v>LF</v>
      </c>
      <c r="E139" s="49" t="str">
        <f>IF(ISBLANK(BurstClassFull1315[[#This Row],[Hour4-%SpikesInBursts]]),"",IF(BurstClassFull1315[[#This Row],[Hour4-%SpikesInBursts]]&lt;$D$3,"LB","HB"))</f>
        <v>LB</v>
      </c>
      <c r="F139" s="50" t="str">
        <f t="shared" si="1"/>
        <v>LFLB</v>
      </c>
      <c r="G139" s="136">
        <v>0.12208333333333332</v>
      </c>
      <c r="H139" s="136">
        <v>10.824440259468506</v>
      </c>
      <c r="I139" s="136" t="s">
        <v>146</v>
      </c>
      <c r="J139" s="136">
        <v>21</v>
      </c>
      <c r="K139" s="136">
        <v>2</v>
      </c>
      <c r="L139" s="136" t="s">
        <v>133</v>
      </c>
      <c r="M139" s="136" t="s">
        <v>9</v>
      </c>
      <c r="N139" s="136">
        <v>5</v>
      </c>
      <c r="O139" s="136" t="str">
        <f>IF(Table1[[#This Row],[Ethanol Day]]&lt;9,"Early",IF(Table1[[#This Row],[Ethanol Day]]&gt;16,"Late","Mid"))</f>
        <v>Early</v>
      </c>
      <c r="P139" s="136" t="s">
        <v>71</v>
      </c>
      <c r="Q139" s="136" t="s">
        <v>71</v>
      </c>
      <c r="R139" s="153">
        <v>786</v>
      </c>
    </row>
    <row r="140" spans="4:18" x14ac:dyDescent="0.3">
      <c r="D140" s="49" t="str">
        <f>IF(ISBLANK(BurstClassFull1315[[#This Row],[Hour4-Spk/sec]]),"",IF(BurstClassFull1315[[#This Row],[Hour4-Spk/sec]]&lt;$C$3,"LF","HF"))</f>
        <v>LF</v>
      </c>
      <c r="E140" s="49" t="str">
        <f>IF(ISBLANK(BurstClassFull1315[[#This Row],[Hour4-%SpikesInBursts]]),"",IF(BurstClassFull1315[[#This Row],[Hour4-%SpikesInBursts]]&lt;$D$3,"LB","HB"))</f>
        <v>LB</v>
      </c>
      <c r="F140" s="50" t="str">
        <f t="shared" si="1"/>
        <v>LFLB</v>
      </c>
      <c r="G140" s="136">
        <v>0.77777777777777768</v>
      </c>
      <c r="H140" s="136">
        <v>29.549757535220937</v>
      </c>
      <c r="I140" s="136" t="s">
        <v>146</v>
      </c>
      <c r="J140" s="136">
        <v>21</v>
      </c>
      <c r="K140" s="136">
        <v>3</v>
      </c>
      <c r="L140" s="136" t="s">
        <v>136</v>
      </c>
      <c r="M140" s="136" t="s">
        <v>9</v>
      </c>
      <c r="N140" s="136">
        <v>5</v>
      </c>
      <c r="O140" s="136" t="str">
        <f>IF(Table1[[#This Row],[Ethanol Day]]&lt;9,"Early",IF(Table1[[#This Row],[Ethanol Day]]&gt;16,"Late","Mid"))</f>
        <v>Early</v>
      </c>
      <c r="P140" s="136" t="s">
        <v>11</v>
      </c>
      <c r="Q140" s="136" t="s">
        <v>71</v>
      </c>
      <c r="R140" s="153">
        <v>786</v>
      </c>
    </row>
    <row r="141" spans="4:18" x14ac:dyDescent="0.3">
      <c r="D141" s="49" t="str">
        <f>IF(ISBLANK(BurstClassFull1315[[#This Row],[Hour4-Spk/sec]]),"",IF(BurstClassFull1315[[#This Row],[Hour4-Spk/sec]]&lt;$C$3,"LF","HF"))</f>
        <v>LF</v>
      </c>
      <c r="E141" s="49" t="str">
        <f>IF(ISBLANK(BurstClassFull1315[[#This Row],[Hour4-%SpikesInBursts]]),"",IF(BurstClassFull1315[[#This Row],[Hour4-%SpikesInBursts]]&lt;$D$3,"LB","HB"))</f>
        <v>LB</v>
      </c>
      <c r="F141" s="50" t="str">
        <f t="shared" si="1"/>
        <v>LFLB</v>
      </c>
      <c r="G141" s="136">
        <v>1.0075000000000001</v>
      </c>
      <c r="H141" s="136">
        <v>18.721674482396928</v>
      </c>
      <c r="I141" s="136" t="s">
        <v>146</v>
      </c>
      <c r="J141" s="136">
        <v>21</v>
      </c>
      <c r="K141" s="136">
        <v>4</v>
      </c>
      <c r="L141" s="136" t="s">
        <v>87</v>
      </c>
      <c r="M141" s="136" t="s">
        <v>9</v>
      </c>
      <c r="N141" s="136">
        <v>5</v>
      </c>
      <c r="O141" s="136" t="str">
        <f>IF(Table1[[#This Row],[Ethanol Day]]&lt;9,"Early",IF(Table1[[#This Row],[Ethanol Day]]&gt;16,"Late","Mid"))</f>
        <v>Early</v>
      </c>
      <c r="P141" s="136" t="s">
        <v>11</v>
      </c>
      <c r="Q141" s="136" t="s">
        <v>71</v>
      </c>
      <c r="R141" s="153">
        <v>786</v>
      </c>
    </row>
    <row r="142" spans="4:18" x14ac:dyDescent="0.3">
      <c r="D142" s="49" t="str">
        <f>IF(ISBLANK(BurstClassFull1315[[#This Row],[Hour4-Spk/sec]]),"",IF(BurstClassFull1315[[#This Row],[Hour4-Spk/sec]]&lt;$C$3,"LF","HF"))</f>
        <v>LF</v>
      </c>
      <c r="E142" s="49" t="str">
        <f>IF(ISBLANK(BurstClassFull1315[[#This Row],[Hour4-%SpikesInBursts]]),"",IF(BurstClassFull1315[[#This Row],[Hour4-%SpikesInBursts]]&lt;$D$3,"LB","HB"))</f>
        <v>LB</v>
      </c>
      <c r="F142" s="50" t="str">
        <f t="shared" si="1"/>
        <v>LFLB</v>
      </c>
      <c r="G142" s="136">
        <v>1.0005555555555554</v>
      </c>
      <c r="H142" s="136">
        <v>12.849400558755349</v>
      </c>
      <c r="I142" s="136" t="s">
        <v>146</v>
      </c>
      <c r="J142" s="136">
        <v>21</v>
      </c>
      <c r="K142" s="136">
        <v>5</v>
      </c>
      <c r="L142" s="136" t="s">
        <v>112</v>
      </c>
      <c r="M142" s="136" t="s">
        <v>9</v>
      </c>
      <c r="N142" s="136">
        <v>5</v>
      </c>
      <c r="O142" s="136" t="str">
        <f>IF(Table1[[#This Row],[Ethanol Day]]&lt;9,"Early",IF(Table1[[#This Row],[Ethanol Day]]&gt;16,"Late","Mid"))</f>
        <v>Early</v>
      </c>
      <c r="P142" s="136" t="s">
        <v>71</v>
      </c>
      <c r="Q142" s="136" t="s">
        <v>71</v>
      </c>
      <c r="R142" s="153">
        <v>786</v>
      </c>
    </row>
    <row r="143" spans="4:18" x14ac:dyDescent="0.3">
      <c r="D143" s="49" t="str">
        <f>IF(ISBLANK(BurstClassFull1315[[#This Row],[Hour4-Spk/sec]]),"",IF(BurstClassFull1315[[#This Row],[Hour4-Spk/sec]]&lt;$C$3,"LF","HF"))</f>
        <v>LF</v>
      </c>
      <c r="E143" s="49" t="str">
        <f>IF(ISBLANK(BurstClassFull1315[[#This Row],[Hour4-%SpikesInBursts]]),"",IF(BurstClassFull1315[[#This Row],[Hour4-%SpikesInBursts]]&lt;$D$3,"LB","HB"))</f>
        <v>LB</v>
      </c>
      <c r="F143" s="50" t="str">
        <f t="shared" si="1"/>
        <v>LFLB</v>
      </c>
      <c r="G143" s="136">
        <v>0.58916666666666651</v>
      </c>
      <c r="H143" s="136">
        <v>8.012519720166722</v>
      </c>
      <c r="I143" s="136" t="s">
        <v>146</v>
      </c>
      <c r="J143" s="136">
        <v>21</v>
      </c>
      <c r="K143" s="136">
        <v>6</v>
      </c>
      <c r="L143" s="136" t="s">
        <v>113</v>
      </c>
      <c r="M143" s="136" t="s">
        <v>9</v>
      </c>
      <c r="N143" s="136">
        <v>5</v>
      </c>
      <c r="O143" s="136" t="str">
        <f>IF(Table1[[#This Row],[Ethanol Day]]&lt;9,"Early",IF(Table1[[#This Row],[Ethanol Day]]&gt;16,"Late","Mid"))</f>
        <v>Early</v>
      </c>
      <c r="P143" s="136" t="s">
        <v>71</v>
      </c>
      <c r="Q143" s="136" t="s">
        <v>71</v>
      </c>
      <c r="R143" s="153">
        <v>786</v>
      </c>
    </row>
    <row r="144" spans="4:18" x14ac:dyDescent="0.3">
      <c r="D144" s="49" t="str">
        <f>IF(ISBLANK(BurstClassFull1315[[#This Row],[Hour4-Spk/sec]]),"",IF(BurstClassFull1315[[#This Row],[Hour4-Spk/sec]]&lt;$C$3,"LF","HF"))</f>
        <v>LF</v>
      </c>
      <c r="E144" s="49" t="str">
        <f>IF(ISBLANK(BurstClassFull1315[[#This Row],[Hour4-%SpikesInBursts]]),"",IF(BurstClassFull1315[[#This Row],[Hour4-%SpikesInBursts]]&lt;$D$3,"LB","HB"))</f>
        <v>HB</v>
      </c>
      <c r="F144" s="50" t="str">
        <f t="shared" si="1"/>
        <v>LFHB</v>
      </c>
      <c r="G144" s="136">
        <v>0.21791666666666668</v>
      </c>
      <c r="H144" s="136">
        <v>45.263742401638837</v>
      </c>
      <c r="I144" s="136" t="s">
        <v>146</v>
      </c>
      <c r="J144" s="136">
        <v>21</v>
      </c>
      <c r="K144" s="136">
        <v>7</v>
      </c>
      <c r="L144" s="136" t="s">
        <v>134</v>
      </c>
      <c r="M144" s="136" t="s">
        <v>9</v>
      </c>
      <c r="N144" s="136">
        <v>5</v>
      </c>
      <c r="O144" s="136" t="str">
        <f>IF(Table1[[#This Row],[Ethanol Day]]&lt;9,"Early",IF(Table1[[#This Row],[Ethanol Day]]&gt;16,"Late","Mid"))</f>
        <v>Mid</v>
      </c>
      <c r="P144" s="136" t="s">
        <v>71</v>
      </c>
      <c r="Q144" s="136" t="s">
        <v>119</v>
      </c>
      <c r="R144" s="153">
        <v>786</v>
      </c>
    </row>
    <row r="145" spans="4:18" x14ac:dyDescent="0.3">
      <c r="D145" s="49" t="str">
        <f>IF(ISBLANK(BurstClassFull1315[[#This Row],[Hour4-Spk/sec]]),"",IF(BurstClassFull1315[[#This Row],[Hour4-Spk/sec]]&lt;$C$3,"LF","HF"))</f>
        <v>LF</v>
      </c>
      <c r="E145" s="49" t="str">
        <f>IF(ISBLANK(BurstClassFull1315[[#This Row],[Hour4-%SpikesInBursts]]),"",IF(BurstClassFull1315[[#This Row],[Hour4-%SpikesInBursts]]&lt;$D$3,"LB","HB"))</f>
        <v>LB</v>
      </c>
      <c r="F145" s="50" t="str">
        <f t="shared" si="1"/>
        <v>LFLB</v>
      </c>
      <c r="G145" s="136">
        <v>0.85722222222222222</v>
      </c>
      <c r="H145" s="136">
        <v>17.718611270052797</v>
      </c>
      <c r="I145" s="136" t="s">
        <v>146</v>
      </c>
      <c r="J145" s="136">
        <v>21</v>
      </c>
      <c r="K145" s="136">
        <v>8</v>
      </c>
      <c r="L145" s="136" t="s">
        <v>94</v>
      </c>
      <c r="M145" s="136" t="s">
        <v>9</v>
      </c>
      <c r="N145" s="136">
        <v>5</v>
      </c>
      <c r="O145" s="136" t="str">
        <f>IF(Table1[[#This Row],[Ethanol Day]]&lt;9,"Early",IF(Table1[[#This Row],[Ethanol Day]]&gt;16,"Late","Mid"))</f>
        <v>Mid</v>
      </c>
      <c r="P145" s="136" t="s">
        <v>11</v>
      </c>
      <c r="Q145" s="136" t="s">
        <v>71</v>
      </c>
      <c r="R145" s="153">
        <v>786</v>
      </c>
    </row>
    <row r="146" spans="4:18" x14ac:dyDescent="0.3">
      <c r="D146" s="49" t="str">
        <f>IF(ISBLANK(BurstClassFull1315[[#This Row],[Hour4-Spk/sec]]),"",IF(BurstClassFull1315[[#This Row],[Hour4-Spk/sec]]&lt;$C$3,"LF","HF"))</f>
        <v>LF</v>
      </c>
      <c r="E146" s="49" t="str">
        <f>IF(ISBLANK(BurstClassFull1315[[#This Row],[Hour4-%SpikesInBursts]]),"",IF(BurstClassFull1315[[#This Row],[Hour4-%SpikesInBursts]]&lt;$D$3,"LB","HB"))</f>
        <v>LB</v>
      </c>
      <c r="F146" s="50" t="str">
        <f t="shared" si="1"/>
        <v>LFLB</v>
      </c>
      <c r="G146" s="136">
        <v>0.46416666666666667</v>
      </c>
      <c r="H146" s="136">
        <v>5.5165830300121037</v>
      </c>
      <c r="I146" s="136" t="s">
        <v>146</v>
      </c>
      <c r="J146" s="136">
        <v>21</v>
      </c>
      <c r="K146" s="136">
        <v>9</v>
      </c>
      <c r="L146" s="136" t="s">
        <v>114</v>
      </c>
      <c r="M146" s="136" t="s">
        <v>9</v>
      </c>
      <c r="N146" s="136">
        <v>5</v>
      </c>
      <c r="O146" s="136" t="str">
        <f>IF(Table1[[#This Row],[Ethanol Day]]&lt;9,"Early",IF(Table1[[#This Row],[Ethanol Day]]&gt;16,"Late","Mid"))</f>
        <v>Mid</v>
      </c>
      <c r="P146" s="136" t="s">
        <v>71</v>
      </c>
      <c r="Q146" s="136" t="s">
        <v>71</v>
      </c>
      <c r="R146" s="153">
        <v>786</v>
      </c>
    </row>
    <row r="147" spans="4:18" x14ac:dyDescent="0.3">
      <c r="D147" s="49" t="str">
        <f>IF(ISBLANK(BurstClassFull1315[[#This Row],[Hour4-Spk/sec]]),"",IF(BurstClassFull1315[[#This Row],[Hour4-Spk/sec]]&lt;$C$3,"LF","HF"))</f>
        <v>LF</v>
      </c>
      <c r="E147" s="49" t="str">
        <f>IF(ISBLANK(BurstClassFull1315[[#This Row],[Hour4-%SpikesInBursts]]),"",IF(BurstClassFull1315[[#This Row],[Hour4-%SpikesInBursts]]&lt;$D$3,"LB","HB"))</f>
        <v>LB</v>
      </c>
      <c r="F147" s="50" t="str">
        <f t="shared" si="1"/>
        <v>LFLB</v>
      </c>
      <c r="G147" s="136">
        <v>1.2725</v>
      </c>
      <c r="H147" s="136">
        <v>22.821782087943738</v>
      </c>
      <c r="I147" s="136" t="s">
        <v>146</v>
      </c>
      <c r="J147" s="136">
        <v>21</v>
      </c>
      <c r="K147" s="136">
        <v>11</v>
      </c>
      <c r="L147" s="136" t="s">
        <v>95</v>
      </c>
      <c r="M147" s="136" t="s">
        <v>9</v>
      </c>
      <c r="N147" s="136">
        <v>5</v>
      </c>
      <c r="O147" s="136" t="str">
        <f>IF(Table1[[#This Row],[Ethanol Day]]&lt;9,"Early",IF(Table1[[#This Row],[Ethanol Day]]&gt;16,"Late","Mid"))</f>
        <v>Mid</v>
      </c>
      <c r="P147" s="136" t="s">
        <v>11</v>
      </c>
      <c r="Q147" s="136" t="s">
        <v>71</v>
      </c>
      <c r="R147" s="153">
        <v>786</v>
      </c>
    </row>
    <row r="148" spans="4:18" x14ac:dyDescent="0.3">
      <c r="D148" s="49" t="str">
        <f>IF(ISBLANK(BurstClassFull1315[[#This Row],[Hour4-Spk/sec]]),"",IF(BurstClassFull1315[[#This Row],[Hour4-Spk/sec]]&lt;$C$3,"LF","HF"))</f>
        <v>LF</v>
      </c>
      <c r="E148" s="49" t="str">
        <f>IF(ISBLANK(BurstClassFull1315[[#This Row],[Hour4-%SpikesInBursts]]),"",IF(BurstClassFull1315[[#This Row],[Hour4-%SpikesInBursts]]&lt;$D$3,"LB","HB"))</f>
        <v>LB</v>
      </c>
      <c r="F148" s="50" t="str">
        <f t="shared" si="1"/>
        <v>LFLB</v>
      </c>
      <c r="G148" s="136">
        <v>0.72416666666666663</v>
      </c>
      <c r="H148" s="136">
        <v>7.9655827075930983</v>
      </c>
      <c r="I148" s="136" t="s">
        <v>146</v>
      </c>
      <c r="J148" s="136">
        <v>21</v>
      </c>
      <c r="K148" s="136">
        <v>12</v>
      </c>
      <c r="L148" s="136" t="s">
        <v>96</v>
      </c>
      <c r="M148" s="136" t="s">
        <v>9</v>
      </c>
      <c r="N148" s="136">
        <v>5</v>
      </c>
      <c r="O148" s="136" t="str">
        <f>IF(Table1[[#This Row],[Ethanol Day]]&lt;9,"Early",IF(Table1[[#This Row],[Ethanol Day]]&gt;16,"Late","Mid"))</f>
        <v>Mid</v>
      </c>
      <c r="P148" s="136" t="s">
        <v>11</v>
      </c>
      <c r="Q148" s="136" t="s">
        <v>119</v>
      </c>
      <c r="R148" s="153">
        <v>786</v>
      </c>
    </row>
    <row r="149" spans="4:18" x14ac:dyDescent="0.3">
      <c r="D149" s="49" t="str">
        <f>IF(ISBLANK(BurstClassFull1315[[#This Row],[Hour4-Spk/sec]]),"",IF(BurstClassFull1315[[#This Row],[Hour4-Spk/sec]]&lt;$C$3,"LF","HF"))</f>
        <v>LF</v>
      </c>
      <c r="E149" s="49" t="str">
        <f>IF(ISBLANK(BurstClassFull1315[[#This Row],[Hour4-%SpikesInBursts]]),"",IF(BurstClassFull1315[[#This Row],[Hour4-%SpikesInBursts]]&lt;$D$3,"LB","HB"))</f>
        <v>LB</v>
      </c>
      <c r="F149" s="50" t="str">
        <f t="shared" si="1"/>
        <v>LFLB</v>
      </c>
      <c r="G149" s="136">
        <v>0.96458333333333324</v>
      </c>
      <c r="H149" s="136">
        <v>8.9563235808690305</v>
      </c>
      <c r="I149" s="136" t="s">
        <v>160</v>
      </c>
      <c r="J149" s="136">
        <v>22</v>
      </c>
      <c r="K149" s="136">
        <v>1</v>
      </c>
      <c r="L149" s="136" t="s">
        <v>111</v>
      </c>
      <c r="M149" s="136" t="s">
        <v>9</v>
      </c>
      <c r="N149" s="136">
        <v>8</v>
      </c>
      <c r="O149" s="136" t="str">
        <f>IF(Table1[[#This Row],[Ethanol Day]]&lt;9,"Early",IF(Table1[[#This Row],[Ethanol Day]]&gt;16,"Late","Mid"))</f>
        <v>Mid</v>
      </c>
      <c r="P149" s="136" t="s">
        <v>71</v>
      </c>
      <c r="Q149" s="136" t="s">
        <v>71</v>
      </c>
      <c r="R149" s="153">
        <v>1000</v>
      </c>
    </row>
    <row r="150" spans="4:18" x14ac:dyDescent="0.3">
      <c r="D150" s="49" t="str">
        <f>IF(ISBLANK(BurstClassFull1315[[#This Row],[Hour4-Spk/sec]]),"",IF(BurstClassFull1315[[#This Row],[Hour4-Spk/sec]]&lt;$C$3,"LF","HF"))</f>
        <v>HF</v>
      </c>
      <c r="E150" s="49" t="str">
        <f>IF(ISBLANK(BurstClassFull1315[[#This Row],[Hour4-%SpikesInBursts]]),"",IF(BurstClassFull1315[[#This Row],[Hour4-%SpikesInBursts]]&lt;$D$3,"LB","HB"))</f>
        <v>HB</v>
      </c>
      <c r="F150" s="50" t="str">
        <f t="shared" si="1"/>
        <v>HFHB</v>
      </c>
      <c r="G150" s="136">
        <v>9.7152777777777786</v>
      </c>
      <c r="H150" s="136">
        <v>68.279495345664699</v>
      </c>
      <c r="I150" s="136" t="s">
        <v>160</v>
      </c>
      <c r="J150" s="136">
        <v>22</v>
      </c>
      <c r="K150" s="136">
        <v>2</v>
      </c>
      <c r="L150" s="136" t="s">
        <v>142</v>
      </c>
      <c r="M150" s="136" t="s">
        <v>9</v>
      </c>
      <c r="N150" s="136">
        <v>8</v>
      </c>
      <c r="O150" s="136" t="str">
        <f>IF(Table1[[#This Row],[Ethanol Day]]&lt;9,"Early",IF(Table1[[#This Row],[Ethanol Day]]&gt;16,"Late","Mid"))</f>
        <v>Mid</v>
      </c>
      <c r="P150" s="136" t="s">
        <v>71</v>
      </c>
      <c r="Q150" s="136" t="s">
        <v>71</v>
      </c>
      <c r="R150" s="153">
        <v>1000</v>
      </c>
    </row>
    <row r="151" spans="4:18" x14ac:dyDescent="0.3">
      <c r="D151" s="49" t="str">
        <f>IF(ISBLANK(BurstClassFull1315[[#This Row],[Hour4-Spk/sec]]),"",IF(BurstClassFull1315[[#This Row],[Hour4-Spk/sec]]&lt;$C$3,"LF","HF"))</f>
        <v>HF</v>
      </c>
      <c r="E151" s="49" t="str">
        <f>IF(ISBLANK(BurstClassFull1315[[#This Row],[Hour4-%SpikesInBursts]]),"",IF(BurstClassFull1315[[#This Row],[Hour4-%SpikesInBursts]]&lt;$D$3,"LB","HB"))</f>
        <v>HB</v>
      </c>
      <c r="F151" s="50" t="str">
        <f t="shared" si="1"/>
        <v>HFHB</v>
      </c>
      <c r="G151" s="136">
        <v>8.8125000000000018</v>
      </c>
      <c r="H151" s="136">
        <v>64.389750563765162</v>
      </c>
      <c r="I151" s="136" t="s">
        <v>160</v>
      </c>
      <c r="J151" s="136">
        <v>22</v>
      </c>
      <c r="K151" s="136">
        <v>3</v>
      </c>
      <c r="L151" s="136" t="s">
        <v>156</v>
      </c>
      <c r="M151" s="136" t="s">
        <v>9</v>
      </c>
      <c r="N151" s="136">
        <v>8</v>
      </c>
      <c r="O151" s="136" t="str">
        <f>IF(Table1[[#This Row],[Ethanol Day]]&lt;9,"Early",IF(Table1[[#This Row],[Ethanol Day]]&gt;16,"Late","Mid"))</f>
        <v>Mid</v>
      </c>
      <c r="P151" s="136" t="s">
        <v>119</v>
      </c>
      <c r="Q151" s="136" t="s">
        <v>71</v>
      </c>
      <c r="R151" s="153">
        <v>1000</v>
      </c>
    </row>
    <row r="152" spans="4:18" x14ac:dyDescent="0.3">
      <c r="D152" s="49" t="str">
        <f>IF(ISBLANK(BurstClassFull1315[[#This Row],[Hour4-Spk/sec]]),"",IF(BurstClassFull1315[[#This Row],[Hour4-Spk/sec]]&lt;$C$3,"LF","HF"))</f>
        <v>LF</v>
      </c>
      <c r="E152" s="49" t="str">
        <f>IF(ISBLANK(BurstClassFull1315[[#This Row],[Hour4-%SpikesInBursts]]),"",IF(BurstClassFull1315[[#This Row],[Hour4-%SpikesInBursts]]&lt;$D$3,"LB","HB"))</f>
        <v>HB</v>
      </c>
      <c r="F152" s="50" t="str">
        <f t="shared" si="1"/>
        <v>LFHB</v>
      </c>
      <c r="G152" s="136">
        <v>3.2061111111111114</v>
      </c>
      <c r="H152" s="136">
        <v>32.190714777611184</v>
      </c>
      <c r="I152" s="136" t="s">
        <v>160</v>
      </c>
      <c r="J152" s="136">
        <v>22</v>
      </c>
      <c r="K152" s="136">
        <v>4</v>
      </c>
      <c r="L152" s="136" t="s">
        <v>131</v>
      </c>
      <c r="M152" s="136" t="s">
        <v>9</v>
      </c>
      <c r="N152" s="136">
        <v>8</v>
      </c>
      <c r="O152" s="136" t="str">
        <f>IF(Table1[[#This Row],[Ethanol Day]]&lt;9,"Early",IF(Table1[[#This Row],[Ethanol Day]]&gt;16,"Late","Mid"))</f>
        <v>Mid</v>
      </c>
      <c r="P152" s="136" t="s">
        <v>11</v>
      </c>
      <c r="Q152" s="136" t="s">
        <v>119</v>
      </c>
      <c r="R152" s="153">
        <v>1000</v>
      </c>
    </row>
    <row r="153" spans="4:18" x14ac:dyDescent="0.3">
      <c r="D153" s="49" t="str">
        <f>IF(ISBLANK(BurstClassFull1315[[#This Row],[Hour4-Spk/sec]]),"",IF(BurstClassFull1315[[#This Row],[Hour4-Spk/sec]]&lt;$C$3,"LF","HF"))</f>
        <v>LF</v>
      </c>
      <c r="E153" s="49" t="str">
        <f>IF(ISBLANK(BurstClassFull1315[[#This Row],[Hour4-%SpikesInBursts]]),"",IF(BurstClassFull1315[[#This Row],[Hour4-%SpikesInBursts]]&lt;$D$3,"LB","HB"))</f>
        <v>HB</v>
      </c>
      <c r="F153" s="50" t="str">
        <f t="shared" si="1"/>
        <v>LFHB</v>
      </c>
      <c r="G153" s="136">
        <v>0.84138888888888885</v>
      </c>
      <c r="H153" s="136">
        <v>46.005698238562616</v>
      </c>
      <c r="I153" s="136" t="s">
        <v>160</v>
      </c>
      <c r="J153" s="136">
        <v>22</v>
      </c>
      <c r="K153" s="136">
        <v>5</v>
      </c>
      <c r="L153" s="136" t="s">
        <v>136</v>
      </c>
      <c r="M153" s="136" t="s">
        <v>9</v>
      </c>
      <c r="N153" s="136">
        <v>8</v>
      </c>
      <c r="O153" s="136" t="str">
        <f>IF(Table1[[#This Row],[Ethanol Day]]&lt;9,"Early",IF(Table1[[#This Row],[Ethanol Day]]&gt;16,"Late","Mid"))</f>
        <v>Mid</v>
      </c>
      <c r="P153" s="136" t="s">
        <v>71</v>
      </c>
      <c r="Q153" s="136" t="s">
        <v>119</v>
      </c>
      <c r="R153" s="153">
        <v>1000</v>
      </c>
    </row>
    <row r="154" spans="4:18" x14ac:dyDescent="0.3">
      <c r="D154" s="49" t="str">
        <f>IF(ISBLANK(BurstClassFull1315[[#This Row],[Hour4-Spk/sec]]),"",IF(BurstClassFull1315[[#This Row],[Hour4-Spk/sec]]&lt;$C$3,"LF","HF"))</f>
        <v>LF</v>
      </c>
      <c r="E154" s="49" t="str">
        <f>IF(ISBLANK(BurstClassFull1315[[#This Row],[Hour4-%SpikesInBursts]]),"",IF(BurstClassFull1315[[#This Row],[Hour4-%SpikesInBursts]]&lt;$D$3,"LB","HB"))</f>
        <v>LB</v>
      </c>
      <c r="F154" s="50" t="str">
        <f t="shared" si="1"/>
        <v>LFLB</v>
      </c>
      <c r="G154" s="136">
        <v>2.1077777777777778</v>
      </c>
      <c r="H154" s="136">
        <v>18.043051083677039</v>
      </c>
      <c r="I154" s="136" t="s">
        <v>160</v>
      </c>
      <c r="J154" s="136">
        <v>22</v>
      </c>
      <c r="K154" s="136">
        <v>6</v>
      </c>
      <c r="L154" s="136" t="s">
        <v>112</v>
      </c>
      <c r="M154" s="136" t="s">
        <v>9</v>
      </c>
      <c r="N154" s="136">
        <v>8</v>
      </c>
      <c r="O154" s="136" t="str">
        <f>IF(Table1[[#This Row],[Ethanol Day]]&lt;9,"Early",IF(Table1[[#This Row],[Ethanol Day]]&gt;16,"Late","Mid"))</f>
        <v>Mid</v>
      </c>
      <c r="P154" s="136" t="s">
        <v>71</v>
      </c>
      <c r="Q154" s="136" t="s">
        <v>71</v>
      </c>
      <c r="R154" s="153">
        <v>1000</v>
      </c>
    </row>
    <row r="155" spans="4:18" x14ac:dyDescent="0.3">
      <c r="D155" s="49" t="str">
        <f>IF(ISBLANK(BurstClassFull1315[[#This Row],[Hour4-Spk/sec]]),"",IF(BurstClassFull1315[[#This Row],[Hour4-Spk/sec]]&lt;$C$3,"LF","HF"))</f>
        <v>LF</v>
      </c>
      <c r="E155" s="49" t="str">
        <f>IF(ISBLANK(BurstClassFull1315[[#This Row],[Hour4-%SpikesInBursts]]),"",IF(BurstClassFull1315[[#This Row],[Hour4-%SpikesInBursts]]&lt;$D$3,"LB","HB"))</f>
        <v>LB</v>
      </c>
      <c r="F155" s="50" t="str">
        <f t="shared" si="1"/>
        <v>LFLB</v>
      </c>
      <c r="G155" s="136">
        <v>0.55374999999999996</v>
      </c>
      <c r="H155" s="136">
        <v>11.74279685882942</v>
      </c>
      <c r="I155" s="136" t="s">
        <v>160</v>
      </c>
      <c r="J155" s="136">
        <v>22</v>
      </c>
      <c r="K155" s="136">
        <v>7</v>
      </c>
      <c r="L155" s="136" t="s">
        <v>152</v>
      </c>
      <c r="M155" s="136" t="s">
        <v>9</v>
      </c>
      <c r="N155" s="136">
        <v>8</v>
      </c>
      <c r="O155" s="136" t="str">
        <f>IF(Table1[[#This Row],[Ethanol Day]]&lt;9,"Early",IF(Table1[[#This Row],[Ethanol Day]]&gt;16,"Late","Mid"))</f>
        <v>Mid</v>
      </c>
      <c r="P155" s="136" t="s">
        <v>11</v>
      </c>
      <c r="Q155" s="136" t="s">
        <v>119</v>
      </c>
      <c r="R155" s="153">
        <v>1000</v>
      </c>
    </row>
    <row r="156" spans="4:18" x14ac:dyDescent="0.3">
      <c r="D156" s="49" t="str">
        <f>IF(ISBLANK(BurstClassFull1315[[#This Row],[Hour4-Spk/sec]]),"",IF(BurstClassFull1315[[#This Row],[Hour4-Spk/sec]]&lt;$C$3,"LF","HF"))</f>
        <v>LF</v>
      </c>
      <c r="E156" s="49" t="str">
        <f>IF(ISBLANK(BurstClassFull1315[[#This Row],[Hour4-%SpikesInBursts]]),"",IF(BurstClassFull1315[[#This Row],[Hour4-%SpikesInBursts]]&lt;$D$3,"LB","HB"))</f>
        <v>LB</v>
      </c>
      <c r="F156" s="50" t="str">
        <f t="shared" si="1"/>
        <v>LFLB</v>
      </c>
      <c r="G156" s="136">
        <v>1.7694444444444446</v>
      </c>
      <c r="H156" s="136">
        <v>21.303898372954624</v>
      </c>
      <c r="I156" s="136" t="s">
        <v>160</v>
      </c>
      <c r="J156" s="136">
        <v>22</v>
      </c>
      <c r="K156" s="136">
        <v>8</v>
      </c>
      <c r="L156" s="136" t="s">
        <v>113</v>
      </c>
      <c r="M156" s="136" t="s">
        <v>9</v>
      </c>
      <c r="N156" s="136">
        <v>8</v>
      </c>
      <c r="O156" s="136" t="str">
        <f>IF(Table1[[#This Row],[Ethanol Day]]&lt;9,"Early",IF(Table1[[#This Row],[Ethanol Day]]&gt;16,"Late","Mid"))</f>
        <v>Mid</v>
      </c>
      <c r="P156" s="136" t="s">
        <v>11</v>
      </c>
      <c r="Q156" s="136" t="s">
        <v>119</v>
      </c>
      <c r="R156" s="153">
        <v>1000</v>
      </c>
    </row>
    <row r="157" spans="4:18" x14ac:dyDescent="0.3">
      <c r="D157" s="49" t="str">
        <f>IF(ISBLANK(BurstClassFull1315[[#This Row],[Hour4-Spk/sec]]),"",IF(BurstClassFull1315[[#This Row],[Hour4-Spk/sec]]&lt;$C$3,"LF","HF"))</f>
        <v>LF</v>
      </c>
      <c r="E157" s="49" t="str">
        <f>IF(ISBLANK(BurstClassFull1315[[#This Row],[Hour4-%SpikesInBursts]]),"",IF(BurstClassFull1315[[#This Row],[Hour4-%SpikesInBursts]]&lt;$D$3,"LB","HB"))</f>
        <v>LB</v>
      </c>
      <c r="F157" s="50" t="str">
        <f t="shared" si="1"/>
        <v>LFLB</v>
      </c>
      <c r="G157" s="136">
        <v>1.6191666666666666</v>
      </c>
      <c r="H157" s="136">
        <v>21.563485036054086</v>
      </c>
      <c r="I157" s="136" t="s">
        <v>160</v>
      </c>
      <c r="J157" s="136">
        <v>22</v>
      </c>
      <c r="K157" s="136">
        <v>9</v>
      </c>
      <c r="L157" s="136" t="s">
        <v>94</v>
      </c>
      <c r="M157" s="136" t="s">
        <v>9</v>
      </c>
      <c r="N157" s="136">
        <v>8</v>
      </c>
      <c r="O157" s="136" t="str">
        <f>IF(Table1[[#This Row],[Ethanol Day]]&lt;9,"Early",IF(Table1[[#This Row],[Ethanol Day]]&gt;16,"Late","Mid"))</f>
        <v>Mid</v>
      </c>
      <c r="P157" s="136" t="s">
        <v>11</v>
      </c>
      <c r="Q157" s="136" t="s">
        <v>119</v>
      </c>
      <c r="R157" s="153">
        <v>1000</v>
      </c>
    </row>
    <row r="158" spans="4:18" x14ac:dyDescent="0.3">
      <c r="D158" s="49" t="str">
        <f>IF(ISBLANK(BurstClassFull1315[[#This Row],[Hour4-Spk/sec]]),"",IF(BurstClassFull1315[[#This Row],[Hour4-Spk/sec]]&lt;$C$3,"LF","HF"))</f>
        <v>LF</v>
      </c>
      <c r="E158" s="49" t="str">
        <f>IF(ISBLANK(BurstClassFull1315[[#This Row],[Hour4-%SpikesInBursts]]),"",IF(BurstClassFull1315[[#This Row],[Hour4-%SpikesInBursts]]&lt;$D$3,"LB","HB"))</f>
        <v>LB</v>
      </c>
      <c r="F158" s="50" t="str">
        <f t="shared" si="1"/>
        <v>LFLB</v>
      </c>
      <c r="G158" s="136">
        <v>0.83583333333333343</v>
      </c>
      <c r="H158" s="136">
        <v>12.791296771697928</v>
      </c>
      <c r="I158" s="136" t="s">
        <v>160</v>
      </c>
      <c r="J158" s="136">
        <v>22</v>
      </c>
      <c r="K158" s="136">
        <v>10</v>
      </c>
      <c r="L158" s="136" t="s">
        <v>114</v>
      </c>
      <c r="M158" s="136" t="s">
        <v>9</v>
      </c>
      <c r="N158" s="136">
        <v>8</v>
      </c>
      <c r="O158" s="136" t="str">
        <f>IF(Table1[[#This Row],[Ethanol Day]]&lt;9,"Early",IF(Table1[[#This Row],[Ethanol Day]]&gt;16,"Late","Mid"))</f>
        <v>Mid</v>
      </c>
      <c r="P158" s="136" t="s">
        <v>11</v>
      </c>
      <c r="Q158" s="136" t="s">
        <v>119</v>
      </c>
      <c r="R158" s="153">
        <v>1000</v>
      </c>
    </row>
    <row r="159" spans="4:18" x14ac:dyDescent="0.3">
      <c r="D159" s="49" t="str">
        <f>IF(ISBLANK(BurstClassFull1315[[#This Row],[Hour4-Spk/sec]]),"",IF(BurstClassFull1315[[#This Row],[Hour4-Spk/sec]]&lt;$C$3,"LF","HF"))</f>
        <v>LF</v>
      </c>
      <c r="E159" s="49" t="str">
        <f>IF(ISBLANK(BurstClassFull1315[[#This Row],[Hour4-%SpikesInBursts]]),"",IF(BurstClassFull1315[[#This Row],[Hour4-%SpikesInBursts]]&lt;$D$3,"LB","HB"))</f>
        <v>LB</v>
      </c>
      <c r="F159" s="50" t="str">
        <f t="shared" si="1"/>
        <v>LFLB</v>
      </c>
      <c r="G159" s="136">
        <v>0.91277777777777758</v>
      </c>
      <c r="H159" s="136">
        <v>15.195428433936504</v>
      </c>
      <c r="I159" s="136" t="s">
        <v>160</v>
      </c>
      <c r="J159" s="136">
        <v>22</v>
      </c>
      <c r="K159" s="136">
        <v>11</v>
      </c>
      <c r="L159" s="136" t="s">
        <v>96</v>
      </c>
      <c r="M159" s="136" t="s">
        <v>9</v>
      </c>
      <c r="N159" s="136">
        <v>8</v>
      </c>
      <c r="O159" s="136" t="e">
        <f>IF(Table1[[#This Row],[Ethanol Day]]&lt;9,"Early",IF(Table1[[#This Row],[Ethanol Day]]&gt;16,"Late","Mid"))</f>
        <v>#VALUE!</v>
      </c>
      <c r="P159" s="136" t="s">
        <v>11</v>
      </c>
      <c r="Q159" s="136" t="s">
        <v>119</v>
      </c>
      <c r="R159" s="153">
        <v>1000</v>
      </c>
    </row>
    <row r="160" spans="4:18" x14ac:dyDescent="0.3">
      <c r="D160" s="49" t="str">
        <f>IF(ISBLANK(BurstClassFull1315[[#This Row],[Hour4-Spk/sec]]),"",IF(BurstClassFull1315[[#This Row],[Hour4-Spk/sec]]&lt;$C$3,"LF","HF"))</f>
        <v>LF</v>
      </c>
      <c r="E160" s="49" t="str">
        <f>IF(ISBLANK(BurstClassFull1315[[#This Row],[Hour4-%SpikesInBursts]]),"",IF(BurstClassFull1315[[#This Row],[Hour4-%SpikesInBursts]]&lt;$D$3,"LB","HB"))</f>
        <v>LB</v>
      </c>
      <c r="F160" s="50" t="str">
        <f t="shared" si="1"/>
        <v>LFLB</v>
      </c>
      <c r="G160" s="136">
        <v>2.1423611111111112</v>
      </c>
      <c r="H160" s="136">
        <v>23.714596135715997</v>
      </c>
      <c r="I160" s="136" t="s">
        <v>160</v>
      </c>
      <c r="J160" s="136">
        <v>22</v>
      </c>
      <c r="K160" s="136">
        <v>12</v>
      </c>
      <c r="L160" s="136" t="s">
        <v>122</v>
      </c>
      <c r="M160" s="136" t="s">
        <v>9</v>
      </c>
      <c r="N160" s="136">
        <v>8</v>
      </c>
      <c r="O160" s="136" t="e">
        <f>IF(Table1[[#This Row],[Ethanol Day]]&lt;9,"Early",IF(Table1[[#This Row],[Ethanol Day]]&gt;16,"Late","Mid"))</f>
        <v>#VALUE!</v>
      </c>
      <c r="P160" s="136" t="s">
        <v>11</v>
      </c>
      <c r="Q160" s="136" t="s">
        <v>71</v>
      </c>
      <c r="R160" s="153">
        <v>1000</v>
      </c>
    </row>
    <row r="161" spans="4:18" x14ac:dyDescent="0.3">
      <c r="D161" s="49" t="str">
        <f>IF(ISBLANK(BurstClassFull1315[[#This Row],[Hour4-Spk/sec]]),"",IF(BurstClassFull1315[[#This Row],[Hour4-Spk/sec]]&lt;$C$3,"LF","HF"))</f>
        <v>LF</v>
      </c>
      <c r="E161" s="49" t="str">
        <f>IF(ISBLANK(BurstClassFull1315[[#This Row],[Hour4-%SpikesInBursts]]),"",IF(BurstClassFull1315[[#This Row],[Hour4-%SpikesInBursts]]&lt;$D$3,"LB","HB"))</f>
        <v>LB</v>
      </c>
      <c r="F161" s="50" t="str">
        <f t="shared" ref="F161:F224" si="2">CONCATENATE(D161,E161)</f>
        <v>LFLB</v>
      </c>
      <c r="G161" s="136">
        <v>2.3391666666666668</v>
      </c>
      <c r="H161" s="136">
        <v>22.000050507274324</v>
      </c>
      <c r="I161" s="136" t="s">
        <v>160</v>
      </c>
      <c r="J161" s="136">
        <v>22</v>
      </c>
      <c r="K161" s="136">
        <v>13</v>
      </c>
      <c r="L161" s="136" t="s">
        <v>154</v>
      </c>
      <c r="M161" s="136" t="s">
        <v>9</v>
      </c>
      <c r="N161" s="136">
        <v>8</v>
      </c>
      <c r="O161" s="136" t="e">
        <f>IF(Table1[[#This Row],[Ethanol Day]]&lt;9,"Early",IF(Table1[[#This Row],[Ethanol Day]]&gt;16,"Late","Mid"))</f>
        <v>#VALUE!</v>
      </c>
      <c r="P161" s="136" t="s">
        <v>11</v>
      </c>
      <c r="Q161" s="136" t="s">
        <v>119</v>
      </c>
      <c r="R161" s="153">
        <v>1000</v>
      </c>
    </row>
    <row r="162" spans="4:18" x14ac:dyDescent="0.3">
      <c r="D162" s="49" t="str">
        <f>IF(ISBLANK(BurstClassFull1315[[#This Row],[Hour4-Spk/sec]]),"",IF(BurstClassFull1315[[#This Row],[Hour4-Spk/sec]]&lt;$C$3,"LF","HF"))</f>
        <v>LF</v>
      </c>
      <c r="E162" s="49" t="str">
        <f>IF(ISBLANK(BurstClassFull1315[[#This Row],[Hour4-%SpikesInBursts]]),"",IF(BurstClassFull1315[[#This Row],[Hour4-%SpikesInBursts]]&lt;$D$3,"LB","HB"))</f>
        <v>HB</v>
      </c>
      <c r="F162" s="50" t="str">
        <f t="shared" si="2"/>
        <v>LFHB</v>
      </c>
      <c r="G162" s="136">
        <v>2.6384722222222217</v>
      </c>
      <c r="H162" s="136">
        <v>50.505677763664181</v>
      </c>
      <c r="I162" s="136" t="s">
        <v>160</v>
      </c>
      <c r="J162" s="136">
        <v>22</v>
      </c>
      <c r="K162" s="136">
        <v>14</v>
      </c>
      <c r="L162" s="136" t="s">
        <v>101</v>
      </c>
      <c r="M162" s="136" t="s">
        <v>9</v>
      </c>
      <c r="N162" s="136">
        <v>8</v>
      </c>
      <c r="O162" s="136" t="e">
        <f>IF(Table1[[#This Row],[Ethanol Day]]&lt;9,"Early",IF(Table1[[#This Row],[Ethanol Day]]&gt;16,"Late","Mid"))</f>
        <v>#VALUE!</v>
      </c>
      <c r="P162" s="136" t="s">
        <v>71</v>
      </c>
      <c r="Q162" s="136" t="s">
        <v>71</v>
      </c>
      <c r="R162" s="153">
        <v>1000</v>
      </c>
    </row>
    <row r="163" spans="4:18" x14ac:dyDescent="0.3">
      <c r="D163" s="49" t="str">
        <f>IF(ISBLANK(BurstClassFull1315[[#This Row],[Hour4-Spk/sec]]),"",IF(BurstClassFull1315[[#This Row],[Hour4-Spk/sec]]&lt;$C$3,"LF","HF"))</f>
        <v>LF</v>
      </c>
      <c r="E163" s="49" t="str">
        <f>IF(ISBLANK(BurstClassFull1315[[#This Row],[Hour4-%SpikesInBursts]]),"",IF(BurstClassFull1315[[#This Row],[Hour4-%SpikesInBursts]]&lt;$D$3,"LB","HB"))</f>
        <v>LB</v>
      </c>
      <c r="F163" s="50" t="str">
        <f t="shared" si="2"/>
        <v>LFLB</v>
      </c>
      <c r="G163" s="136">
        <v>0.8620833333333332</v>
      </c>
      <c r="H163" s="136">
        <v>9.5859114001946395</v>
      </c>
      <c r="I163" s="136" t="s">
        <v>160</v>
      </c>
      <c r="J163" s="136">
        <v>22</v>
      </c>
      <c r="K163" s="136">
        <v>15</v>
      </c>
      <c r="L163" s="136" t="s">
        <v>130</v>
      </c>
      <c r="M163" s="136" t="s">
        <v>9</v>
      </c>
      <c r="N163" s="136">
        <v>8</v>
      </c>
      <c r="O163" s="136" t="e">
        <f>IF(Table1[[#This Row],[Ethanol Day]]&lt;9,"Early",IF(Table1[[#This Row],[Ethanol Day]]&gt;16,"Late","Mid"))</f>
        <v>#VALUE!</v>
      </c>
      <c r="P163" s="136" t="s">
        <v>11</v>
      </c>
      <c r="Q163" s="136" t="s">
        <v>71</v>
      </c>
      <c r="R163" s="153">
        <v>1000</v>
      </c>
    </row>
    <row r="164" spans="4:18" x14ac:dyDescent="0.3">
      <c r="D164" s="49" t="str">
        <f>IF(ISBLANK(BurstClassFull1315[[#This Row],[Hour4-Spk/sec]]),"",IF(BurstClassFull1315[[#This Row],[Hour4-Spk/sec]]&lt;$C$3,"LF","HF"))</f>
        <v>LF</v>
      </c>
      <c r="E164" s="49" t="str">
        <f>IF(ISBLANK(BurstClassFull1315[[#This Row],[Hour4-%SpikesInBursts]]),"",IF(BurstClassFull1315[[#This Row],[Hour4-%SpikesInBursts]]&lt;$D$3,"LB","HB"))</f>
        <v>LB</v>
      </c>
      <c r="F164" s="50" t="str">
        <f t="shared" si="2"/>
        <v>LFLB</v>
      </c>
      <c r="G164" s="136">
        <v>0.49236111111111119</v>
      </c>
      <c r="H164" s="136">
        <v>3.1617320309929924</v>
      </c>
      <c r="I164" s="136" t="s">
        <v>160</v>
      </c>
      <c r="J164" s="136">
        <v>22</v>
      </c>
      <c r="K164" s="136">
        <v>16</v>
      </c>
      <c r="L164" s="136" t="s">
        <v>150</v>
      </c>
      <c r="M164" s="136" t="s">
        <v>9</v>
      </c>
      <c r="N164" s="136">
        <v>8</v>
      </c>
      <c r="O164" s="136" t="e">
        <f>IF(Table1[[#This Row],[Ethanol Day]]&lt;9,"Early",IF(Table1[[#This Row],[Ethanol Day]]&gt;16,"Late","Mid"))</f>
        <v>#VALUE!</v>
      </c>
      <c r="P164" s="136" t="s">
        <v>11</v>
      </c>
      <c r="Q164" s="136" t="s">
        <v>71</v>
      </c>
      <c r="R164" s="153">
        <v>1000</v>
      </c>
    </row>
    <row r="165" spans="4:18" x14ac:dyDescent="0.3">
      <c r="D165" s="49" t="str">
        <f>IF(ISBLANK(BurstClassFull1315[[#This Row],[Hour4-Spk/sec]]),"",IF(BurstClassFull1315[[#This Row],[Hour4-Spk/sec]]&lt;$C$3,"LF","HF"))</f>
        <v>LF</v>
      </c>
      <c r="E165" s="49" t="str">
        <f>IF(ISBLANK(BurstClassFull1315[[#This Row],[Hour4-%SpikesInBursts]]),"",IF(BurstClassFull1315[[#This Row],[Hour4-%SpikesInBursts]]&lt;$D$3,"LB","HB"))</f>
        <v>LB</v>
      </c>
      <c r="F165" s="50" t="str">
        <f t="shared" si="2"/>
        <v>LFLB</v>
      </c>
      <c r="G165" s="136">
        <v>1.4355555555555555</v>
      </c>
      <c r="H165" s="136">
        <v>13.539448567971844</v>
      </c>
      <c r="I165" s="136" t="s">
        <v>160</v>
      </c>
      <c r="J165" s="136">
        <v>22</v>
      </c>
      <c r="K165" s="136">
        <v>17</v>
      </c>
      <c r="L165" s="136" t="s">
        <v>135</v>
      </c>
      <c r="M165" s="136" t="s">
        <v>9</v>
      </c>
      <c r="N165" s="136">
        <v>8</v>
      </c>
      <c r="O165" s="136" t="e">
        <f>IF(Table1[[#This Row],[Ethanol Day]]&lt;9,"Early",IF(Table1[[#This Row],[Ethanol Day]]&gt;16,"Late","Mid"))</f>
        <v>#VALUE!</v>
      </c>
      <c r="P165" s="136" t="s">
        <v>11</v>
      </c>
      <c r="Q165" s="136" t="s">
        <v>71</v>
      </c>
      <c r="R165" s="153">
        <v>1000</v>
      </c>
    </row>
    <row r="166" spans="4:18" x14ac:dyDescent="0.3">
      <c r="D166" s="49" t="str">
        <f>IF(ISBLANK(BurstClassFull1315[[#This Row],[Hour4-Spk/sec]]),"",IF(BurstClassFull1315[[#This Row],[Hour4-Spk/sec]]&lt;$C$3,"LF","HF"))</f>
        <v>LF</v>
      </c>
      <c r="E166" s="49" t="str">
        <f>IF(ISBLANK(BurstClassFull1315[[#This Row],[Hour4-%SpikesInBursts]]),"",IF(BurstClassFull1315[[#This Row],[Hour4-%SpikesInBursts]]&lt;$D$3,"LB","HB"))</f>
        <v>LB</v>
      </c>
      <c r="F166" s="50" t="str">
        <f t="shared" si="2"/>
        <v>LFLB</v>
      </c>
      <c r="G166" s="136">
        <v>1.6311111111111112</v>
      </c>
      <c r="H166" s="136">
        <v>7.8030291167624393</v>
      </c>
      <c r="I166" s="136" t="s">
        <v>160</v>
      </c>
      <c r="J166" s="136">
        <v>22</v>
      </c>
      <c r="K166" s="136">
        <v>18</v>
      </c>
      <c r="L166" s="136" t="s">
        <v>103</v>
      </c>
      <c r="M166" s="136" t="s">
        <v>9</v>
      </c>
      <c r="N166" s="136">
        <v>8</v>
      </c>
      <c r="O166" s="136" t="e">
        <f>IF(Table1[[#This Row],[Ethanol Day]]&lt;9,"Early",IF(Table1[[#This Row],[Ethanol Day]]&gt;16,"Late","Mid"))</f>
        <v>#VALUE!</v>
      </c>
      <c r="P166" s="136" t="s">
        <v>11</v>
      </c>
      <c r="Q166" s="136" t="s">
        <v>71</v>
      </c>
      <c r="R166" s="153">
        <v>1000</v>
      </c>
    </row>
    <row r="167" spans="4:18" x14ac:dyDescent="0.3">
      <c r="D167" s="49" t="str">
        <f>IF(ISBLANK(BurstClassFull1315[[#This Row],[Hour4-Spk/sec]]),"",IF(BurstClassFull1315[[#This Row],[Hour4-Spk/sec]]&lt;$C$3,"LF","HF"))</f>
        <v>LF</v>
      </c>
      <c r="E167" s="49" t="str">
        <f>IF(ISBLANK(BurstClassFull1315[[#This Row],[Hour4-%SpikesInBursts]]),"",IF(BurstClassFull1315[[#This Row],[Hour4-%SpikesInBursts]]&lt;$D$3,"LB","HB"))</f>
        <v>HB</v>
      </c>
      <c r="F167" s="50" t="str">
        <f t="shared" si="2"/>
        <v>LFHB</v>
      </c>
      <c r="G167" s="136">
        <v>3.3394444444444447</v>
      </c>
      <c r="H167" s="136">
        <v>37.208656376848595</v>
      </c>
      <c r="I167" s="136" t="s">
        <v>161</v>
      </c>
      <c r="J167" s="136">
        <v>23</v>
      </c>
      <c r="K167" s="136">
        <v>1</v>
      </c>
      <c r="L167" s="136" t="s">
        <v>83</v>
      </c>
      <c r="M167" s="136" t="s">
        <v>9</v>
      </c>
      <c r="N167" s="136">
        <v>9</v>
      </c>
      <c r="O167" s="136" t="e">
        <f>IF(Table1[[#This Row],[Ethanol Day]]&lt;9,"Early",IF(Table1[[#This Row],[Ethanol Day]]&gt;16,"Late","Mid"))</f>
        <v>#VALUE!</v>
      </c>
      <c r="P167" s="136" t="s">
        <v>71</v>
      </c>
      <c r="Q167" s="136" t="s">
        <v>119</v>
      </c>
      <c r="R167" s="153">
        <v>1109</v>
      </c>
    </row>
    <row r="168" spans="4:18" x14ac:dyDescent="0.3">
      <c r="D168" s="49" t="str">
        <f>IF(ISBLANK(BurstClassFull1315[[#This Row],[Hour4-Spk/sec]]),"",IF(BurstClassFull1315[[#This Row],[Hour4-Spk/sec]]&lt;$C$3,"LF","HF"))</f>
        <v>LF</v>
      </c>
      <c r="E168" s="49" t="str">
        <f>IF(ISBLANK(BurstClassFull1315[[#This Row],[Hour4-%SpikesInBursts]]),"",IF(BurstClassFull1315[[#This Row],[Hour4-%SpikesInBursts]]&lt;$D$3,"LB","HB"))</f>
        <v>LB</v>
      </c>
      <c r="F168" s="50" t="str">
        <f t="shared" si="2"/>
        <v>LFLB</v>
      </c>
      <c r="G168" s="136">
        <v>1.4288888888888891</v>
      </c>
      <c r="H168" s="136">
        <v>19.14789555302092</v>
      </c>
      <c r="I168" s="136" t="s">
        <v>161</v>
      </c>
      <c r="J168" s="136">
        <v>23</v>
      </c>
      <c r="K168" s="136">
        <v>2</v>
      </c>
      <c r="L168" s="136" t="s">
        <v>133</v>
      </c>
      <c r="M168" s="136" t="s">
        <v>9</v>
      </c>
      <c r="N168" s="136">
        <v>9</v>
      </c>
      <c r="O168" s="136" t="e">
        <f>IF(Table1[[#This Row],[Ethanol Day]]&lt;9,"Early",IF(Table1[[#This Row],[Ethanol Day]]&gt;16,"Late","Mid"))</f>
        <v>#VALUE!</v>
      </c>
      <c r="P168" s="136" t="s">
        <v>71</v>
      </c>
      <c r="Q168" s="136" t="s">
        <v>71</v>
      </c>
      <c r="R168" s="153">
        <v>1109</v>
      </c>
    </row>
    <row r="169" spans="4:18" x14ac:dyDescent="0.3">
      <c r="D169" s="49" t="str">
        <f>IF(ISBLANK(BurstClassFull1315[[#This Row],[Hour4-Spk/sec]]),"",IF(BurstClassFull1315[[#This Row],[Hour4-Spk/sec]]&lt;$C$3,"LF","HF"))</f>
        <v>LF</v>
      </c>
      <c r="E169" s="49" t="str">
        <f>IF(ISBLANK(BurstClassFull1315[[#This Row],[Hour4-%SpikesInBursts]]),"",IF(BurstClassFull1315[[#This Row],[Hour4-%SpikesInBursts]]&lt;$D$3,"LB","HB"))</f>
        <v>LB</v>
      </c>
      <c r="F169" s="50" t="str">
        <f t="shared" si="2"/>
        <v>LFLB</v>
      </c>
      <c r="G169" s="136">
        <v>2.836527777777778</v>
      </c>
      <c r="H169" s="136">
        <v>26.146869754616787</v>
      </c>
      <c r="I169" s="136" t="s">
        <v>161</v>
      </c>
      <c r="J169" s="136">
        <v>23</v>
      </c>
      <c r="K169" s="136">
        <v>4</v>
      </c>
      <c r="L169" s="136" t="s">
        <v>136</v>
      </c>
      <c r="M169" s="136" t="s">
        <v>9</v>
      </c>
      <c r="N169" s="136">
        <v>9</v>
      </c>
      <c r="O169" s="136" t="e">
        <f>IF(Table1[[#This Row],[Ethanol Day]]&lt;9,"Early",IF(Table1[[#This Row],[Ethanol Day]]&gt;16,"Late","Mid"))</f>
        <v>#VALUE!</v>
      </c>
      <c r="P169" s="136" t="s">
        <v>71</v>
      </c>
      <c r="Q169" s="136" t="s">
        <v>71</v>
      </c>
      <c r="R169" s="153">
        <v>1109</v>
      </c>
    </row>
    <row r="170" spans="4:18" x14ac:dyDescent="0.3">
      <c r="D170" s="49" t="str">
        <f>IF(ISBLANK(BurstClassFull1315[[#This Row],[Hour4-Spk/sec]]),"",IF(BurstClassFull1315[[#This Row],[Hour4-Spk/sec]]&lt;$C$3,"LF","HF"))</f>
        <v>LF</v>
      </c>
      <c r="E170" s="49" t="str">
        <f>IF(ISBLANK(BurstClassFull1315[[#This Row],[Hour4-%SpikesInBursts]]),"",IF(BurstClassFull1315[[#This Row],[Hour4-%SpikesInBursts]]&lt;$D$3,"LB","HB"))</f>
        <v>LB</v>
      </c>
      <c r="F170" s="50" t="str">
        <f t="shared" si="2"/>
        <v>LFLB</v>
      </c>
      <c r="G170" s="136">
        <v>3.0166666666666671</v>
      </c>
      <c r="H170" s="136">
        <v>28.308101772673513</v>
      </c>
      <c r="I170" s="136" t="s">
        <v>161</v>
      </c>
      <c r="J170" s="136">
        <v>23</v>
      </c>
      <c r="K170" s="136">
        <v>5</v>
      </c>
      <c r="L170" s="136" t="s">
        <v>85</v>
      </c>
      <c r="M170" s="136" t="s">
        <v>9</v>
      </c>
      <c r="N170" s="136">
        <v>9</v>
      </c>
      <c r="O170" s="136" t="e">
        <f>IF(Table1[[#This Row],[Ethanol Day]]&lt;9,"Early",IF(Table1[[#This Row],[Ethanol Day]]&gt;16,"Late","Mid"))</f>
        <v>#VALUE!</v>
      </c>
      <c r="P170" s="136" t="s">
        <v>71</v>
      </c>
      <c r="Q170" s="136" t="s">
        <v>71</v>
      </c>
      <c r="R170" s="153">
        <v>1109</v>
      </c>
    </row>
    <row r="171" spans="4:18" x14ac:dyDescent="0.3">
      <c r="D171" s="49" t="str">
        <f>IF(ISBLANK(BurstClassFull1315[[#This Row],[Hour4-Spk/sec]]),"",IF(BurstClassFull1315[[#This Row],[Hour4-Spk/sec]]&lt;$C$3,"LF","HF"))</f>
        <v>LF</v>
      </c>
      <c r="E171" s="49" t="str">
        <f>IF(ISBLANK(BurstClassFull1315[[#This Row],[Hour4-%SpikesInBursts]]),"",IF(BurstClassFull1315[[#This Row],[Hour4-%SpikesInBursts]]&lt;$D$3,"LB","HB"))</f>
        <v>LB</v>
      </c>
      <c r="F171" s="50" t="str">
        <f t="shared" si="2"/>
        <v>LFLB</v>
      </c>
      <c r="G171" s="136">
        <v>1.8158333333333332</v>
      </c>
      <c r="H171" s="136">
        <v>16.096983618450093</v>
      </c>
      <c r="I171" s="136" t="s">
        <v>161</v>
      </c>
      <c r="J171" s="136">
        <v>23</v>
      </c>
      <c r="K171" s="136">
        <v>8</v>
      </c>
      <c r="L171" s="136" t="s">
        <v>114</v>
      </c>
      <c r="M171" s="136" t="s">
        <v>9</v>
      </c>
      <c r="N171" s="136">
        <v>9</v>
      </c>
      <c r="O171" s="136" t="e">
        <f>IF(Table1[[#This Row],[Ethanol Day]]&lt;9,"Early",IF(Table1[[#This Row],[Ethanol Day]]&gt;16,"Late","Mid"))</f>
        <v>#VALUE!</v>
      </c>
      <c r="P171" s="136" t="s">
        <v>11</v>
      </c>
      <c r="Q171" s="136" t="s">
        <v>71</v>
      </c>
      <c r="R171" s="153">
        <v>1109</v>
      </c>
    </row>
    <row r="172" spans="4:18" x14ac:dyDescent="0.3">
      <c r="D172" s="49" t="str">
        <f>IF(ISBLANK(BurstClassFull1315[[#This Row],[Hour4-Spk/sec]]),"",IF(BurstClassFull1315[[#This Row],[Hour4-Spk/sec]]&lt;$C$3,"LF","HF"))</f>
        <v>LF</v>
      </c>
      <c r="E172" s="49" t="str">
        <f>IF(ISBLANK(BurstClassFull1315[[#This Row],[Hour4-%SpikesInBursts]]),"",IF(BurstClassFull1315[[#This Row],[Hour4-%SpikesInBursts]]&lt;$D$3,"LB","HB"))</f>
        <v>HB</v>
      </c>
      <c r="F172" s="50" t="str">
        <f t="shared" si="2"/>
        <v>LFHB</v>
      </c>
      <c r="G172" s="136">
        <v>0.92361111111111116</v>
      </c>
      <c r="H172" s="136">
        <v>52.325691222021959</v>
      </c>
      <c r="I172" s="136" t="s">
        <v>161</v>
      </c>
      <c r="J172" s="136">
        <v>23</v>
      </c>
      <c r="K172" s="136">
        <v>12</v>
      </c>
      <c r="L172" s="136" t="s">
        <v>101</v>
      </c>
      <c r="M172" s="136" t="s">
        <v>9</v>
      </c>
      <c r="N172" s="136">
        <v>9</v>
      </c>
      <c r="O172" s="136" t="e">
        <f>IF(Table1[[#This Row],[Ethanol Day]]&lt;9,"Early",IF(Table1[[#This Row],[Ethanol Day]]&gt;16,"Late","Mid"))</f>
        <v>#VALUE!</v>
      </c>
      <c r="P172" s="136" t="s">
        <v>71</v>
      </c>
      <c r="Q172" s="136" t="s">
        <v>71</v>
      </c>
      <c r="R172" s="153">
        <v>1109</v>
      </c>
    </row>
    <row r="173" spans="4:18" x14ac:dyDescent="0.3">
      <c r="D173" s="49" t="str">
        <f>IF(ISBLANK(BurstClassFull1315[[#This Row],[Hour4-Spk/sec]]),"",IF(BurstClassFull1315[[#This Row],[Hour4-Spk/sec]]&lt;$C$3,"LF","HF"))</f>
        <v>LF</v>
      </c>
      <c r="E173" s="49" t="str">
        <f>IF(ISBLANK(BurstClassFull1315[[#This Row],[Hour4-%SpikesInBursts]]),"",IF(BurstClassFull1315[[#This Row],[Hour4-%SpikesInBursts]]&lt;$D$3,"LB","HB"))</f>
        <v>LB</v>
      </c>
      <c r="F173" s="50" t="str">
        <f t="shared" si="2"/>
        <v>LFLB</v>
      </c>
      <c r="G173" s="136">
        <v>0.48222222222222227</v>
      </c>
      <c r="H173" s="136">
        <v>17.938848724265689</v>
      </c>
      <c r="I173" s="136" t="s">
        <v>161</v>
      </c>
      <c r="J173" s="136">
        <v>23</v>
      </c>
      <c r="K173" s="136">
        <v>14</v>
      </c>
      <c r="L173" s="136" t="s">
        <v>163</v>
      </c>
      <c r="M173" s="136" t="s">
        <v>9</v>
      </c>
      <c r="N173" s="136">
        <v>9</v>
      </c>
      <c r="O173" s="136" t="e">
        <f>IF(Table1[[#This Row],[Ethanol Day]]&lt;9,"Early",IF(Table1[[#This Row],[Ethanol Day]]&gt;16,"Late","Mid"))</f>
        <v>#VALUE!</v>
      </c>
      <c r="P173" s="136" t="s">
        <v>71</v>
      </c>
      <c r="Q173" s="136" t="s">
        <v>71</v>
      </c>
      <c r="R173" s="153">
        <v>1109</v>
      </c>
    </row>
    <row r="174" spans="4:18" x14ac:dyDescent="0.3">
      <c r="D174" s="49" t="str">
        <f>IF(ISBLANK(BurstClassFull1315[[#This Row],[Hour4-Spk/sec]]),"",IF(BurstClassFull1315[[#This Row],[Hour4-Spk/sec]]&lt;$C$3,"LF","HF"))</f>
        <v>LF</v>
      </c>
      <c r="E174" s="49" t="str">
        <f>IF(ISBLANK(BurstClassFull1315[[#This Row],[Hour4-%SpikesInBursts]]),"",IF(BurstClassFull1315[[#This Row],[Hour4-%SpikesInBursts]]&lt;$D$3,"LB","HB"))</f>
        <v>LB</v>
      </c>
      <c r="F174" s="50" t="str">
        <f t="shared" si="2"/>
        <v>LFLB</v>
      </c>
      <c r="G174" s="136">
        <v>1.6616666666666671</v>
      </c>
      <c r="H174" s="136">
        <v>14.25795186901631</v>
      </c>
      <c r="I174" s="136" t="s">
        <v>161</v>
      </c>
      <c r="J174" s="136">
        <v>23</v>
      </c>
      <c r="K174" s="136">
        <v>15</v>
      </c>
      <c r="L174" s="136" t="s">
        <v>164</v>
      </c>
      <c r="M174" s="136" t="s">
        <v>9</v>
      </c>
      <c r="N174" s="136">
        <v>9</v>
      </c>
      <c r="O174" s="136" t="e">
        <f>IF(Table1[[#This Row],[Ethanol Day]]&lt;9,"Early",IF(Table1[[#This Row],[Ethanol Day]]&gt;16,"Late","Mid"))</f>
        <v>#VALUE!</v>
      </c>
      <c r="P174" s="136" t="s">
        <v>71</v>
      </c>
      <c r="Q174" s="136" t="s">
        <v>71</v>
      </c>
      <c r="R174" s="153">
        <v>1109</v>
      </c>
    </row>
    <row r="175" spans="4:18" x14ac:dyDescent="0.3">
      <c r="D175" s="49" t="str">
        <f>IF(ISBLANK(BurstClassFull1315[[#This Row],[Hour4-Spk/sec]]),"",IF(BurstClassFull1315[[#This Row],[Hour4-Spk/sec]]&lt;$C$3,"LF","HF"))</f>
        <v>LF</v>
      </c>
      <c r="E175" s="49" t="str">
        <f>IF(ISBLANK(BurstClassFull1315[[#This Row],[Hour4-%SpikesInBursts]]),"",IF(BurstClassFull1315[[#This Row],[Hour4-%SpikesInBursts]]&lt;$D$3,"LB","HB"))</f>
        <v>LB</v>
      </c>
      <c r="F175" s="50" t="str">
        <f t="shared" si="2"/>
        <v>LFLB</v>
      </c>
      <c r="G175" s="136">
        <v>0.61138888888888887</v>
      </c>
      <c r="H175" s="136">
        <v>10.696473136863711</v>
      </c>
      <c r="I175" s="136" t="s">
        <v>161</v>
      </c>
      <c r="J175" s="136">
        <v>23</v>
      </c>
      <c r="K175" s="136">
        <v>16</v>
      </c>
      <c r="L175" s="136" t="s">
        <v>130</v>
      </c>
      <c r="M175" s="136" t="s">
        <v>9</v>
      </c>
      <c r="N175" s="136">
        <v>9</v>
      </c>
      <c r="O175" s="136" t="e">
        <f>IF(Table1[[#This Row],[Ethanol Day]]&lt;9,"Early",IF(Table1[[#This Row],[Ethanol Day]]&gt;16,"Late","Mid"))</f>
        <v>#VALUE!</v>
      </c>
      <c r="P175" s="136" t="s">
        <v>71</v>
      </c>
      <c r="Q175" s="136" t="s">
        <v>71</v>
      </c>
      <c r="R175" s="153">
        <v>1109</v>
      </c>
    </row>
    <row r="176" spans="4:18" x14ac:dyDescent="0.3">
      <c r="D176" s="49" t="str">
        <f>IF(ISBLANK(BurstClassFull1315[[#This Row],[Hour4-Spk/sec]]),"",IF(BurstClassFull1315[[#This Row],[Hour4-Spk/sec]]&lt;$C$3,"LF","HF"))</f>
        <v>LF</v>
      </c>
      <c r="E176" s="49" t="str">
        <f>IF(ISBLANK(BurstClassFull1315[[#This Row],[Hour4-%SpikesInBursts]]),"",IF(BurstClassFull1315[[#This Row],[Hour4-%SpikesInBursts]]&lt;$D$3,"LB","HB"))</f>
        <v>LB</v>
      </c>
      <c r="F176" s="50" t="str">
        <f t="shared" si="2"/>
        <v>LFLB</v>
      </c>
      <c r="G176" s="136">
        <v>0.90222222222222215</v>
      </c>
      <c r="H176" s="136">
        <v>12.116838267354678</v>
      </c>
      <c r="I176" s="136" t="s">
        <v>161</v>
      </c>
      <c r="J176" s="136">
        <v>23</v>
      </c>
      <c r="K176" s="136">
        <v>17</v>
      </c>
      <c r="L176" s="136" t="s">
        <v>150</v>
      </c>
      <c r="M176" s="136" t="s">
        <v>9</v>
      </c>
      <c r="N176" s="136">
        <v>9</v>
      </c>
      <c r="O176" s="136" t="e">
        <f>IF(Table1[[#This Row],[Ethanol Day]]&lt;9,"Early",IF(Table1[[#This Row],[Ethanol Day]]&gt;16,"Late","Mid"))</f>
        <v>#VALUE!</v>
      </c>
      <c r="P176" s="136" t="s">
        <v>11</v>
      </c>
      <c r="Q176" s="136" t="s">
        <v>71</v>
      </c>
      <c r="R176" s="153">
        <v>1109</v>
      </c>
    </row>
    <row r="177" spans="4:18" x14ac:dyDescent="0.3">
      <c r="D177" s="49" t="str">
        <f>IF(ISBLANK(BurstClassFull1315[[#This Row],[Hour4-Spk/sec]]),"",IF(BurstClassFull1315[[#This Row],[Hour4-Spk/sec]]&lt;$C$3,"LF","HF"))</f>
        <v>LF</v>
      </c>
      <c r="E177" s="49" t="str">
        <f>IF(ISBLANK(BurstClassFull1315[[#This Row],[Hour4-%SpikesInBursts]]),"",IF(BurstClassFull1315[[#This Row],[Hour4-%SpikesInBursts]]&lt;$D$3,"LB","HB"))</f>
        <v>LB</v>
      </c>
      <c r="F177" s="50" t="str">
        <f t="shared" si="2"/>
        <v>LFLB</v>
      </c>
      <c r="G177" s="136">
        <v>1.2598611111111111</v>
      </c>
      <c r="H177" s="136">
        <v>16.776544632053842</v>
      </c>
      <c r="I177" s="136" t="s">
        <v>132</v>
      </c>
      <c r="J177" s="136">
        <v>24</v>
      </c>
      <c r="K177" s="136">
        <v>2</v>
      </c>
      <c r="L177" s="136" t="s">
        <v>136</v>
      </c>
      <c r="M177" s="136" t="s">
        <v>9</v>
      </c>
      <c r="N177" s="136">
        <v>9</v>
      </c>
      <c r="O177" s="136" t="e">
        <f>IF(Table1[[#This Row],[Ethanol Day]]&lt;9,"Early",IF(Table1[[#This Row],[Ethanol Day]]&gt;16,"Late","Mid"))</f>
        <v>#VALUE!</v>
      </c>
      <c r="P177" s="136" t="s">
        <v>71</v>
      </c>
      <c r="Q177" s="136" t="s">
        <v>119</v>
      </c>
      <c r="R177" s="153">
        <v>331</v>
      </c>
    </row>
    <row r="178" spans="4:18" x14ac:dyDescent="0.3">
      <c r="D178" s="49" t="str">
        <f>IF(ISBLANK(BurstClassFull1315[[#This Row],[Hour4-Spk/sec]]),"",IF(BurstClassFull1315[[#This Row],[Hour4-Spk/sec]]&lt;$C$3,"LF","HF"))</f>
        <v>LF</v>
      </c>
      <c r="E178" s="49" t="str">
        <f>IF(ISBLANK(BurstClassFull1315[[#This Row],[Hour4-%SpikesInBursts]]),"",IF(BurstClassFull1315[[#This Row],[Hour4-%SpikesInBursts]]&lt;$D$3,"LB","HB"))</f>
        <v>LB</v>
      </c>
      <c r="F178" s="50" t="str">
        <f t="shared" si="2"/>
        <v>LFLB</v>
      </c>
      <c r="G178" s="136">
        <v>0.34763888888888889</v>
      </c>
      <c r="H178" s="136">
        <v>4.9076029172883855</v>
      </c>
      <c r="I178" s="136" t="s">
        <v>132</v>
      </c>
      <c r="J178" s="136">
        <v>24</v>
      </c>
      <c r="K178" s="136">
        <v>3</v>
      </c>
      <c r="L178" s="136" t="s">
        <v>85</v>
      </c>
      <c r="M178" s="136" t="s">
        <v>9</v>
      </c>
      <c r="N178" s="136">
        <v>9</v>
      </c>
      <c r="O178" s="136" t="e">
        <f>IF(Table1[[#This Row],[Ethanol Day]]&lt;9,"Early",IF(Table1[[#This Row],[Ethanol Day]]&gt;16,"Late","Mid"))</f>
        <v>#VALUE!</v>
      </c>
      <c r="P178" s="136" t="s">
        <v>71</v>
      </c>
      <c r="Q178" s="136" t="s">
        <v>71</v>
      </c>
      <c r="R178" s="153">
        <v>331</v>
      </c>
    </row>
    <row r="179" spans="4:18" x14ac:dyDescent="0.3">
      <c r="D179" s="49" t="str">
        <f>IF(ISBLANK(BurstClassFull1315[[#This Row],[Hour4-Spk/sec]]),"",IF(BurstClassFull1315[[#This Row],[Hour4-Spk/sec]]&lt;$C$3,"LF","HF"))</f>
        <v>LF</v>
      </c>
      <c r="E179" s="49" t="str">
        <f>IF(ISBLANK(BurstClassFull1315[[#This Row],[Hour4-%SpikesInBursts]]),"",IF(BurstClassFull1315[[#This Row],[Hour4-%SpikesInBursts]]&lt;$D$3,"LB","HB"))</f>
        <v>LB</v>
      </c>
      <c r="F179" s="50" t="str">
        <f t="shared" si="2"/>
        <v>LFLB</v>
      </c>
      <c r="G179" s="136">
        <v>1.5136111111111112</v>
      </c>
      <c r="H179" s="136">
        <v>18.744710162907289</v>
      </c>
      <c r="I179" s="136" t="s">
        <v>132</v>
      </c>
      <c r="J179" s="136">
        <v>24</v>
      </c>
      <c r="K179" s="136">
        <v>4</v>
      </c>
      <c r="L179" s="136" t="s">
        <v>112</v>
      </c>
      <c r="M179" s="136" t="s">
        <v>9</v>
      </c>
      <c r="N179" s="136">
        <v>9</v>
      </c>
      <c r="O179" s="136" t="e">
        <f>IF(Table1[[#This Row],[Ethanol Day]]&lt;9,"Early",IF(Table1[[#This Row],[Ethanol Day]]&gt;16,"Late","Mid"))</f>
        <v>#VALUE!</v>
      </c>
      <c r="P179" s="136" t="s">
        <v>71</v>
      </c>
      <c r="Q179" s="136" t="s">
        <v>119</v>
      </c>
      <c r="R179" s="153">
        <v>331</v>
      </c>
    </row>
    <row r="180" spans="4:18" x14ac:dyDescent="0.3">
      <c r="D180" s="49" t="str">
        <f>IF(ISBLANK(BurstClassFull1315[[#This Row],[Hour4-Spk/sec]]),"",IF(BurstClassFull1315[[#This Row],[Hour4-Spk/sec]]&lt;$C$3,"LF","HF"))</f>
        <v>LF</v>
      </c>
      <c r="E180" s="49" t="str">
        <f>IF(ISBLANK(BurstClassFull1315[[#This Row],[Hour4-%SpikesInBursts]]),"",IF(BurstClassFull1315[[#This Row],[Hour4-%SpikesInBursts]]&lt;$D$3,"LB","HB"))</f>
        <v>LB</v>
      </c>
      <c r="F180" s="50" t="str">
        <f t="shared" si="2"/>
        <v>LFLB</v>
      </c>
      <c r="G180" s="136">
        <v>1.1894444444444445</v>
      </c>
      <c r="H180" s="136">
        <v>19.075496952967374</v>
      </c>
      <c r="I180" s="136" t="s">
        <v>132</v>
      </c>
      <c r="J180" s="136">
        <v>24</v>
      </c>
      <c r="K180" s="136">
        <v>5</v>
      </c>
      <c r="L180" s="136" t="s">
        <v>113</v>
      </c>
      <c r="M180" s="136" t="s">
        <v>9</v>
      </c>
      <c r="N180" s="136">
        <v>9</v>
      </c>
      <c r="O180" s="136" t="e">
        <f>IF(Table1[[#This Row],[Ethanol Day]]&lt;9,"Early",IF(Table1[[#This Row],[Ethanol Day]]&gt;16,"Late","Mid"))</f>
        <v>#VALUE!</v>
      </c>
      <c r="P180" s="136" t="s">
        <v>11</v>
      </c>
      <c r="Q180" s="136" t="s">
        <v>119</v>
      </c>
      <c r="R180" s="153">
        <v>331</v>
      </c>
    </row>
    <row r="181" spans="4:18" x14ac:dyDescent="0.3">
      <c r="D181" s="49" t="str">
        <f>IF(ISBLANK(BurstClassFull1315[[#This Row],[Hour4-Spk/sec]]),"",IF(BurstClassFull1315[[#This Row],[Hour4-Spk/sec]]&lt;$C$3,"LF","HF"))</f>
        <v>LF</v>
      </c>
      <c r="E181" s="49" t="str">
        <f>IF(ISBLANK(BurstClassFull1315[[#This Row],[Hour4-%SpikesInBursts]]),"",IF(BurstClassFull1315[[#This Row],[Hour4-%SpikesInBursts]]&lt;$D$3,"LB","HB"))</f>
        <v>LB</v>
      </c>
      <c r="F181" s="50" t="str">
        <f t="shared" si="2"/>
        <v>LFLB</v>
      </c>
      <c r="G181" s="136">
        <v>1.5938888888888891</v>
      </c>
      <c r="H181" s="136">
        <v>21.763881055439171</v>
      </c>
      <c r="I181" s="136" t="s">
        <v>132</v>
      </c>
      <c r="J181" s="136">
        <v>24</v>
      </c>
      <c r="K181" s="136">
        <v>8</v>
      </c>
      <c r="L181" s="136" t="s">
        <v>122</v>
      </c>
      <c r="M181" s="136" t="s">
        <v>9</v>
      </c>
      <c r="N181" s="136">
        <v>9</v>
      </c>
      <c r="O181" s="136" t="e">
        <f>IF(Table1[[#This Row],[Ethanol Day]]&lt;9,"Early",IF(Table1[[#This Row],[Ethanol Day]]&gt;16,"Late","Mid"))</f>
        <v>#VALUE!</v>
      </c>
      <c r="P181" s="136" t="s">
        <v>71</v>
      </c>
      <c r="Q181" s="136" t="s">
        <v>119</v>
      </c>
      <c r="R181" s="153">
        <v>331</v>
      </c>
    </row>
    <row r="182" spans="4:18" x14ac:dyDescent="0.3">
      <c r="D182" s="49" t="str">
        <f>IF(ISBLANK(BurstClassFull1315[[#This Row],[Hour4-Spk/sec]]),"",IF(BurstClassFull1315[[#This Row],[Hour4-Spk/sec]]&lt;$C$3,"LF","HF"))</f>
        <v/>
      </c>
      <c r="E182" s="49" t="str">
        <f>IF(ISBLANK(BurstClassFull1315[[#This Row],[Hour4-%SpikesInBursts]]),"",IF(BurstClassFull1315[[#This Row],[Hour4-%SpikesInBursts]]&lt;$D$3,"LB","HB"))</f>
        <v/>
      </c>
      <c r="F182" s="50" t="str">
        <f t="shared" si="2"/>
        <v/>
      </c>
      <c r="G182" s="131"/>
      <c r="H182" s="131"/>
      <c r="I182"/>
      <c r="J182"/>
      <c r="K182"/>
      <c r="L182"/>
      <c r="M182"/>
      <c r="N182"/>
      <c r="O182" t="e">
        <f>IF(Table1[[#This Row],[Ethanol Day]]&lt;9,"Early",IF(Table1[[#This Row],[Ethanol Day]]&gt;16,"Late","Mid"))</f>
        <v>#VALUE!</v>
      </c>
      <c r="P182"/>
      <c r="Q182"/>
      <c r="R182" s="153"/>
    </row>
    <row r="183" spans="4:18" x14ac:dyDescent="0.3">
      <c r="D183" s="49" t="str">
        <f>IF(ISBLANK(BurstClassFull1315[[#This Row],[Hour4-Spk/sec]]),"",IF(BurstClassFull1315[[#This Row],[Hour4-Spk/sec]]&lt;$C$3,"LF","HF"))</f>
        <v/>
      </c>
      <c r="E183" s="49" t="str">
        <f>IF(ISBLANK(BurstClassFull1315[[#This Row],[Hour4-%SpikesInBursts]]),"",IF(BurstClassFull1315[[#This Row],[Hour4-%SpikesInBursts]]&lt;$D$3,"LB","HB"))</f>
        <v/>
      </c>
      <c r="F183" s="50" t="str">
        <f t="shared" si="2"/>
        <v/>
      </c>
      <c r="G183" s="131"/>
      <c r="H183" s="131"/>
      <c r="I183"/>
      <c r="J183"/>
      <c r="K183"/>
      <c r="L183"/>
      <c r="M183"/>
      <c r="N183"/>
      <c r="O183" t="e">
        <f>IF(Table1[[#This Row],[Ethanol Day]]&lt;9,"Early",IF(Table1[[#This Row],[Ethanol Day]]&gt;16,"Late","Mid"))</f>
        <v>#VALUE!</v>
      </c>
      <c r="P183"/>
      <c r="Q183"/>
      <c r="R183" s="153"/>
    </row>
    <row r="184" spans="4:18" x14ac:dyDescent="0.3">
      <c r="D184" s="49" t="str">
        <f>IF(ISBLANK(BurstClassFull1315[[#This Row],[Hour4-Spk/sec]]),"",IF(BurstClassFull1315[[#This Row],[Hour4-Spk/sec]]&lt;$C$3,"LF","HF"))</f>
        <v/>
      </c>
      <c r="E184" s="49" t="str">
        <f>IF(ISBLANK(BurstClassFull1315[[#This Row],[Hour4-%SpikesInBursts]]),"",IF(BurstClassFull1315[[#This Row],[Hour4-%SpikesInBursts]]&lt;$D$3,"LB","HB"))</f>
        <v/>
      </c>
      <c r="F184" s="50" t="str">
        <f t="shared" si="2"/>
        <v/>
      </c>
      <c r="G184" s="131"/>
      <c r="H184" s="131"/>
      <c r="I184"/>
      <c r="J184"/>
      <c r="K184"/>
      <c r="L184"/>
      <c r="M184"/>
      <c r="N184"/>
      <c r="O184" t="e">
        <f>IF(Table1[[#This Row],[Ethanol Day]]&lt;9,"Early",IF(Table1[[#This Row],[Ethanol Day]]&gt;16,"Late","Mid"))</f>
        <v>#VALUE!</v>
      </c>
      <c r="P184"/>
      <c r="Q184"/>
      <c r="R184" s="153"/>
    </row>
    <row r="185" spans="4:18" x14ac:dyDescent="0.3">
      <c r="D185" s="49" t="str">
        <f>IF(ISBLANK(BurstClassFull1315[[#This Row],[Hour4-Spk/sec]]),"",IF(BurstClassFull1315[[#This Row],[Hour4-Spk/sec]]&lt;$C$3,"LF","HF"))</f>
        <v/>
      </c>
      <c r="E185" s="49" t="str">
        <f>IF(ISBLANK(BurstClassFull1315[[#This Row],[Hour4-%SpikesInBursts]]),"",IF(BurstClassFull1315[[#This Row],[Hour4-%SpikesInBursts]]&lt;$D$3,"LB","HB"))</f>
        <v/>
      </c>
      <c r="F185" s="50" t="str">
        <f t="shared" si="2"/>
        <v/>
      </c>
      <c r="G185" s="131"/>
      <c r="H185" s="131"/>
      <c r="I185"/>
      <c r="J185"/>
      <c r="K185"/>
      <c r="L185"/>
      <c r="M185"/>
      <c r="N185"/>
      <c r="O185" t="e">
        <f>IF(Table1[[#This Row],[Ethanol Day]]&lt;9,"Early",IF(Table1[[#This Row],[Ethanol Day]]&gt;16,"Late","Mid"))</f>
        <v>#VALUE!</v>
      </c>
      <c r="P185"/>
      <c r="Q185"/>
      <c r="R185" s="153"/>
    </row>
    <row r="186" spans="4:18" x14ac:dyDescent="0.3">
      <c r="D186" s="49" t="str">
        <f>IF(ISBLANK(BurstClassFull1315[[#This Row],[Hour4-Spk/sec]]),"",IF(BurstClassFull1315[[#This Row],[Hour4-Spk/sec]]&lt;$C$3,"LF","HF"))</f>
        <v/>
      </c>
      <c r="E186" s="49" t="str">
        <f>IF(ISBLANK(BurstClassFull1315[[#This Row],[Hour4-%SpikesInBursts]]),"",IF(BurstClassFull1315[[#This Row],[Hour4-%SpikesInBursts]]&lt;$D$3,"LB","HB"))</f>
        <v/>
      </c>
      <c r="F186" s="50" t="str">
        <f t="shared" si="2"/>
        <v/>
      </c>
      <c r="G186" s="131"/>
      <c r="H186" s="131"/>
      <c r="I186"/>
      <c r="J186"/>
      <c r="K186"/>
      <c r="L186"/>
      <c r="M186"/>
      <c r="N186"/>
      <c r="O186" t="e">
        <f>IF(Table1[[#This Row],[Ethanol Day]]&lt;9,"Early",IF(Table1[[#This Row],[Ethanol Day]]&gt;16,"Late","Mid"))</f>
        <v>#VALUE!</v>
      </c>
      <c r="P186"/>
      <c r="Q186"/>
      <c r="R186" s="153"/>
    </row>
    <row r="187" spans="4:18" x14ac:dyDescent="0.3">
      <c r="D187" s="49" t="str">
        <f>IF(ISBLANK(BurstClassFull1315[[#This Row],[Hour4-Spk/sec]]),"",IF(BurstClassFull1315[[#This Row],[Hour4-Spk/sec]]&lt;$C$3,"LF","HF"))</f>
        <v/>
      </c>
      <c r="E187" s="49" t="str">
        <f>IF(ISBLANK(BurstClassFull1315[[#This Row],[Hour4-%SpikesInBursts]]),"",IF(BurstClassFull1315[[#This Row],[Hour4-%SpikesInBursts]]&lt;$D$3,"LB","HB"))</f>
        <v/>
      </c>
      <c r="F187" s="50" t="str">
        <f t="shared" si="2"/>
        <v/>
      </c>
      <c r="G187" s="131"/>
      <c r="H187" s="131"/>
      <c r="I187"/>
      <c r="J187"/>
      <c r="K187"/>
      <c r="L187"/>
      <c r="M187"/>
      <c r="N187"/>
      <c r="O187" t="e">
        <f>IF(Table1[[#This Row],[Ethanol Day]]&lt;9,"Early",IF(Table1[[#This Row],[Ethanol Day]]&gt;16,"Late","Mid"))</f>
        <v>#VALUE!</v>
      </c>
      <c r="P187"/>
      <c r="Q187"/>
      <c r="R187" s="153"/>
    </row>
    <row r="188" spans="4:18" x14ac:dyDescent="0.3">
      <c r="D188" s="49" t="str">
        <f>IF(ISBLANK(BurstClassFull1315[[#This Row],[Hour4-Spk/sec]]),"",IF(BurstClassFull1315[[#This Row],[Hour4-Spk/sec]]&lt;$C$3,"LF","HF"))</f>
        <v/>
      </c>
      <c r="E188" s="49" t="str">
        <f>IF(ISBLANK(BurstClassFull1315[[#This Row],[Hour4-%SpikesInBursts]]),"",IF(BurstClassFull1315[[#This Row],[Hour4-%SpikesInBursts]]&lt;$D$3,"LB","HB"))</f>
        <v/>
      </c>
      <c r="F188" s="50" t="str">
        <f t="shared" si="2"/>
        <v/>
      </c>
      <c r="G188" s="131"/>
      <c r="H188" s="131"/>
      <c r="I188"/>
      <c r="J188"/>
      <c r="K188"/>
      <c r="L188"/>
      <c r="M188"/>
      <c r="N188"/>
      <c r="O188" t="e">
        <f>IF(Table1[[#This Row],[Ethanol Day]]&lt;9,"Early",IF(Table1[[#This Row],[Ethanol Day]]&gt;16,"Late","Mid"))</f>
        <v>#VALUE!</v>
      </c>
      <c r="P188"/>
      <c r="Q188"/>
      <c r="R188" s="153"/>
    </row>
    <row r="189" spans="4:18" x14ac:dyDescent="0.3">
      <c r="D189" s="49" t="str">
        <f>IF(ISBLANK(BurstClassFull1315[[#This Row],[Hour4-Spk/sec]]),"",IF(BurstClassFull1315[[#This Row],[Hour4-Spk/sec]]&lt;$C$3,"LF","HF"))</f>
        <v/>
      </c>
      <c r="E189" s="49" t="str">
        <f>IF(ISBLANK(BurstClassFull1315[[#This Row],[Hour4-%SpikesInBursts]]),"",IF(BurstClassFull1315[[#This Row],[Hour4-%SpikesInBursts]]&lt;$D$3,"LB","HB"))</f>
        <v/>
      </c>
      <c r="F189" s="50" t="str">
        <f t="shared" si="2"/>
        <v/>
      </c>
      <c r="G189" s="131"/>
      <c r="H189" s="131"/>
      <c r="I189"/>
      <c r="J189"/>
      <c r="K189"/>
      <c r="L189"/>
      <c r="M189"/>
      <c r="N189"/>
      <c r="O189" t="e">
        <f>IF(Table1[[#This Row],[Ethanol Day]]&lt;9,"Early",IF(Table1[[#This Row],[Ethanol Day]]&gt;16,"Late","Mid"))</f>
        <v>#VALUE!</v>
      </c>
      <c r="P189"/>
      <c r="Q189"/>
      <c r="R189" s="153"/>
    </row>
    <row r="190" spans="4:18" x14ac:dyDescent="0.3">
      <c r="D190" s="49" t="str">
        <f>IF(ISBLANK(BurstClassFull1315[[#This Row],[Hour4-Spk/sec]]),"",IF(BurstClassFull1315[[#This Row],[Hour4-Spk/sec]]&lt;$C$3,"LF","HF"))</f>
        <v/>
      </c>
      <c r="E190" s="49" t="str">
        <f>IF(ISBLANK(BurstClassFull1315[[#This Row],[Hour4-%SpikesInBursts]]),"",IF(BurstClassFull1315[[#This Row],[Hour4-%SpikesInBursts]]&lt;$D$3,"LB","HB"))</f>
        <v/>
      </c>
      <c r="F190" s="50" t="str">
        <f t="shared" si="2"/>
        <v/>
      </c>
      <c r="G190" s="131"/>
      <c r="H190" s="131"/>
      <c r="I190"/>
      <c r="J190"/>
      <c r="K190"/>
      <c r="L190"/>
      <c r="M190"/>
      <c r="N190"/>
      <c r="O190" t="e">
        <f>IF(Table1[[#This Row],[Ethanol Day]]&lt;9,"Early",IF(Table1[[#This Row],[Ethanol Day]]&gt;16,"Late","Mid"))</f>
        <v>#VALUE!</v>
      </c>
      <c r="P190"/>
      <c r="Q190"/>
      <c r="R190" s="153"/>
    </row>
    <row r="191" spans="4:18" x14ac:dyDescent="0.3">
      <c r="D191" s="49" t="str">
        <f>IF(ISBLANK(BurstClassFull1315[[#This Row],[Hour4-Spk/sec]]),"",IF(BurstClassFull1315[[#This Row],[Hour4-Spk/sec]]&lt;$C$3,"LF","HF"))</f>
        <v/>
      </c>
      <c r="E191" s="49" t="str">
        <f>IF(ISBLANK(BurstClassFull1315[[#This Row],[Hour4-%SpikesInBursts]]),"",IF(BurstClassFull1315[[#This Row],[Hour4-%SpikesInBursts]]&lt;$D$3,"LB","HB"))</f>
        <v/>
      </c>
      <c r="F191" s="50" t="str">
        <f t="shared" si="2"/>
        <v/>
      </c>
      <c r="G191" s="131"/>
      <c r="H191" s="131"/>
      <c r="I191"/>
      <c r="J191"/>
      <c r="K191"/>
      <c r="L191"/>
      <c r="M191"/>
      <c r="N191"/>
      <c r="O191" t="e">
        <f>IF(Table1[[#This Row],[Ethanol Day]]&lt;9,"Early",IF(Table1[[#This Row],[Ethanol Day]]&gt;16,"Late","Mid"))</f>
        <v>#VALUE!</v>
      </c>
      <c r="P191"/>
      <c r="Q191"/>
      <c r="R191" s="153"/>
    </row>
    <row r="192" spans="4:18" x14ac:dyDescent="0.3">
      <c r="D192" s="49" t="str">
        <f>IF(ISBLANK(BurstClassFull1315[[#This Row],[Hour4-Spk/sec]]),"",IF(BurstClassFull1315[[#This Row],[Hour4-Spk/sec]]&lt;$C$3,"LF","HF"))</f>
        <v/>
      </c>
      <c r="E192" s="49" t="str">
        <f>IF(ISBLANK(BurstClassFull1315[[#This Row],[Hour4-%SpikesInBursts]]),"",IF(BurstClassFull1315[[#This Row],[Hour4-%SpikesInBursts]]&lt;$D$3,"LB","HB"))</f>
        <v/>
      </c>
      <c r="F192" s="50" t="str">
        <f t="shared" si="2"/>
        <v/>
      </c>
      <c r="G192" s="131"/>
      <c r="H192" s="131"/>
      <c r="I192"/>
      <c r="J192"/>
      <c r="K192"/>
      <c r="L192"/>
      <c r="M192"/>
      <c r="N192"/>
      <c r="O192" t="e">
        <f>IF(Table1[[#This Row],[Ethanol Day]]&lt;9,"Early",IF(Table1[[#This Row],[Ethanol Day]]&gt;16,"Late","Mid"))</f>
        <v>#VALUE!</v>
      </c>
      <c r="P192"/>
      <c r="Q192"/>
      <c r="R192" s="153"/>
    </row>
    <row r="193" spans="4:18" x14ac:dyDescent="0.3">
      <c r="D193" s="49" t="str">
        <f>IF(ISBLANK(BurstClassFull1315[[#This Row],[Hour4-Spk/sec]]),"",IF(BurstClassFull1315[[#This Row],[Hour4-Spk/sec]]&lt;$C$3,"LF","HF"))</f>
        <v/>
      </c>
      <c r="E193" s="49" t="str">
        <f>IF(ISBLANK(BurstClassFull1315[[#This Row],[Hour4-%SpikesInBursts]]),"",IF(BurstClassFull1315[[#This Row],[Hour4-%SpikesInBursts]]&lt;$D$3,"LB","HB"))</f>
        <v/>
      </c>
      <c r="F193" s="50" t="str">
        <f t="shared" si="2"/>
        <v/>
      </c>
      <c r="G193" s="131"/>
      <c r="H193" s="131"/>
      <c r="I193"/>
      <c r="J193"/>
      <c r="K193"/>
      <c r="L193"/>
      <c r="M193"/>
      <c r="N193"/>
      <c r="O193" t="e">
        <f>IF(Table1[[#This Row],[Ethanol Day]]&lt;9,"Early",IF(Table1[[#This Row],[Ethanol Day]]&gt;16,"Late","Mid"))</f>
        <v>#VALUE!</v>
      </c>
      <c r="P193"/>
      <c r="Q193"/>
      <c r="R193" s="153"/>
    </row>
    <row r="194" spans="4:18" x14ac:dyDescent="0.3">
      <c r="D194" s="49" t="str">
        <f>IF(ISBLANK(BurstClassFull1315[[#This Row],[Hour4-Spk/sec]]),"",IF(BurstClassFull1315[[#This Row],[Hour4-Spk/sec]]&lt;$C$3,"LF","HF"))</f>
        <v/>
      </c>
      <c r="E194" s="49" t="str">
        <f>IF(ISBLANK(BurstClassFull1315[[#This Row],[Hour4-%SpikesInBursts]]),"",IF(BurstClassFull1315[[#This Row],[Hour4-%SpikesInBursts]]&lt;$D$3,"LB","HB"))</f>
        <v/>
      </c>
      <c r="F194" s="50" t="str">
        <f t="shared" si="2"/>
        <v/>
      </c>
      <c r="G194" s="131"/>
      <c r="H194" s="131"/>
      <c r="I194"/>
      <c r="J194"/>
      <c r="K194"/>
      <c r="L194"/>
      <c r="M194"/>
      <c r="N194"/>
      <c r="O194" t="e">
        <f>IF(Table1[[#This Row],[Ethanol Day]]&lt;9,"Early",IF(Table1[[#This Row],[Ethanol Day]]&gt;16,"Late","Mid"))</f>
        <v>#VALUE!</v>
      </c>
      <c r="P194"/>
      <c r="Q194"/>
      <c r="R194" s="153"/>
    </row>
    <row r="195" spans="4:18" x14ac:dyDescent="0.3">
      <c r="D195" s="49" t="str">
        <f>IF(ISBLANK(BurstClassFull1315[[#This Row],[Hour4-Spk/sec]]),"",IF(BurstClassFull1315[[#This Row],[Hour4-Spk/sec]]&lt;$C$3,"LF","HF"))</f>
        <v/>
      </c>
      <c r="E195" s="49" t="str">
        <f>IF(ISBLANK(BurstClassFull1315[[#This Row],[Hour4-%SpikesInBursts]]),"",IF(BurstClassFull1315[[#This Row],[Hour4-%SpikesInBursts]]&lt;$D$3,"LB","HB"))</f>
        <v/>
      </c>
      <c r="F195" s="50" t="str">
        <f t="shared" si="2"/>
        <v/>
      </c>
      <c r="G195" s="131"/>
      <c r="H195" s="131"/>
      <c r="I195"/>
      <c r="J195"/>
      <c r="K195"/>
      <c r="L195"/>
      <c r="M195"/>
      <c r="N195"/>
      <c r="O195" t="e">
        <f>IF(Table1[[#This Row],[Ethanol Day]]&lt;9,"Early",IF(Table1[[#This Row],[Ethanol Day]]&gt;16,"Late","Mid"))</f>
        <v>#VALUE!</v>
      </c>
      <c r="P195"/>
      <c r="Q195"/>
      <c r="R195" s="153"/>
    </row>
    <row r="196" spans="4:18" x14ac:dyDescent="0.3">
      <c r="D196" s="49" t="str">
        <f>IF(ISBLANK(BurstClassFull1315[[#This Row],[Hour4-Spk/sec]]),"",IF(BurstClassFull1315[[#This Row],[Hour4-Spk/sec]]&lt;$C$3,"LF","HF"))</f>
        <v/>
      </c>
      <c r="E196" s="49" t="str">
        <f>IF(ISBLANK(BurstClassFull1315[[#This Row],[Hour4-%SpikesInBursts]]),"",IF(BurstClassFull1315[[#This Row],[Hour4-%SpikesInBursts]]&lt;$D$3,"LB","HB"))</f>
        <v/>
      </c>
      <c r="F196" s="50" t="str">
        <f t="shared" si="2"/>
        <v/>
      </c>
      <c r="G196" s="131"/>
      <c r="H196" s="131"/>
      <c r="I196"/>
      <c r="J196"/>
      <c r="K196"/>
      <c r="L196"/>
      <c r="M196"/>
      <c r="N196"/>
      <c r="O196" t="e">
        <f>IF(Table1[[#This Row],[Ethanol Day]]&lt;9,"Early",IF(Table1[[#This Row],[Ethanol Day]]&gt;16,"Late","Mid"))</f>
        <v>#VALUE!</v>
      </c>
      <c r="P196"/>
      <c r="Q196"/>
      <c r="R196" s="153"/>
    </row>
    <row r="197" spans="4:18" x14ac:dyDescent="0.3">
      <c r="D197" s="49" t="str">
        <f>IF(ISBLANK(BurstClassFull1315[[#This Row],[Hour4-Spk/sec]]),"",IF(BurstClassFull1315[[#This Row],[Hour4-Spk/sec]]&lt;$C$3,"LF","HF"))</f>
        <v/>
      </c>
      <c r="E197" s="49" t="str">
        <f>IF(ISBLANK(BurstClassFull1315[[#This Row],[Hour4-%SpikesInBursts]]),"",IF(BurstClassFull1315[[#This Row],[Hour4-%SpikesInBursts]]&lt;$D$3,"LB","HB"))</f>
        <v/>
      </c>
      <c r="F197" s="50" t="str">
        <f t="shared" si="2"/>
        <v/>
      </c>
      <c r="G197" s="131"/>
      <c r="H197" s="131"/>
      <c r="I197"/>
      <c r="J197"/>
      <c r="K197"/>
      <c r="L197"/>
      <c r="M197"/>
      <c r="N197"/>
      <c r="O197" t="e">
        <f>IF(Table1[[#This Row],[Ethanol Day]]&lt;9,"Early",IF(Table1[[#This Row],[Ethanol Day]]&gt;16,"Late","Mid"))</f>
        <v>#VALUE!</v>
      </c>
      <c r="P197"/>
      <c r="Q197"/>
      <c r="R197" s="153"/>
    </row>
    <row r="198" spans="4:18" x14ac:dyDescent="0.3">
      <c r="D198" s="49" t="str">
        <f>IF(ISBLANK(BurstClassFull1315[[#This Row],[Hour4-Spk/sec]]),"",IF(BurstClassFull1315[[#This Row],[Hour4-Spk/sec]]&lt;$C$3,"LF","HF"))</f>
        <v/>
      </c>
      <c r="E198" s="49" t="str">
        <f>IF(ISBLANK(BurstClassFull1315[[#This Row],[Hour4-%SpikesInBursts]]),"",IF(BurstClassFull1315[[#This Row],[Hour4-%SpikesInBursts]]&lt;$D$3,"LB","HB"))</f>
        <v/>
      </c>
      <c r="F198" s="50" t="str">
        <f t="shared" si="2"/>
        <v/>
      </c>
      <c r="G198" s="131"/>
      <c r="H198" s="131"/>
      <c r="I198"/>
      <c r="J198"/>
      <c r="K198"/>
      <c r="L198"/>
      <c r="M198"/>
      <c r="N198"/>
      <c r="O198" t="e">
        <f>IF(Table1[[#This Row],[Ethanol Day]]&lt;9,"Early",IF(Table1[[#This Row],[Ethanol Day]]&gt;16,"Late","Mid"))</f>
        <v>#VALUE!</v>
      </c>
      <c r="P198"/>
      <c r="Q198"/>
      <c r="R198" s="153"/>
    </row>
    <row r="199" spans="4:18" x14ac:dyDescent="0.3">
      <c r="D199" s="49" t="str">
        <f>IF(ISBLANK(BurstClassFull1315[[#This Row],[Hour4-Spk/sec]]),"",IF(BurstClassFull1315[[#This Row],[Hour4-Spk/sec]]&lt;$C$3,"LF","HF"))</f>
        <v/>
      </c>
      <c r="E199" s="49" t="str">
        <f>IF(ISBLANK(BurstClassFull1315[[#This Row],[Hour4-%SpikesInBursts]]),"",IF(BurstClassFull1315[[#This Row],[Hour4-%SpikesInBursts]]&lt;$D$3,"LB","HB"))</f>
        <v/>
      </c>
      <c r="F199" s="50" t="str">
        <f t="shared" si="2"/>
        <v/>
      </c>
      <c r="G199" s="131"/>
      <c r="H199" s="131"/>
      <c r="I199"/>
      <c r="J199"/>
      <c r="K199"/>
      <c r="L199"/>
      <c r="M199"/>
      <c r="N199"/>
      <c r="O199" t="e">
        <f>IF(Table1[[#This Row],[Ethanol Day]]&lt;9,"Early",IF(Table1[[#This Row],[Ethanol Day]]&gt;16,"Late","Mid"))</f>
        <v>#VALUE!</v>
      </c>
      <c r="P199"/>
      <c r="Q199"/>
      <c r="R199" s="153"/>
    </row>
    <row r="200" spans="4:18" x14ac:dyDescent="0.3">
      <c r="D200" s="49" t="str">
        <f>IF(ISBLANK(BurstClassFull1315[[#This Row],[Hour4-Spk/sec]]),"",IF(BurstClassFull1315[[#This Row],[Hour4-Spk/sec]]&lt;$C$3,"LF","HF"))</f>
        <v/>
      </c>
      <c r="E200" s="49" t="str">
        <f>IF(ISBLANK(BurstClassFull1315[[#This Row],[Hour4-%SpikesInBursts]]),"",IF(BurstClassFull1315[[#This Row],[Hour4-%SpikesInBursts]]&lt;$D$3,"LB","HB"))</f>
        <v/>
      </c>
      <c r="F200" s="50" t="str">
        <f t="shared" si="2"/>
        <v/>
      </c>
      <c r="G200" s="131"/>
      <c r="H200" s="131"/>
      <c r="I200"/>
      <c r="J200"/>
      <c r="K200"/>
      <c r="L200"/>
      <c r="M200"/>
      <c r="N200"/>
      <c r="O200" t="e">
        <f>IF(Table1[[#This Row],[Ethanol Day]]&lt;9,"Early",IF(Table1[[#This Row],[Ethanol Day]]&gt;16,"Late","Mid"))</f>
        <v>#VALUE!</v>
      </c>
      <c r="P200"/>
      <c r="Q200"/>
      <c r="R200" s="153"/>
    </row>
    <row r="201" spans="4:18" x14ac:dyDescent="0.3">
      <c r="D201" s="49" t="str">
        <f>IF(ISBLANK(BurstClassFull1315[[#This Row],[Hour4-Spk/sec]]),"",IF(BurstClassFull1315[[#This Row],[Hour4-Spk/sec]]&lt;$C$3,"LF","HF"))</f>
        <v/>
      </c>
      <c r="E201" s="49" t="str">
        <f>IF(ISBLANK(BurstClassFull1315[[#This Row],[Hour4-%SpikesInBursts]]),"",IF(BurstClassFull1315[[#This Row],[Hour4-%SpikesInBursts]]&lt;$D$3,"LB","HB"))</f>
        <v/>
      </c>
      <c r="F201" s="50" t="str">
        <f t="shared" si="2"/>
        <v/>
      </c>
      <c r="G201" s="131"/>
      <c r="H201" s="131"/>
      <c r="I201"/>
      <c r="J201"/>
      <c r="K201"/>
      <c r="L201"/>
      <c r="M201"/>
      <c r="N201"/>
      <c r="O201" t="e">
        <f>IF(Table1[[#This Row],[Ethanol Day]]&lt;9,"Early",IF(Table1[[#This Row],[Ethanol Day]]&gt;16,"Late","Mid"))</f>
        <v>#VALUE!</v>
      </c>
      <c r="P201"/>
      <c r="Q201"/>
      <c r="R201" s="153"/>
    </row>
    <row r="202" spans="4:18" x14ac:dyDescent="0.3">
      <c r="D202" s="49" t="str">
        <f>IF(ISBLANK(BurstClassFull1315[[#This Row],[Hour4-Spk/sec]]),"",IF(BurstClassFull1315[[#This Row],[Hour4-Spk/sec]]&lt;$C$3,"LF","HF"))</f>
        <v/>
      </c>
      <c r="E202" s="49" t="str">
        <f>IF(ISBLANK(BurstClassFull1315[[#This Row],[Hour4-%SpikesInBursts]]),"",IF(BurstClassFull1315[[#This Row],[Hour4-%SpikesInBursts]]&lt;$D$3,"LB","HB"))</f>
        <v/>
      </c>
      <c r="F202" s="50" t="str">
        <f t="shared" si="2"/>
        <v/>
      </c>
      <c r="G202" s="131"/>
      <c r="H202" s="131"/>
      <c r="I202"/>
      <c r="J202"/>
      <c r="K202"/>
      <c r="L202"/>
      <c r="M202"/>
      <c r="N202"/>
      <c r="O202" t="e">
        <f>IF(Table1[[#This Row],[Ethanol Day]]&lt;9,"Early",IF(Table1[[#This Row],[Ethanol Day]]&gt;16,"Late","Mid"))</f>
        <v>#VALUE!</v>
      </c>
      <c r="P202"/>
      <c r="Q202"/>
      <c r="R202" s="153"/>
    </row>
    <row r="203" spans="4:18" x14ac:dyDescent="0.3">
      <c r="D203" s="49" t="str">
        <f>IF(ISBLANK(BurstClassFull1315[[#This Row],[Hour4-Spk/sec]]),"",IF(BurstClassFull1315[[#This Row],[Hour4-Spk/sec]]&lt;$C$3,"LF","HF"))</f>
        <v/>
      </c>
      <c r="E203" s="49" t="str">
        <f>IF(ISBLANK(BurstClassFull1315[[#This Row],[Hour4-%SpikesInBursts]]),"",IF(BurstClassFull1315[[#This Row],[Hour4-%SpikesInBursts]]&lt;$D$3,"LB","HB"))</f>
        <v/>
      </c>
      <c r="F203" s="50" t="str">
        <f t="shared" si="2"/>
        <v/>
      </c>
      <c r="G203" s="131"/>
      <c r="H203" s="131"/>
      <c r="I203"/>
      <c r="J203"/>
      <c r="K203"/>
      <c r="L203"/>
      <c r="M203"/>
      <c r="N203"/>
      <c r="O203" t="e">
        <f>IF(Table1[[#This Row],[Ethanol Day]]&lt;9,"Early",IF(Table1[[#This Row],[Ethanol Day]]&gt;16,"Late","Mid"))</f>
        <v>#VALUE!</v>
      </c>
      <c r="P203"/>
      <c r="Q203"/>
      <c r="R203" s="153"/>
    </row>
    <row r="204" spans="4:18" x14ac:dyDescent="0.3">
      <c r="D204" s="49" t="str">
        <f>IF(ISBLANK(BurstClassFull1315[[#This Row],[Hour4-Spk/sec]]),"",IF(BurstClassFull1315[[#This Row],[Hour4-Spk/sec]]&lt;$C$3,"LF","HF"))</f>
        <v/>
      </c>
      <c r="E204" s="49" t="str">
        <f>IF(ISBLANK(BurstClassFull1315[[#This Row],[Hour4-%SpikesInBursts]]),"",IF(BurstClassFull1315[[#This Row],[Hour4-%SpikesInBursts]]&lt;$D$3,"LB","HB"))</f>
        <v/>
      </c>
      <c r="F204" s="50" t="str">
        <f t="shared" si="2"/>
        <v/>
      </c>
      <c r="G204" s="131"/>
      <c r="H204" s="131"/>
      <c r="I204"/>
      <c r="J204"/>
      <c r="K204"/>
      <c r="L204"/>
      <c r="M204"/>
      <c r="N204"/>
      <c r="O204" t="e">
        <f>IF(Table1[[#This Row],[Ethanol Day]]&lt;9,"Early",IF(Table1[[#This Row],[Ethanol Day]]&gt;16,"Late","Mid"))</f>
        <v>#VALUE!</v>
      </c>
      <c r="P204"/>
      <c r="Q204"/>
      <c r="R204" s="153"/>
    </row>
    <row r="205" spans="4:18" x14ac:dyDescent="0.3">
      <c r="D205" s="49" t="str">
        <f>IF(ISBLANK(BurstClassFull1315[[#This Row],[Hour4-Spk/sec]]),"",IF(BurstClassFull1315[[#This Row],[Hour4-Spk/sec]]&lt;$C$3,"LF","HF"))</f>
        <v/>
      </c>
      <c r="E205" s="49" t="str">
        <f>IF(ISBLANK(BurstClassFull1315[[#This Row],[Hour4-%SpikesInBursts]]),"",IF(BurstClassFull1315[[#This Row],[Hour4-%SpikesInBursts]]&lt;$D$3,"LB","HB"))</f>
        <v/>
      </c>
      <c r="F205" s="50" t="str">
        <f t="shared" si="2"/>
        <v/>
      </c>
      <c r="G205" s="131"/>
      <c r="H205" s="131"/>
      <c r="I205"/>
      <c r="J205"/>
      <c r="K205"/>
      <c r="L205"/>
      <c r="M205"/>
      <c r="N205"/>
      <c r="O205" t="e">
        <f>IF(Table1[[#This Row],[Ethanol Day]]&lt;9,"Early",IF(Table1[[#This Row],[Ethanol Day]]&gt;16,"Late","Mid"))</f>
        <v>#VALUE!</v>
      </c>
      <c r="P205"/>
      <c r="Q205"/>
      <c r="R205" s="153"/>
    </row>
    <row r="206" spans="4:18" x14ac:dyDescent="0.3">
      <c r="D206" s="49" t="str">
        <f>IF(ISBLANK(BurstClassFull1315[[#This Row],[Hour4-Spk/sec]]),"",IF(BurstClassFull1315[[#This Row],[Hour4-Spk/sec]]&lt;$C$3,"LF","HF"))</f>
        <v/>
      </c>
      <c r="E206" s="49" t="str">
        <f>IF(ISBLANK(BurstClassFull1315[[#This Row],[Hour4-%SpikesInBursts]]),"",IF(BurstClassFull1315[[#This Row],[Hour4-%SpikesInBursts]]&lt;$D$3,"LB","HB"))</f>
        <v/>
      </c>
      <c r="F206" s="50" t="str">
        <f t="shared" si="2"/>
        <v/>
      </c>
      <c r="G206" s="131"/>
      <c r="H206" s="131"/>
      <c r="I206"/>
      <c r="J206"/>
      <c r="K206"/>
      <c r="L206"/>
      <c r="M206"/>
      <c r="N206"/>
      <c r="O206" t="e">
        <f>IF(Table1[[#This Row],[Ethanol Day]]&lt;9,"Early",IF(Table1[[#This Row],[Ethanol Day]]&gt;16,"Late","Mid"))</f>
        <v>#VALUE!</v>
      </c>
      <c r="P206"/>
      <c r="Q206"/>
      <c r="R206" s="153"/>
    </row>
    <row r="207" spans="4:18" x14ac:dyDescent="0.3">
      <c r="D207" s="49" t="str">
        <f>IF(ISBLANK(BurstClassFull1315[[#This Row],[Hour4-Spk/sec]]),"",IF(BurstClassFull1315[[#This Row],[Hour4-Spk/sec]]&lt;$C$3,"LF","HF"))</f>
        <v/>
      </c>
      <c r="E207" s="49" t="str">
        <f>IF(ISBLANK(BurstClassFull1315[[#This Row],[Hour4-%SpikesInBursts]]),"",IF(BurstClassFull1315[[#This Row],[Hour4-%SpikesInBursts]]&lt;$D$3,"LB","HB"))</f>
        <v/>
      </c>
      <c r="F207" s="50" t="str">
        <f t="shared" si="2"/>
        <v/>
      </c>
      <c r="G207" s="131"/>
      <c r="H207" s="131"/>
      <c r="I207"/>
      <c r="J207"/>
      <c r="K207"/>
      <c r="L207"/>
      <c r="M207"/>
      <c r="N207"/>
      <c r="O207" t="e">
        <f>IF(Table1[[#This Row],[Ethanol Day]]&lt;9,"Early",IF(Table1[[#This Row],[Ethanol Day]]&gt;16,"Late","Mid"))</f>
        <v>#VALUE!</v>
      </c>
      <c r="P207"/>
      <c r="Q207"/>
      <c r="R207" s="153"/>
    </row>
    <row r="208" spans="4:18" x14ac:dyDescent="0.3">
      <c r="D208" s="49" t="str">
        <f>IF(ISBLANK(BurstClassFull1315[[#This Row],[Hour4-Spk/sec]]),"",IF(BurstClassFull1315[[#This Row],[Hour4-Spk/sec]]&lt;$C$3,"LF","HF"))</f>
        <v/>
      </c>
      <c r="E208" s="49" t="str">
        <f>IF(ISBLANK(BurstClassFull1315[[#This Row],[Hour4-%SpikesInBursts]]),"",IF(BurstClassFull1315[[#This Row],[Hour4-%SpikesInBursts]]&lt;$D$3,"LB","HB"))</f>
        <v/>
      </c>
      <c r="F208" s="50" t="str">
        <f t="shared" si="2"/>
        <v/>
      </c>
      <c r="G208" s="131"/>
      <c r="H208" s="131"/>
      <c r="I208"/>
      <c r="J208"/>
      <c r="K208"/>
      <c r="L208"/>
      <c r="M208"/>
      <c r="N208"/>
      <c r="O208" t="e">
        <f>IF(Table1[[#This Row],[Ethanol Day]]&lt;9,"Early",IF(Table1[[#This Row],[Ethanol Day]]&gt;16,"Late","Mid"))</f>
        <v>#VALUE!</v>
      </c>
      <c r="P208"/>
      <c r="Q208"/>
      <c r="R208" s="153"/>
    </row>
    <row r="209" spans="4:18" x14ac:dyDescent="0.3">
      <c r="D209" s="49" t="str">
        <f>IF(ISBLANK(BurstClassFull1315[[#This Row],[Hour4-Spk/sec]]),"",IF(BurstClassFull1315[[#This Row],[Hour4-Spk/sec]]&lt;$C$3,"LF","HF"))</f>
        <v/>
      </c>
      <c r="E209" s="49" t="str">
        <f>IF(ISBLANK(BurstClassFull1315[[#This Row],[Hour4-%SpikesInBursts]]),"",IF(BurstClassFull1315[[#This Row],[Hour4-%SpikesInBursts]]&lt;$D$3,"LB","HB"))</f>
        <v/>
      </c>
      <c r="F209" s="50" t="str">
        <f t="shared" si="2"/>
        <v/>
      </c>
      <c r="G209" s="131"/>
      <c r="H209" s="131"/>
      <c r="I209"/>
      <c r="J209"/>
      <c r="K209"/>
      <c r="L209"/>
      <c r="M209"/>
      <c r="N209"/>
      <c r="O209" t="e">
        <f>IF(Table1[[#This Row],[Ethanol Day]]&lt;9,"Early",IF(Table1[[#This Row],[Ethanol Day]]&gt;16,"Late","Mid"))</f>
        <v>#VALUE!</v>
      </c>
      <c r="P209"/>
      <c r="Q209"/>
      <c r="R209" s="153"/>
    </row>
    <row r="210" spans="4:18" x14ac:dyDescent="0.3">
      <c r="D210" s="49" t="str">
        <f>IF(ISBLANK(BurstClassFull1315[[#This Row],[Hour4-Spk/sec]]),"",IF(BurstClassFull1315[[#This Row],[Hour4-Spk/sec]]&lt;$C$3,"LF","HF"))</f>
        <v/>
      </c>
      <c r="E210" s="49" t="str">
        <f>IF(ISBLANK(BurstClassFull1315[[#This Row],[Hour4-%SpikesInBursts]]),"",IF(BurstClassFull1315[[#This Row],[Hour4-%SpikesInBursts]]&lt;$D$3,"LB","HB"))</f>
        <v/>
      </c>
      <c r="F210" s="50" t="str">
        <f t="shared" si="2"/>
        <v/>
      </c>
      <c r="G210" s="131"/>
      <c r="H210" s="131"/>
      <c r="I210"/>
      <c r="J210"/>
      <c r="K210"/>
      <c r="L210"/>
      <c r="M210"/>
      <c r="N210"/>
      <c r="O210" t="e">
        <f>IF(Table1[[#This Row],[Ethanol Day]]&lt;9,"Early",IF(Table1[[#This Row],[Ethanol Day]]&gt;16,"Late","Mid"))</f>
        <v>#VALUE!</v>
      </c>
      <c r="P210"/>
      <c r="Q210"/>
      <c r="R210" s="153"/>
    </row>
    <row r="211" spans="4:18" x14ac:dyDescent="0.3">
      <c r="D211" s="49" t="str">
        <f>IF(ISBLANK(BurstClassFull1315[[#This Row],[Hour4-Spk/sec]]),"",IF(BurstClassFull1315[[#This Row],[Hour4-Spk/sec]]&lt;$C$3,"LF","HF"))</f>
        <v/>
      </c>
      <c r="E211" s="49" t="str">
        <f>IF(ISBLANK(BurstClassFull1315[[#This Row],[Hour4-%SpikesInBursts]]),"",IF(BurstClassFull1315[[#This Row],[Hour4-%SpikesInBursts]]&lt;$D$3,"LB","HB"))</f>
        <v/>
      </c>
      <c r="F211" s="50" t="str">
        <f t="shared" si="2"/>
        <v/>
      </c>
      <c r="G211" s="131"/>
      <c r="H211" s="131"/>
      <c r="I211"/>
      <c r="J211"/>
      <c r="K211"/>
      <c r="L211"/>
      <c r="M211"/>
      <c r="N211"/>
      <c r="O211" t="e">
        <f>IF(Table1[[#This Row],[Ethanol Day]]&lt;9,"Early",IF(Table1[[#This Row],[Ethanol Day]]&gt;16,"Late","Mid"))</f>
        <v>#VALUE!</v>
      </c>
      <c r="P211"/>
      <c r="Q211"/>
      <c r="R211" s="153"/>
    </row>
    <row r="212" spans="4:18" x14ac:dyDescent="0.3">
      <c r="D212" s="49" t="str">
        <f>IF(ISBLANK(BurstClassFull1315[[#This Row],[Hour4-Spk/sec]]),"",IF(BurstClassFull1315[[#This Row],[Hour4-Spk/sec]]&lt;$C$3,"LF","HF"))</f>
        <v/>
      </c>
      <c r="E212" s="49" t="str">
        <f>IF(ISBLANK(BurstClassFull1315[[#This Row],[Hour4-%SpikesInBursts]]),"",IF(BurstClassFull1315[[#This Row],[Hour4-%SpikesInBursts]]&lt;$D$3,"LB","HB"))</f>
        <v/>
      </c>
      <c r="F212" s="50" t="str">
        <f t="shared" si="2"/>
        <v/>
      </c>
      <c r="G212" s="131"/>
      <c r="H212" s="131"/>
      <c r="I212"/>
      <c r="J212"/>
      <c r="K212"/>
      <c r="L212"/>
      <c r="M212"/>
      <c r="N212"/>
      <c r="O212" t="e">
        <f>IF(Table1[[#This Row],[Ethanol Day]]&lt;9,"Early",IF(Table1[[#This Row],[Ethanol Day]]&gt;16,"Late","Mid"))</f>
        <v>#VALUE!</v>
      </c>
      <c r="P212"/>
      <c r="Q212"/>
      <c r="R212" s="153"/>
    </row>
    <row r="213" spans="4:18" x14ac:dyDescent="0.3">
      <c r="D213" s="49" t="str">
        <f>IF(ISBLANK(BurstClassFull1315[[#This Row],[Hour4-Spk/sec]]),"",IF(BurstClassFull1315[[#This Row],[Hour4-Spk/sec]]&lt;$C$3,"LF","HF"))</f>
        <v/>
      </c>
      <c r="E213" s="49" t="str">
        <f>IF(ISBLANK(BurstClassFull1315[[#This Row],[Hour4-%SpikesInBursts]]),"",IF(BurstClassFull1315[[#This Row],[Hour4-%SpikesInBursts]]&lt;$D$3,"LB","HB"))</f>
        <v/>
      </c>
      <c r="F213" s="50" t="str">
        <f t="shared" si="2"/>
        <v/>
      </c>
      <c r="G213" s="131"/>
      <c r="H213" s="131"/>
      <c r="I213"/>
      <c r="J213"/>
      <c r="K213"/>
      <c r="L213"/>
      <c r="M213"/>
      <c r="N213"/>
      <c r="O213" t="e">
        <f>IF(Table1[[#This Row],[Ethanol Day]]&lt;9,"Early",IF(Table1[[#This Row],[Ethanol Day]]&gt;16,"Late","Mid"))</f>
        <v>#VALUE!</v>
      </c>
      <c r="P213"/>
      <c r="Q213"/>
      <c r="R213" s="153"/>
    </row>
    <row r="214" spans="4:18" x14ac:dyDescent="0.3">
      <c r="D214" s="49" t="str">
        <f>IF(ISBLANK(BurstClassFull1315[[#This Row],[Hour4-Spk/sec]]),"",IF(BurstClassFull1315[[#This Row],[Hour4-Spk/sec]]&lt;$C$3,"LF","HF"))</f>
        <v/>
      </c>
      <c r="E214" s="49" t="str">
        <f>IF(ISBLANK(BurstClassFull1315[[#This Row],[Hour4-%SpikesInBursts]]),"",IF(BurstClassFull1315[[#This Row],[Hour4-%SpikesInBursts]]&lt;$D$3,"LB","HB"))</f>
        <v/>
      </c>
      <c r="F214" s="50" t="str">
        <f t="shared" si="2"/>
        <v/>
      </c>
      <c r="G214" s="131"/>
      <c r="H214" s="131"/>
      <c r="I214"/>
      <c r="J214"/>
      <c r="K214"/>
      <c r="L214"/>
      <c r="M214"/>
      <c r="N214"/>
      <c r="O214" t="e">
        <f>IF(Table1[[#This Row],[Ethanol Day]]&lt;9,"Early",IF(Table1[[#This Row],[Ethanol Day]]&gt;16,"Late","Mid"))</f>
        <v>#VALUE!</v>
      </c>
      <c r="P214"/>
      <c r="Q214"/>
      <c r="R214" s="153"/>
    </row>
    <row r="215" spans="4:18" x14ac:dyDescent="0.3">
      <c r="D215" s="49" t="str">
        <f>IF(ISBLANK(BurstClassFull1315[[#This Row],[Hour4-Spk/sec]]),"",IF(BurstClassFull1315[[#This Row],[Hour4-Spk/sec]]&lt;$C$3,"LF","HF"))</f>
        <v/>
      </c>
      <c r="E215" s="49" t="str">
        <f>IF(ISBLANK(BurstClassFull1315[[#This Row],[Hour4-%SpikesInBursts]]),"",IF(BurstClassFull1315[[#This Row],[Hour4-%SpikesInBursts]]&lt;$D$3,"LB","HB"))</f>
        <v/>
      </c>
      <c r="F215" s="50" t="str">
        <f t="shared" si="2"/>
        <v/>
      </c>
      <c r="G215" s="131"/>
      <c r="H215" s="131"/>
      <c r="I215"/>
      <c r="J215"/>
      <c r="K215"/>
      <c r="L215"/>
      <c r="M215"/>
      <c r="N215"/>
      <c r="O215" t="e">
        <f>IF(Table1[[#This Row],[Ethanol Day]]&lt;9,"Early",IF(Table1[[#This Row],[Ethanol Day]]&gt;16,"Late","Mid"))</f>
        <v>#VALUE!</v>
      </c>
      <c r="P215"/>
      <c r="Q215"/>
      <c r="R215" s="153"/>
    </row>
    <row r="216" spans="4:18" x14ac:dyDescent="0.3">
      <c r="D216" s="49" t="str">
        <f>IF(ISBLANK(BurstClassFull1315[[#This Row],[Hour4-Spk/sec]]),"",IF(BurstClassFull1315[[#This Row],[Hour4-Spk/sec]]&lt;$C$3,"LF","HF"))</f>
        <v/>
      </c>
      <c r="E216" s="49" t="str">
        <f>IF(ISBLANK(BurstClassFull1315[[#This Row],[Hour4-%SpikesInBursts]]),"",IF(BurstClassFull1315[[#This Row],[Hour4-%SpikesInBursts]]&lt;$D$3,"LB","HB"))</f>
        <v/>
      </c>
      <c r="F216" s="50" t="str">
        <f t="shared" si="2"/>
        <v/>
      </c>
      <c r="G216" s="131"/>
      <c r="H216" s="131"/>
      <c r="I216"/>
      <c r="J216"/>
      <c r="K216"/>
      <c r="L216"/>
      <c r="M216"/>
      <c r="N216"/>
      <c r="O216" t="e">
        <f>IF(Table1[[#This Row],[Ethanol Day]]&lt;9,"Early",IF(Table1[[#This Row],[Ethanol Day]]&gt;16,"Late","Mid"))</f>
        <v>#VALUE!</v>
      </c>
      <c r="P216"/>
      <c r="Q216"/>
      <c r="R216" s="153"/>
    </row>
    <row r="217" spans="4:18" x14ac:dyDescent="0.3">
      <c r="D217" s="49" t="str">
        <f>IF(ISBLANK(BurstClassFull1315[[#This Row],[Hour4-Spk/sec]]),"",IF(BurstClassFull1315[[#This Row],[Hour4-Spk/sec]]&lt;$C$3,"LF","HF"))</f>
        <v/>
      </c>
      <c r="E217" s="49" t="str">
        <f>IF(ISBLANK(BurstClassFull1315[[#This Row],[Hour4-%SpikesInBursts]]),"",IF(BurstClassFull1315[[#This Row],[Hour4-%SpikesInBursts]]&lt;$D$3,"LB","HB"))</f>
        <v/>
      </c>
      <c r="F217" s="50" t="str">
        <f t="shared" si="2"/>
        <v/>
      </c>
      <c r="G217" s="131"/>
      <c r="H217" s="131"/>
      <c r="I217"/>
      <c r="J217"/>
      <c r="K217"/>
      <c r="L217"/>
      <c r="M217"/>
      <c r="N217"/>
      <c r="O217" t="e">
        <f>IF(Table1[[#This Row],[Ethanol Day]]&lt;9,"Early",IF(Table1[[#This Row],[Ethanol Day]]&gt;16,"Late","Mid"))</f>
        <v>#VALUE!</v>
      </c>
      <c r="P217"/>
      <c r="Q217"/>
      <c r="R217" s="153"/>
    </row>
    <row r="218" spans="4:18" x14ac:dyDescent="0.3">
      <c r="D218" s="49" t="str">
        <f>IF(ISBLANK(BurstClassFull1315[[#This Row],[Hour4-Spk/sec]]),"",IF(BurstClassFull1315[[#This Row],[Hour4-Spk/sec]]&lt;$C$3,"LF","HF"))</f>
        <v/>
      </c>
      <c r="E218" s="49" t="str">
        <f>IF(ISBLANK(BurstClassFull1315[[#This Row],[Hour4-%SpikesInBursts]]),"",IF(BurstClassFull1315[[#This Row],[Hour4-%SpikesInBursts]]&lt;$D$3,"LB","HB"))</f>
        <v/>
      </c>
      <c r="F218" s="50" t="str">
        <f t="shared" si="2"/>
        <v/>
      </c>
      <c r="G218" s="131"/>
      <c r="H218" s="131"/>
      <c r="I218"/>
      <c r="J218"/>
      <c r="K218"/>
      <c r="L218"/>
      <c r="M218"/>
      <c r="N218"/>
      <c r="O218" t="e">
        <f>IF(Table1[[#This Row],[Ethanol Day]]&lt;9,"Early",IF(Table1[[#This Row],[Ethanol Day]]&gt;16,"Late","Mid"))</f>
        <v>#VALUE!</v>
      </c>
      <c r="P218"/>
      <c r="Q218"/>
      <c r="R218" s="153"/>
    </row>
    <row r="219" spans="4:18" x14ac:dyDescent="0.3">
      <c r="D219" s="49" t="str">
        <f>IF(ISBLANK(BurstClassFull1315[[#This Row],[Hour4-Spk/sec]]),"",IF(BurstClassFull1315[[#This Row],[Hour4-Spk/sec]]&lt;$C$3,"LF","HF"))</f>
        <v/>
      </c>
      <c r="E219" s="49" t="str">
        <f>IF(ISBLANK(BurstClassFull1315[[#This Row],[Hour4-%SpikesInBursts]]),"",IF(BurstClassFull1315[[#This Row],[Hour4-%SpikesInBursts]]&lt;$D$3,"LB","HB"))</f>
        <v/>
      </c>
      <c r="F219" s="50" t="str">
        <f t="shared" si="2"/>
        <v/>
      </c>
      <c r="G219" s="131"/>
      <c r="H219" s="131"/>
      <c r="I219"/>
      <c r="J219"/>
      <c r="K219"/>
      <c r="L219"/>
      <c r="M219"/>
      <c r="N219"/>
      <c r="O219" t="e">
        <f>IF(Table1[[#This Row],[Ethanol Day]]&lt;9,"Early",IF(Table1[[#This Row],[Ethanol Day]]&gt;16,"Late","Mid"))</f>
        <v>#VALUE!</v>
      </c>
      <c r="P219"/>
      <c r="Q219"/>
      <c r="R219" s="153"/>
    </row>
    <row r="220" spans="4:18" x14ac:dyDescent="0.3">
      <c r="D220" s="49" t="str">
        <f>IF(ISBLANK(BurstClassFull1315[[#This Row],[Hour4-Spk/sec]]),"",IF(BurstClassFull1315[[#This Row],[Hour4-Spk/sec]]&lt;$C$3,"LF","HF"))</f>
        <v/>
      </c>
      <c r="E220" s="49" t="str">
        <f>IF(ISBLANK(BurstClassFull1315[[#This Row],[Hour4-%SpikesInBursts]]),"",IF(BurstClassFull1315[[#This Row],[Hour4-%SpikesInBursts]]&lt;$D$3,"LB","HB"))</f>
        <v/>
      </c>
      <c r="F220" s="50" t="str">
        <f t="shared" si="2"/>
        <v/>
      </c>
      <c r="G220" s="131"/>
      <c r="H220" s="131"/>
      <c r="I220"/>
      <c r="J220"/>
      <c r="K220"/>
      <c r="L220"/>
      <c r="M220"/>
      <c r="N220"/>
      <c r="O220" t="e">
        <f>IF(Table1[[#This Row],[Ethanol Day]]&lt;9,"Early",IF(Table1[[#This Row],[Ethanol Day]]&gt;16,"Late","Mid"))</f>
        <v>#VALUE!</v>
      </c>
      <c r="P220"/>
      <c r="Q220"/>
      <c r="R220" s="153"/>
    </row>
    <row r="221" spans="4:18" x14ac:dyDescent="0.3">
      <c r="D221" s="49" t="str">
        <f>IF(ISBLANK(BurstClassFull1315[[#This Row],[Hour4-Spk/sec]]),"",IF(BurstClassFull1315[[#This Row],[Hour4-Spk/sec]]&lt;$C$3,"LF","HF"))</f>
        <v/>
      </c>
      <c r="E221" s="49" t="str">
        <f>IF(ISBLANK(BurstClassFull1315[[#This Row],[Hour4-%SpikesInBursts]]),"",IF(BurstClassFull1315[[#This Row],[Hour4-%SpikesInBursts]]&lt;$D$3,"LB","HB"))</f>
        <v/>
      </c>
      <c r="F221" s="50" t="str">
        <f t="shared" si="2"/>
        <v/>
      </c>
      <c r="G221" s="131"/>
      <c r="H221" s="131"/>
      <c r="I221"/>
      <c r="J221"/>
      <c r="K221"/>
      <c r="L221"/>
      <c r="M221"/>
      <c r="N221"/>
      <c r="O221" t="e">
        <f>IF(Table1[[#This Row],[Ethanol Day]]&lt;9,"Early",IF(Table1[[#This Row],[Ethanol Day]]&gt;16,"Late","Mid"))</f>
        <v>#VALUE!</v>
      </c>
      <c r="P221"/>
      <c r="Q221"/>
      <c r="R221" s="153"/>
    </row>
    <row r="222" spans="4:18" x14ac:dyDescent="0.3">
      <c r="D222" s="49" t="str">
        <f>IF(ISBLANK(BurstClassFull1315[[#This Row],[Hour4-Spk/sec]]),"",IF(BurstClassFull1315[[#This Row],[Hour4-Spk/sec]]&lt;$C$3,"LF","HF"))</f>
        <v/>
      </c>
      <c r="E222" s="49" t="str">
        <f>IF(ISBLANK(BurstClassFull1315[[#This Row],[Hour4-%SpikesInBursts]]),"",IF(BurstClassFull1315[[#This Row],[Hour4-%SpikesInBursts]]&lt;$D$3,"LB","HB"))</f>
        <v/>
      </c>
      <c r="F222" s="50" t="str">
        <f t="shared" si="2"/>
        <v/>
      </c>
      <c r="G222" s="131"/>
      <c r="H222" s="131"/>
      <c r="I222"/>
      <c r="J222"/>
      <c r="K222"/>
      <c r="L222"/>
      <c r="M222"/>
      <c r="N222"/>
      <c r="O222" t="e">
        <f>IF(Table1[[#This Row],[Ethanol Day]]&lt;9,"Early",IF(Table1[[#This Row],[Ethanol Day]]&gt;16,"Late","Mid"))</f>
        <v>#VALUE!</v>
      </c>
      <c r="P222"/>
      <c r="Q222"/>
      <c r="R222" s="153"/>
    </row>
    <row r="223" spans="4:18" x14ac:dyDescent="0.3">
      <c r="D223" s="49" t="str">
        <f>IF(ISBLANK(BurstClassFull1315[[#This Row],[Hour4-Spk/sec]]),"",IF(BurstClassFull1315[[#This Row],[Hour4-Spk/sec]]&lt;$C$3,"LF","HF"))</f>
        <v/>
      </c>
      <c r="E223" s="49" t="str">
        <f>IF(ISBLANK(BurstClassFull1315[[#This Row],[Hour4-%SpikesInBursts]]),"",IF(BurstClassFull1315[[#This Row],[Hour4-%SpikesInBursts]]&lt;$D$3,"LB","HB"))</f>
        <v/>
      </c>
      <c r="F223" s="50" t="str">
        <f t="shared" si="2"/>
        <v/>
      </c>
      <c r="G223" s="131"/>
      <c r="H223" s="131"/>
      <c r="I223"/>
      <c r="J223"/>
      <c r="K223"/>
      <c r="L223"/>
      <c r="M223"/>
      <c r="N223"/>
      <c r="O223" t="e">
        <f>IF(Table1[[#This Row],[Ethanol Day]]&lt;9,"Early",IF(Table1[[#This Row],[Ethanol Day]]&gt;16,"Late","Mid"))</f>
        <v>#VALUE!</v>
      </c>
      <c r="P223"/>
      <c r="Q223"/>
      <c r="R223" s="153"/>
    </row>
    <row r="224" spans="4:18" x14ac:dyDescent="0.3">
      <c r="D224" s="49" t="str">
        <f>IF(ISBLANK(BurstClassFull1315[[#This Row],[Hour4-Spk/sec]]),"",IF(BurstClassFull1315[[#This Row],[Hour4-Spk/sec]]&lt;$C$3,"LF","HF"))</f>
        <v/>
      </c>
      <c r="E224" s="49" t="str">
        <f>IF(ISBLANK(BurstClassFull1315[[#This Row],[Hour4-%SpikesInBursts]]),"",IF(BurstClassFull1315[[#This Row],[Hour4-%SpikesInBursts]]&lt;$D$3,"LB","HB"))</f>
        <v/>
      </c>
      <c r="F224" s="50" t="str">
        <f t="shared" si="2"/>
        <v/>
      </c>
      <c r="G224" s="131"/>
      <c r="H224" s="131"/>
      <c r="I224"/>
      <c r="J224"/>
      <c r="K224"/>
      <c r="L224"/>
      <c r="M224"/>
      <c r="N224"/>
      <c r="O224" t="e">
        <f>IF(Table1[[#This Row],[Ethanol Day]]&lt;9,"Early",IF(Table1[[#This Row],[Ethanol Day]]&gt;16,"Late","Mid"))</f>
        <v>#VALUE!</v>
      </c>
      <c r="P224"/>
      <c r="Q224"/>
      <c r="R224" s="153"/>
    </row>
    <row r="225" spans="4:18" x14ac:dyDescent="0.3">
      <c r="D225" s="49" t="str">
        <f>IF(ISBLANK(BurstClassFull1315[[#This Row],[Hour4-Spk/sec]]),"",IF(BurstClassFull1315[[#This Row],[Hour4-Spk/sec]]&lt;$C$3,"LF","HF"))</f>
        <v/>
      </c>
      <c r="E225" s="49" t="str">
        <f>IF(ISBLANK(BurstClassFull1315[[#This Row],[Hour4-%SpikesInBursts]]),"",IF(BurstClassFull1315[[#This Row],[Hour4-%SpikesInBursts]]&lt;$D$3,"LB","HB"))</f>
        <v/>
      </c>
      <c r="F225" s="50" t="str">
        <f t="shared" ref="F225:F288" si="3">CONCATENATE(D225,E225)</f>
        <v/>
      </c>
      <c r="G225" s="131"/>
      <c r="H225" s="131"/>
      <c r="I225"/>
      <c r="J225"/>
      <c r="K225"/>
      <c r="L225"/>
      <c r="M225"/>
      <c r="N225"/>
      <c r="O225" t="e">
        <f>IF(Table1[[#This Row],[Ethanol Day]]&lt;9,"Early",IF(Table1[[#This Row],[Ethanol Day]]&gt;16,"Late","Mid"))</f>
        <v>#VALUE!</v>
      </c>
      <c r="P225"/>
      <c r="Q225"/>
      <c r="R225" s="153"/>
    </row>
    <row r="226" spans="4:18" x14ac:dyDescent="0.3">
      <c r="D226" s="49" t="str">
        <f>IF(ISBLANK(BurstClassFull1315[[#This Row],[Hour4-Spk/sec]]),"",IF(BurstClassFull1315[[#This Row],[Hour4-Spk/sec]]&lt;$C$3,"LF","HF"))</f>
        <v/>
      </c>
      <c r="E226" s="49" t="str">
        <f>IF(ISBLANK(BurstClassFull1315[[#This Row],[Hour4-%SpikesInBursts]]),"",IF(BurstClassFull1315[[#This Row],[Hour4-%SpikesInBursts]]&lt;$D$3,"LB","HB"))</f>
        <v/>
      </c>
      <c r="F226" s="50" t="str">
        <f t="shared" si="3"/>
        <v/>
      </c>
      <c r="G226" s="131"/>
      <c r="H226" s="131"/>
      <c r="I226"/>
      <c r="J226"/>
      <c r="K226"/>
      <c r="L226"/>
      <c r="M226"/>
      <c r="N226"/>
      <c r="O226" t="e">
        <f>IF(Table1[[#This Row],[Ethanol Day]]&lt;9,"Early",IF(Table1[[#This Row],[Ethanol Day]]&gt;16,"Late","Mid"))</f>
        <v>#VALUE!</v>
      </c>
      <c r="P226"/>
      <c r="Q226"/>
      <c r="R226" s="153"/>
    </row>
    <row r="227" spans="4:18" x14ac:dyDescent="0.3">
      <c r="D227" s="49" t="str">
        <f>IF(ISBLANK(BurstClassFull1315[[#This Row],[Hour4-Spk/sec]]),"",IF(BurstClassFull1315[[#This Row],[Hour4-Spk/sec]]&lt;$C$3,"LF","HF"))</f>
        <v/>
      </c>
      <c r="E227" s="49" t="str">
        <f>IF(ISBLANK(BurstClassFull1315[[#This Row],[Hour4-%SpikesInBursts]]),"",IF(BurstClassFull1315[[#This Row],[Hour4-%SpikesInBursts]]&lt;$D$3,"LB","HB"))</f>
        <v/>
      </c>
      <c r="F227" s="50" t="str">
        <f t="shared" si="3"/>
        <v/>
      </c>
      <c r="G227" s="131"/>
      <c r="H227" s="131"/>
      <c r="I227"/>
      <c r="J227"/>
      <c r="K227"/>
      <c r="L227"/>
      <c r="M227"/>
      <c r="N227"/>
      <c r="O227" t="e">
        <f>IF(Table1[[#This Row],[Ethanol Day]]&lt;9,"Early",IF(Table1[[#This Row],[Ethanol Day]]&gt;16,"Late","Mid"))</f>
        <v>#VALUE!</v>
      </c>
      <c r="P227"/>
      <c r="Q227"/>
      <c r="R227" s="153"/>
    </row>
    <row r="228" spans="4:18" x14ac:dyDescent="0.3">
      <c r="D228" s="49" t="str">
        <f>IF(ISBLANK(BurstClassFull1315[[#This Row],[Hour4-Spk/sec]]),"",IF(BurstClassFull1315[[#This Row],[Hour4-Spk/sec]]&lt;$C$3,"LF","HF"))</f>
        <v/>
      </c>
      <c r="E228" s="49" t="str">
        <f>IF(ISBLANK(BurstClassFull1315[[#This Row],[Hour4-%SpikesInBursts]]),"",IF(BurstClassFull1315[[#This Row],[Hour4-%SpikesInBursts]]&lt;$D$3,"LB","HB"))</f>
        <v/>
      </c>
      <c r="F228" s="50" t="str">
        <f t="shared" si="3"/>
        <v/>
      </c>
      <c r="G228" s="131"/>
      <c r="H228" s="131"/>
      <c r="I228"/>
      <c r="J228"/>
      <c r="K228"/>
      <c r="L228"/>
      <c r="M228"/>
      <c r="N228"/>
      <c r="O228" t="e">
        <f>IF(Table1[[#This Row],[Ethanol Day]]&lt;9,"Early",IF(Table1[[#This Row],[Ethanol Day]]&gt;16,"Late","Mid"))</f>
        <v>#VALUE!</v>
      </c>
      <c r="P228"/>
      <c r="Q228"/>
      <c r="R228" s="153"/>
    </row>
    <row r="229" spans="4:18" x14ac:dyDescent="0.3">
      <c r="D229" s="49" t="str">
        <f>IF(ISBLANK(BurstClassFull1315[[#This Row],[Hour4-Spk/sec]]),"",IF(BurstClassFull1315[[#This Row],[Hour4-Spk/sec]]&lt;$C$3,"LF","HF"))</f>
        <v/>
      </c>
      <c r="E229" s="49" t="str">
        <f>IF(ISBLANK(BurstClassFull1315[[#This Row],[Hour4-%SpikesInBursts]]),"",IF(BurstClassFull1315[[#This Row],[Hour4-%SpikesInBursts]]&lt;$D$3,"LB","HB"))</f>
        <v/>
      </c>
      <c r="F229" s="50" t="str">
        <f t="shared" si="3"/>
        <v/>
      </c>
      <c r="G229" s="131"/>
      <c r="H229" s="131"/>
      <c r="I229"/>
      <c r="J229"/>
      <c r="K229"/>
      <c r="L229"/>
      <c r="M229"/>
      <c r="N229"/>
      <c r="O229" t="e">
        <f>IF(Table1[[#This Row],[Ethanol Day]]&lt;9,"Early",IF(Table1[[#This Row],[Ethanol Day]]&gt;16,"Late","Mid"))</f>
        <v>#VALUE!</v>
      </c>
      <c r="P229"/>
      <c r="Q229"/>
      <c r="R229" s="153"/>
    </row>
    <row r="230" spans="4:18" x14ac:dyDescent="0.3">
      <c r="D230" s="49" t="str">
        <f>IF(ISBLANK(BurstClassFull1315[[#This Row],[Hour4-Spk/sec]]),"",IF(BurstClassFull1315[[#This Row],[Hour4-Spk/sec]]&lt;$C$3,"LF","HF"))</f>
        <v/>
      </c>
      <c r="E230" s="49" t="str">
        <f>IF(ISBLANK(BurstClassFull1315[[#This Row],[Hour4-%SpikesInBursts]]),"",IF(BurstClassFull1315[[#This Row],[Hour4-%SpikesInBursts]]&lt;$D$3,"LB","HB"))</f>
        <v/>
      </c>
      <c r="F230" s="50" t="str">
        <f t="shared" si="3"/>
        <v/>
      </c>
      <c r="G230" s="131"/>
      <c r="H230" s="131"/>
      <c r="I230"/>
      <c r="J230"/>
      <c r="K230"/>
      <c r="L230"/>
      <c r="M230"/>
      <c r="N230"/>
      <c r="O230" t="e">
        <f>IF(Table1[[#This Row],[Ethanol Day]]&lt;9,"Early",IF(Table1[[#This Row],[Ethanol Day]]&gt;16,"Late","Mid"))</f>
        <v>#VALUE!</v>
      </c>
      <c r="P230"/>
      <c r="Q230"/>
      <c r="R230" s="153"/>
    </row>
    <row r="231" spans="4:18" x14ac:dyDescent="0.3">
      <c r="D231" s="49" t="str">
        <f>IF(ISBLANK(BurstClassFull1315[[#This Row],[Hour4-Spk/sec]]),"",IF(BurstClassFull1315[[#This Row],[Hour4-Spk/sec]]&lt;$C$3,"LF","HF"))</f>
        <v/>
      </c>
      <c r="E231" s="49" t="str">
        <f>IF(ISBLANK(BurstClassFull1315[[#This Row],[Hour4-%SpikesInBursts]]),"",IF(BurstClassFull1315[[#This Row],[Hour4-%SpikesInBursts]]&lt;$D$3,"LB","HB"))</f>
        <v/>
      </c>
      <c r="F231" s="50" t="str">
        <f t="shared" si="3"/>
        <v/>
      </c>
      <c r="G231" s="131"/>
      <c r="H231" s="131"/>
      <c r="I231"/>
      <c r="J231"/>
      <c r="K231"/>
      <c r="L231"/>
      <c r="M231"/>
      <c r="N231"/>
      <c r="O231" t="e">
        <f>IF(Table1[[#This Row],[Ethanol Day]]&lt;9,"Early",IF(Table1[[#This Row],[Ethanol Day]]&gt;16,"Late","Mid"))</f>
        <v>#VALUE!</v>
      </c>
      <c r="P231"/>
      <c r="Q231"/>
      <c r="R231" s="153"/>
    </row>
    <row r="232" spans="4:18" x14ac:dyDescent="0.3">
      <c r="D232" s="49" t="str">
        <f>IF(ISBLANK(BurstClassFull1315[[#This Row],[Hour4-Spk/sec]]),"",IF(BurstClassFull1315[[#This Row],[Hour4-Spk/sec]]&lt;$C$3,"LF","HF"))</f>
        <v/>
      </c>
      <c r="E232" s="49" t="str">
        <f>IF(ISBLANK(BurstClassFull1315[[#This Row],[Hour4-%SpikesInBursts]]),"",IF(BurstClassFull1315[[#This Row],[Hour4-%SpikesInBursts]]&lt;$D$3,"LB","HB"))</f>
        <v/>
      </c>
      <c r="F232" s="50" t="str">
        <f t="shared" si="3"/>
        <v/>
      </c>
      <c r="G232" s="131"/>
      <c r="H232" s="131"/>
      <c r="I232"/>
      <c r="J232"/>
      <c r="K232"/>
      <c r="L232"/>
      <c r="M232"/>
      <c r="N232"/>
      <c r="O232" t="e">
        <f>IF(Table1[[#This Row],[Ethanol Day]]&lt;9,"Early",IF(Table1[[#This Row],[Ethanol Day]]&gt;16,"Late","Mid"))</f>
        <v>#VALUE!</v>
      </c>
      <c r="P232"/>
      <c r="Q232"/>
      <c r="R232" s="153"/>
    </row>
    <row r="233" spans="4:18" x14ac:dyDescent="0.3">
      <c r="D233" s="49" t="str">
        <f>IF(ISBLANK(BurstClassFull1315[[#This Row],[Hour4-Spk/sec]]),"",IF(BurstClassFull1315[[#This Row],[Hour4-Spk/sec]]&lt;$C$3,"LF","HF"))</f>
        <v/>
      </c>
      <c r="E233" s="49" t="str">
        <f>IF(ISBLANK(BurstClassFull1315[[#This Row],[Hour4-%SpikesInBursts]]),"",IF(BurstClassFull1315[[#This Row],[Hour4-%SpikesInBursts]]&lt;$D$3,"LB","HB"))</f>
        <v/>
      </c>
      <c r="F233" s="50" t="str">
        <f t="shared" si="3"/>
        <v/>
      </c>
      <c r="G233" s="131"/>
      <c r="H233" s="131"/>
      <c r="I233"/>
      <c r="J233"/>
      <c r="K233"/>
      <c r="L233"/>
      <c r="M233"/>
      <c r="N233"/>
      <c r="O233" t="e">
        <f>IF(Table1[[#This Row],[Ethanol Day]]&lt;9,"Early",IF(Table1[[#This Row],[Ethanol Day]]&gt;16,"Late","Mid"))</f>
        <v>#VALUE!</v>
      </c>
      <c r="P233"/>
      <c r="Q233"/>
      <c r="R233" s="153"/>
    </row>
    <row r="234" spans="4:18" x14ac:dyDescent="0.3">
      <c r="D234" s="49" t="str">
        <f>IF(ISBLANK(BurstClassFull1315[[#This Row],[Hour4-Spk/sec]]),"",IF(BurstClassFull1315[[#This Row],[Hour4-Spk/sec]]&lt;$C$3,"LF","HF"))</f>
        <v/>
      </c>
      <c r="E234" s="49" t="str">
        <f>IF(ISBLANK(BurstClassFull1315[[#This Row],[Hour4-%SpikesInBursts]]),"",IF(BurstClassFull1315[[#This Row],[Hour4-%SpikesInBursts]]&lt;$D$3,"LB","HB"))</f>
        <v/>
      </c>
      <c r="F234" s="50" t="str">
        <f t="shared" si="3"/>
        <v/>
      </c>
      <c r="G234" s="131"/>
      <c r="H234" s="131"/>
      <c r="I234"/>
      <c r="J234"/>
      <c r="K234"/>
      <c r="L234"/>
      <c r="M234"/>
      <c r="N234"/>
      <c r="O234" t="e">
        <f>IF(Table1[[#This Row],[Ethanol Day]]&lt;9,"Early",IF(Table1[[#This Row],[Ethanol Day]]&gt;16,"Late","Mid"))</f>
        <v>#VALUE!</v>
      </c>
      <c r="P234"/>
      <c r="Q234"/>
      <c r="R234" s="153"/>
    </row>
    <row r="235" spans="4:18" x14ac:dyDescent="0.3">
      <c r="D235" s="49" t="str">
        <f>IF(ISBLANK(BurstClassFull1315[[#This Row],[Hour4-Spk/sec]]),"",IF(BurstClassFull1315[[#This Row],[Hour4-Spk/sec]]&lt;$C$3,"LF","HF"))</f>
        <v/>
      </c>
      <c r="E235" s="49" t="str">
        <f>IF(ISBLANK(BurstClassFull1315[[#This Row],[Hour4-%SpikesInBursts]]),"",IF(BurstClassFull1315[[#This Row],[Hour4-%SpikesInBursts]]&lt;$D$3,"LB","HB"))</f>
        <v/>
      </c>
      <c r="F235" s="50" t="str">
        <f t="shared" si="3"/>
        <v/>
      </c>
      <c r="G235" s="131"/>
      <c r="H235" s="131"/>
      <c r="I235"/>
      <c r="J235"/>
      <c r="K235"/>
      <c r="L235"/>
      <c r="M235"/>
      <c r="N235"/>
      <c r="O235" t="e">
        <f>IF(Table1[[#This Row],[Ethanol Day]]&lt;9,"Early",IF(Table1[[#This Row],[Ethanol Day]]&gt;16,"Late","Mid"))</f>
        <v>#VALUE!</v>
      </c>
      <c r="P235"/>
      <c r="Q235"/>
      <c r="R235" s="153"/>
    </row>
    <row r="236" spans="4:18" x14ac:dyDescent="0.3">
      <c r="D236" s="49" t="str">
        <f>IF(ISBLANK(BurstClassFull1315[[#This Row],[Hour4-Spk/sec]]),"",IF(BurstClassFull1315[[#This Row],[Hour4-Spk/sec]]&lt;$C$3,"LF","HF"))</f>
        <v/>
      </c>
      <c r="E236" s="49" t="str">
        <f>IF(ISBLANK(BurstClassFull1315[[#This Row],[Hour4-%SpikesInBursts]]),"",IF(BurstClassFull1315[[#This Row],[Hour4-%SpikesInBursts]]&lt;$D$3,"LB","HB"))</f>
        <v/>
      </c>
      <c r="F236" s="50" t="str">
        <f t="shared" si="3"/>
        <v/>
      </c>
      <c r="G236" s="131"/>
      <c r="H236" s="131"/>
      <c r="I236"/>
      <c r="J236"/>
      <c r="K236"/>
      <c r="L236"/>
      <c r="M236"/>
      <c r="N236"/>
      <c r="O236" t="e">
        <f>IF(Table1[[#This Row],[Ethanol Day]]&lt;9,"Early",IF(Table1[[#This Row],[Ethanol Day]]&gt;16,"Late","Mid"))</f>
        <v>#VALUE!</v>
      </c>
      <c r="P236"/>
      <c r="Q236"/>
      <c r="R236" s="153"/>
    </row>
    <row r="237" spans="4:18" x14ac:dyDescent="0.3">
      <c r="D237" s="49" t="str">
        <f>IF(ISBLANK(BurstClassFull1315[[#This Row],[Hour4-Spk/sec]]),"",IF(BurstClassFull1315[[#This Row],[Hour4-Spk/sec]]&lt;$C$3,"LF","HF"))</f>
        <v/>
      </c>
      <c r="E237" s="49" t="str">
        <f>IF(ISBLANK(BurstClassFull1315[[#This Row],[Hour4-%SpikesInBursts]]),"",IF(BurstClassFull1315[[#This Row],[Hour4-%SpikesInBursts]]&lt;$D$3,"LB","HB"))</f>
        <v/>
      </c>
      <c r="F237" s="50" t="str">
        <f t="shared" si="3"/>
        <v/>
      </c>
      <c r="G237" s="131"/>
      <c r="H237" s="131"/>
      <c r="I237"/>
      <c r="J237"/>
      <c r="K237"/>
      <c r="L237"/>
      <c r="M237"/>
      <c r="N237"/>
      <c r="O237" t="e">
        <f>IF(Table1[[#This Row],[Ethanol Day]]&lt;9,"Early",IF(Table1[[#This Row],[Ethanol Day]]&gt;16,"Late","Mid"))</f>
        <v>#VALUE!</v>
      </c>
      <c r="P237"/>
      <c r="Q237"/>
      <c r="R237" s="153"/>
    </row>
    <row r="238" spans="4:18" x14ac:dyDescent="0.3">
      <c r="D238" s="49" t="str">
        <f>IF(ISBLANK(BurstClassFull1315[[#This Row],[Hour4-Spk/sec]]),"",IF(BurstClassFull1315[[#This Row],[Hour4-Spk/sec]]&lt;$C$3,"LF","HF"))</f>
        <v/>
      </c>
      <c r="E238" s="49" t="str">
        <f>IF(ISBLANK(BurstClassFull1315[[#This Row],[Hour4-%SpikesInBursts]]),"",IF(BurstClassFull1315[[#This Row],[Hour4-%SpikesInBursts]]&lt;$D$3,"LB","HB"))</f>
        <v/>
      </c>
      <c r="F238" s="50" t="str">
        <f t="shared" si="3"/>
        <v/>
      </c>
      <c r="G238" s="131"/>
      <c r="H238" s="131"/>
      <c r="I238"/>
      <c r="J238"/>
      <c r="K238"/>
      <c r="L238"/>
      <c r="M238"/>
      <c r="N238"/>
      <c r="O238" t="e">
        <f>IF(Table1[[#This Row],[Ethanol Day]]&lt;9,"Early",IF(Table1[[#This Row],[Ethanol Day]]&gt;16,"Late","Mid"))</f>
        <v>#VALUE!</v>
      </c>
      <c r="P238"/>
      <c r="Q238"/>
      <c r="R238" s="153"/>
    </row>
    <row r="239" spans="4:18" x14ac:dyDescent="0.3">
      <c r="D239" s="49" t="str">
        <f>IF(ISBLANK(BurstClassFull1315[[#This Row],[Hour4-Spk/sec]]),"",IF(BurstClassFull1315[[#This Row],[Hour4-Spk/sec]]&lt;$C$3,"LF","HF"))</f>
        <v/>
      </c>
      <c r="E239" s="49" t="str">
        <f>IF(ISBLANK(BurstClassFull1315[[#This Row],[Hour4-%SpikesInBursts]]),"",IF(BurstClassFull1315[[#This Row],[Hour4-%SpikesInBursts]]&lt;$D$3,"LB","HB"))</f>
        <v/>
      </c>
      <c r="F239" s="50" t="str">
        <f t="shared" si="3"/>
        <v/>
      </c>
      <c r="G239" s="131"/>
      <c r="H239" s="131"/>
      <c r="I239"/>
      <c r="J239"/>
      <c r="K239"/>
      <c r="L239"/>
      <c r="M239"/>
      <c r="N239"/>
      <c r="O239" t="e">
        <f>IF(Table1[[#This Row],[Ethanol Day]]&lt;9,"Early",IF(Table1[[#This Row],[Ethanol Day]]&gt;16,"Late","Mid"))</f>
        <v>#VALUE!</v>
      </c>
      <c r="P239"/>
      <c r="Q239"/>
      <c r="R239" s="153"/>
    </row>
    <row r="240" spans="4:18" x14ac:dyDescent="0.3">
      <c r="D240" s="49" t="str">
        <f>IF(ISBLANK(BurstClassFull1315[[#This Row],[Hour4-Spk/sec]]),"",IF(BurstClassFull1315[[#This Row],[Hour4-Spk/sec]]&lt;$C$3,"LF","HF"))</f>
        <v/>
      </c>
      <c r="E240" s="49" t="str">
        <f>IF(ISBLANK(BurstClassFull1315[[#This Row],[Hour4-%SpikesInBursts]]),"",IF(BurstClassFull1315[[#This Row],[Hour4-%SpikesInBursts]]&lt;$D$3,"LB","HB"))</f>
        <v/>
      </c>
      <c r="F240" s="50" t="str">
        <f t="shared" si="3"/>
        <v/>
      </c>
      <c r="G240" s="131"/>
      <c r="H240" s="131"/>
      <c r="I240"/>
      <c r="J240"/>
      <c r="K240"/>
      <c r="L240"/>
      <c r="M240"/>
      <c r="N240"/>
      <c r="O240" t="e">
        <f>IF(Table1[[#This Row],[Ethanol Day]]&lt;9,"Early",IF(Table1[[#This Row],[Ethanol Day]]&gt;16,"Late","Mid"))</f>
        <v>#VALUE!</v>
      </c>
      <c r="P240"/>
      <c r="Q240"/>
      <c r="R240" s="153"/>
    </row>
    <row r="241" spans="4:18" x14ac:dyDescent="0.3">
      <c r="D241" s="49" t="str">
        <f>IF(ISBLANK(BurstClassFull1315[[#This Row],[Hour4-Spk/sec]]),"",IF(BurstClassFull1315[[#This Row],[Hour4-Spk/sec]]&lt;$C$3,"LF","HF"))</f>
        <v/>
      </c>
      <c r="E241" s="49" t="str">
        <f>IF(ISBLANK(BurstClassFull1315[[#This Row],[Hour4-%SpikesInBursts]]),"",IF(BurstClassFull1315[[#This Row],[Hour4-%SpikesInBursts]]&lt;$D$3,"LB","HB"))</f>
        <v/>
      </c>
      <c r="F241" s="50" t="str">
        <f t="shared" si="3"/>
        <v/>
      </c>
      <c r="G241" s="131"/>
      <c r="H241" s="131"/>
      <c r="I241"/>
      <c r="J241"/>
      <c r="K241"/>
      <c r="L241"/>
      <c r="M241"/>
      <c r="N241"/>
      <c r="O241" t="e">
        <f>IF(Table1[[#This Row],[Ethanol Day]]&lt;9,"Early",IF(Table1[[#This Row],[Ethanol Day]]&gt;16,"Late","Mid"))</f>
        <v>#VALUE!</v>
      </c>
      <c r="P241"/>
      <c r="Q241"/>
      <c r="R241" s="153"/>
    </row>
    <row r="242" spans="4:18" x14ac:dyDescent="0.3">
      <c r="D242" s="49" t="str">
        <f>IF(ISBLANK(BurstClassFull1315[[#This Row],[Hour4-Spk/sec]]),"",IF(BurstClassFull1315[[#This Row],[Hour4-Spk/sec]]&lt;$C$3,"LF","HF"))</f>
        <v/>
      </c>
      <c r="E242" s="49" t="str">
        <f>IF(ISBLANK(BurstClassFull1315[[#This Row],[Hour4-%SpikesInBursts]]),"",IF(BurstClassFull1315[[#This Row],[Hour4-%SpikesInBursts]]&lt;$D$3,"LB","HB"))</f>
        <v/>
      </c>
      <c r="F242" s="50" t="str">
        <f t="shared" si="3"/>
        <v/>
      </c>
      <c r="G242" s="131"/>
      <c r="H242" s="131"/>
      <c r="I242"/>
      <c r="J242"/>
      <c r="K242"/>
      <c r="L242"/>
      <c r="M242"/>
      <c r="N242"/>
      <c r="O242" t="e">
        <f>IF(Table1[[#This Row],[Ethanol Day]]&lt;9,"Early",IF(Table1[[#This Row],[Ethanol Day]]&gt;16,"Late","Mid"))</f>
        <v>#VALUE!</v>
      </c>
      <c r="P242"/>
      <c r="Q242"/>
      <c r="R242" s="153"/>
    </row>
    <row r="243" spans="4:18" x14ac:dyDescent="0.3">
      <c r="D243" s="49" t="str">
        <f>IF(ISBLANK(BurstClassFull1315[[#This Row],[Hour4-Spk/sec]]),"",IF(BurstClassFull1315[[#This Row],[Hour4-Spk/sec]]&lt;$C$3,"LF","HF"))</f>
        <v/>
      </c>
      <c r="E243" s="49" t="str">
        <f>IF(ISBLANK(BurstClassFull1315[[#This Row],[Hour4-%SpikesInBursts]]),"",IF(BurstClassFull1315[[#This Row],[Hour4-%SpikesInBursts]]&lt;$D$3,"LB","HB"))</f>
        <v/>
      </c>
      <c r="F243" s="50" t="str">
        <f t="shared" si="3"/>
        <v/>
      </c>
      <c r="G243" s="131"/>
      <c r="H243" s="131"/>
      <c r="I243"/>
      <c r="J243"/>
      <c r="K243"/>
      <c r="L243"/>
      <c r="M243"/>
      <c r="N243"/>
      <c r="O243" t="e">
        <f>IF(Table1[[#This Row],[Ethanol Day]]&lt;9,"Early",IF(Table1[[#This Row],[Ethanol Day]]&gt;16,"Late","Mid"))</f>
        <v>#VALUE!</v>
      </c>
      <c r="P243"/>
      <c r="Q243"/>
      <c r="R243" s="153"/>
    </row>
    <row r="244" spans="4:18" x14ac:dyDescent="0.3">
      <c r="D244" s="49" t="str">
        <f>IF(ISBLANK(BurstClassFull1315[[#This Row],[Hour4-Spk/sec]]),"",IF(BurstClassFull1315[[#This Row],[Hour4-Spk/sec]]&lt;$C$3,"LF","HF"))</f>
        <v/>
      </c>
      <c r="E244" s="49" t="str">
        <f>IF(ISBLANK(BurstClassFull1315[[#This Row],[Hour4-%SpikesInBursts]]),"",IF(BurstClassFull1315[[#This Row],[Hour4-%SpikesInBursts]]&lt;$D$3,"LB","HB"))</f>
        <v/>
      </c>
      <c r="F244" s="50" t="str">
        <f t="shared" si="3"/>
        <v/>
      </c>
      <c r="G244" s="131"/>
      <c r="H244" s="131"/>
      <c r="I244"/>
      <c r="J244"/>
      <c r="K244"/>
      <c r="L244"/>
      <c r="M244"/>
      <c r="N244"/>
      <c r="O244" t="e">
        <f>IF(Table1[[#This Row],[Ethanol Day]]&lt;9,"Early",IF(Table1[[#This Row],[Ethanol Day]]&gt;16,"Late","Mid"))</f>
        <v>#VALUE!</v>
      </c>
      <c r="P244"/>
      <c r="Q244"/>
      <c r="R244" s="153"/>
    </row>
    <row r="245" spans="4:18" x14ac:dyDescent="0.3">
      <c r="D245" s="49" t="str">
        <f>IF(ISBLANK(BurstClassFull1315[[#This Row],[Hour4-Spk/sec]]),"",IF(BurstClassFull1315[[#This Row],[Hour4-Spk/sec]]&lt;$C$3,"LF","HF"))</f>
        <v/>
      </c>
      <c r="E245" s="49" t="str">
        <f>IF(ISBLANK(BurstClassFull1315[[#This Row],[Hour4-%SpikesInBursts]]),"",IF(BurstClassFull1315[[#This Row],[Hour4-%SpikesInBursts]]&lt;$D$3,"LB","HB"))</f>
        <v/>
      </c>
      <c r="F245" s="50" t="str">
        <f t="shared" si="3"/>
        <v/>
      </c>
      <c r="G245" s="131"/>
      <c r="H245" s="131"/>
      <c r="I245"/>
      <c r="J245"/>
      <c r="K245"/>
      <c r="L245"/>
      <c r="M245"/>
      <c r="N245"/>
      <c r="O245" t="e">
        <f>IF(Table1[[#This Row],[Ethanol Day]]&lt;9,"Early",IF(Table1[[#This Row],[Ethanol Day]]&gt;16,"Late","Mid"))</f>
        <v>#VALUE!</v>
      </c>
      <c r="P245"/>
      <c r="Q245"/>
      <c r="R245" s="153"/>
    </row>
    <row r="246" spans="4:18" x14ac:dyDescent="0.3">
      <c r="D246" s="49" t="str">
        <f>IF(ISBLANK(BurstClassFull1315[[#This Row],[Hour4-Spk/sec]]),"",IF(BurstClassFull1315[[#This Row],[Hour4-Spk/sec]]&lt;$C$3,"LF","HF"))</f>
        <v/>
      </c>
      <c r="E246" s="49" t="str">
        <f>IF(ISBLANK(BurstClassFull1315[[#This Row],[Hour4-%SpikesInBursts]]),"",IF(BurstClassFull1315[[#This Row],[Hour4-%SpikesInBursts]]&lt;$D$3,"LB","HB"))</f>
        <v/>
      </c>
      <c r="F246" s="50" t="str">
        <f t="shared" si="3"/>
        <v/>
      </c>
      <c r="G246" s="131"/>
      <c r="H246" s="131"/>
      <c r="I246"/>
      <c r="J246"/>
      <c r="K246"/>
      <c r="L246"/>
      <c r="M246"/>
      <c r="N246"/>
      <c r="O246" t="e">
        <f>IF(Table1[[#This Row],[Ethanol Day]]&lt;9,"Early",IF(Table1[[#This Row],[Ethanol Day]]&gt;16,"Late","Mid"))</f>
        <v>#VALUE!</v>
      </c>
      <c r="P246"/>
      <c r="Q246"/>
      <c r="R246" s="153"/>
    </row>
    <row r="247" spans="4:18" x14ac:dyDescent="0.3">
      <c r="D247" s="49" t="str">
        <f>IF(ISBLANK(BurstClassFull1315[[#This Row],[Hour4-Spk/sec]]),"",IF(BurstClassFull1315[[#This Row],[Hour4-Spk/sec]]&lt;$C$3,"LF","HF"))</f>
        <v/>
      </c>
      <c r="E247" s="49" t="str">
        <f>IF(ISBLANK(BurstClassFull1315[[#This Row],[Hour4-%SpikesInBursts]]),"",IF(BurstClassFull1315[[#This Row],[Hour4-%SpikesInBursts]]&lt;$D$3,"LB","HB"))</f>
        <v/>
      </c>
      <c r="F247" s="50" t="str">
        <f t="shared" si="3"/>
        <v/>
      </c>
      <c r="G247" s="131"/>
      <c r="H247" s="131"/>
      <c r="I247"/>
      <c r="J247"/>
      <c r="K247"/>
      <c r="L247"/>
      <c r="M247"/>
      <c r="N247"/>
      <c r="O247" t="e">
        <f>IF(Table1[[#This Row],[Ethanol Day]]&lt;9,"Early",IF(Table1[[#This Row],[Ethanol Day]]&gt;16,"Late","Mid"))</f>
        <v>#VALUE!</v>
      </c>
      <c r="P247"/>
      <c r="Q247"/>
      <c r="R247" s="153"/>
    </row>
    <row r="248" spans="4:18" x14ac:dyDescent="0.3">
      <c r="D248" s="49" t="str">
        <f>IF(ISBLANK(BurstClassFull1315[[#This Row],[Hour4-Spk/sec]]),"",IF(BurstClassFull1315[[#This Row],[Hour4-Spk/sec]]&lt;$C$3,"LF","HF"))</f>
        <v/>
      </c>
      <c r="E248" s="49" t="str">
        <f>IF(ISBLANK(BurstClassFull1315[[#This Row],[Hour4-%SpikesInBursts]]),"",IF(BurstClassFull1315[[#This Row],[Hour4-%SpikesInBursts]]&lt;$D$3,"LB","HB"))</f>
        <v/>
      </c>
      <c r="F248" s="50" t="str">
        <f t="shared" si="3"/>
        <v/>
      </c>
      <c r="G248" s="131"/>
      <c r="H248" s="131"/>
      <c r="I248"/>
      <c r="J248"/>
      <c r="K248"/>
      <c r="L248"/>
      <c r="M248"/>
      <c r="N248"/>
      <c r="O248" t="e">
        <f>IF(Table1[[#This Row],[Ethanol Day]]&lt;9,"Early",IF(Table1[[#This Row],[Ethanol Day]]&gt;16,"Late","Mid"))</f>
        <v>#VALUE!</v>
      </c>
      <c r="P248"/>
      <c r="Q248"/>
      <c r="R248" s="153"/>
    </row>
    <row r="249" spans="4:18" x14ac:dyDescent="0.3">
      <c r="D249" s="49" t="str">
        <f>IF(ISBLANK(BurstClassFull1315[[#This Row],[Hour4-Spk/sec]]),"",IF(BurstClassFull1315[[#This Row],[Hour4-Spk/sec]]&lt;$C$3,"LF","HF"))</f>
        <v/>
      </c>
      <c r="E249" s="49" t="str">
        <f>IF(ISBLANK(BurstClassFull1315[[#This Row],[Hour4-%SpikesInBursts]]),"",IF(BurstClassFull1315[[#This Row],[Hour4-%SpikesInBursts]]&lt;$D$3,"LB","HB"))</f>
        <v/>
      </c>
      <c r="F249" s="50" t="str">
        <f t="shared" si="3"/>
        <v/>
      </c>
      <c r="G249" s="131"/>
      <c r="H249" s="131"/>
      <c r="I249"/>
      <c r="J249"/>
      <c r="K249"/>
      <c r="L249"/>
      <c r="M249"/>
      <c r="N249"/>
      <c r="O249" t="e">
        <f>IF(Table1[[#This Row],[Ethanol Day]]&lt;9,"Early",IF(Table1[[#This Row],[Ethanol Day]]&gt;16,"Late","Mid"))</f>
        <v>#VALUE!</v>
      </c>
      <c r="P249"/>
      <c r="Q249"/>
      <c r="R249" s="153"/>
    </row>
    <row r="250" spans="4:18" x14ac:dyDescent="0.3">
      <c r="D250" s="49" t="str">
        <f>IF(ISBLANK(BurstClassFull1315[[#This Row],[Hour4-Spk/sec]]),"",IF(BurstClassFull1315[[#This Row],[Hour4-Spk/sec]]&lt;$C$3,"LF","HF"))</f>
        <v/>
      </c>
      <c r="E250" s="49" t="str">
        <f>IF(ISBLANK(BurstClassFull1315[[#This Row],[Hour4-%SpikesInBursts]]),"",IF(BurstClassFull1315[[#This Row],[Hour4-%SpikesInBursts]]&lt;$D$3,"LB","HB"))</f>
        <v/>
      </c>
      <c r="F250" s="50" t="str">
        <f t="shared" si="3"/>
        <v/>
      </c>
      <c r="G250" s="131"/>
      <c r="H250" s="131"/>
      <c r="I250"/>
      <c r="J250"/>
      <c r="K250"/>
      <c r="L250"/>
      <c r="M250"/>
      <c r="N250"/>
      <c r="O250" t="e">
        <f>IF(Table1[[#This Row],[Ethanol Day]]&lt;9,"Early",IF(Table1[[#This Row],[Ethanol Day]]&gt;16,"Late","Mid"))</f>
        <v>#VALUE!</v>
      </c>
      <c r="P250"/>
      <c r="Q250"/>
      <c r="R250" s="153"/>
    </row>
    <row r="251" spans="4:18" x14ac:dyDescent="0.3">
      <c r="D251" s="49" t="str">
        <f>IF(ISBLANK(BurstClassFull1315[[#This Row],[Hour4-Spk/sec]]),"",IF(BurstClassFull1315[[#This Row],[Hour4-Spk/sec]]&lt;$C$3,"LF","HF"))</f>
        <v/>
      </c>
      <c r="E251" s="49" t="str">
        <f>IF(ISBLANK(BurstClassFull1315[[#This Row],[Hour4-%SpikesInBursts]]),"",IF(BurstClassFull1315[[#This Row],[Hour4-%SpikesInBursts]]&lt;$D$3,"LB","HB"))</f>
        <v/>
      </c>
      <c r="F251" s="50" t="str">
        <f t="shared" si="3"/>
        <v/>
      </c>
      <c r="G251" s="131"/>
      <c r="H251" s="131"/>
      <c r="I251"/>
      <c r="J251"/>
      <c r="K251"/>
      <c r="L251"/>
      <c r="M251"/>
      <c r="N251"/>
      <c r="O251" t="e">
        <f>IF(Table1[[#This Row],[Ethanol Day]]&lt;9,"Early",IF(Table1[[#This Row],[Ethanol Day]]&gt;16,"Late","Mid"))</f>
        <v>#VALUE!</v>
      </c>
      <c r="P251"/>
      <c r="Q251"/>
      <c r="R251" s="153"/>
    </row>
    <row r="252" spans="4:18" x14ac:dyDescent="0.3">
      <c r="D252" s="49" t="str">
        <f>IF(ISBLANK(BurstClassFull1315[[#This Row],[Hour4-Spk/sec]]),"",IF(BurstClassFull1315[[#This Row],[Hour4-Spk/sec]]&lt;$C$3,"LF","HF"))</f>
        <v/>
      </c>
      <c r="E252" s="49" t="str">
        <f>IF(ISBLANK(BurstClassFull1315[[#This Row],[Hour4-%SpikesInBursts]]),"",IF(BurstClassFull1315[[#This Row],[Hour4-%SpikesInBursts]]&lt;$D$3,"LB","HB"))</f>
        <v/>
      </c>
      <c r="F252" s="50" t="str">
        <f t="shared" si="3"/>
        <v/>
      </c>
      <c r="G252" s="131"/>
      <c r="H252" s="131"/>
      <c r="I252"/>
      <c r="J252"/>
      <c r="K252"/>
      <c r="L252"/>
      <c r="M252"/>
      <c r="N252"/>
      <c r="O252" t="e">
        <f>IF(Table1[[#This Row],[Ethanol Day]]&lt;9,"Early",IF(Table1[[#This Row],[Ethanol Day]]&gt;16,"Late","Mid"))</f>
        <v>#VALUE!</v>
      </c>
      <c r="P252"/>
      <c r="Q252"/>
      <c r="R252" s="153"/>
    </row>
    <row r="253" spans="4:18" x14ac:dyDescent="0.3">
      <c r="D253" s="49" t="str">
        <f>IF(ISBLANK(BurstClassFull1315[[#This Row],[Hour4-Spk/sec]]),"",IF(BurstClassFull1315[[#This Row],[Hour4-Spk/sec]]&lt;$C$3,"LF","HF"))</f>
        <v/>
      </c>
      <c r="E253" s="49" t="str">
        <f>IF(ISBLANK(BurstClassFull1315[[#This Row],[Hour4-%SpikesInBursts]]),"",IF(BurstClassFull1315[[#This Row],[Hour4-%SpikesInBursts]]&lt;$D$3,"LB","HB"))</f>
        <v/>
      </c>
      <c r="F253" s="50" t="str">
        <f t="shared" si="3"/>
        <v/>
      </c>
      <c r="G253" s="131"/>
      <c r="H253" s="131"/>
      <c r="I253"/>
      <c r="J253"/>
      <c r="K253"/>
      <c r="L253"/>
      <c r="M253"/>
      <c r="N253"/>
      <c r="O253" t="e">
        <f>IF(Table1[[#This Row],[Ethanol Day]]&lt;9,"Early",IF(Table1[[#This Row],[Ethanol Day]]&gt;16,"Late","Mid"))</f>
        <v>#VALUE!</v>
      </c>
      <c r="P253"/>
      <c r="Q253"/>
      <c r="R253" s="153"/>
    </row>
    <row r="254" spans="4:18" x14ac:dyDescent="0.3">
      <c r="D254" s="49" t="str">
        <f>IF(ISBLANK(BurstClassFull1315[[#This Row],[Hour4-Spk/sec]]),"",IF(BurstClassFull1315[[#This Row],[Hour4-Spk/sec]]&lt;$C$3,"LF","HF"))</f>
        <v/>
      </c>
      <c r="E254" s="49" t="str">
        <f>IF(ISBLANK(BurstClassFull1315[[#This Row],[Hour4-%SpikesInBursts]]),"",IF(BurstClassFull1315[[#This Row],[Hour4-%SpikesInBursts]]&lt;$D$3,"LB","HB"))</f>
        <v/>
      </c>
      <c r="F254" s="50" t="str">
        <f t="shared" si="3"/>
        <v/>
      </c>
      <c r="G254" s="131"/>
      <c r="H254" s="131"/>
      <c r="I254"/>
      <c r="J254"/>
      <c r="K254"/>
      <c r="L254"/>
      <c r="M254"/>
      <c r="N254"/>
      <c r="O254" t="e">
        <f>IF(Table1[[#This Row],[Ethanol Day]]&lt;9,"Early",IF(Table1[[#This Row],[Ethanol Day]]&gt;16,"Late","Mid"))</f>
        <v>#VALUE!</v>
      </c>
      <c r="P254"/>
      <c r="Q254"/>
      <c r="R254" s="153"/>
    </row>
    <row r="255" spans="4:18" x14ac:dyDescent="0.3">
      <c r="D255" s="49" t="str">
        <f>IF(ISBLANK(BurstClassFull1315[[#This Row],[Hour4-Spk/sec]]),"",IF(BurstClassFull1315[[#This Row],[Hour4-Spk/sec]]&lt;$C$3,"LF","HF"))</f>
        <v/>
      </c>
      <c r="E255" s="49" t="str">
        <f>IF(ISBLANK(BurstClassFull1315[[#This Row],[Hour4-%SpikesInBursts]]),"",IF(BurstClassFull1315[[#This Row],[Hour4-%SpikesInBursts]]&lt;$D$3,"LB","HB"))</f>
        <v/>
      </c>
      <c r="F255" s="50" t="str">
        <f t="shared" si="3"/>
        <v/>
      </c>
      <c r="G255" s="131"/>
      <c r="H255" s="131"/>
      <c r="I255"/>
      <c r="J255"/>
      <c r="K255"/>
      <c r="L255"/>
      <c r="M255"/>
      <c r="N255"/>
      <c r="O255" t="e">
        <f>IF(Table1[[#This Row],[Ethanol Day]]&lt;9,"Early",IF(Table1[[#This Row],[Ethanol Day]]&gt;16,"Late","Mid"))</f>
        <v>#VALUE!</v>
      </c>
      <c r="P255"/>
      <c r="Q255"/>
      <c r="R255" s="153"/>
    </row>
    <row r="256" spans="4:18" x14ac:dyDescent="0.3">
      <c r="D256" s="49" t="str">
        <f>IF(ISBLANK(BurstClassFull1315[[#This Row],[Hour4-Spk/sec]]),"",IF(BurstClassFull1315[[#This Row],[Hour4-Spk/sec]]&lt;$C$3,"LF","HF"))</f>
        <v/>
      </c>
      <c r="E256" s="49" t="str">
        <f>IF(ISBLANK(BurstClassFull1315[[#This Row],[Hour4-%SpikesInBursts]]),"",IF(BurstClassFull1315[[#This Row],[Hour4-%SpikesInBursts]]&lt;$D$3,"LB","HB"))</f>
        <v/>
      </c>
      <c r="F256" s="50" t="str">
        <f t="shared" si="3"/>
        <v/>
      </c>
      <c r="G256" s="131"/>
      <c r="H256" s="131"/>
      <c r="I256"/>
      <c r="J256"/>
      <c r="K256"/>
      <c r="L256"/>
      <c r="M256"/>
      <c r="N256"/>
      <c r="O256" t="e">
        <f>IF(Table1[[#This Row],[Ethanol Day]]&lt;9,"Early",IF(Table1[[#This Row],[Ethanol Day]]&gt;16,"Late","Mid"))</f>
        <v>#VALUE!</v>
      </c>
      <c r="P256"/>
      <c r="Q256"/>
      <c r="R256" s="153"/>
    </row>
    <row r="257" spans="4:18" x14ac:dyDescent="0.3">
      <c r="D257" s="49" t="str">
        <f>IF(ISBLANK(BurstClassFull1315[[#This Row],[Hour4-Spk/sec]]),"",IF(BurstClassFull1315[[#This Row],[Hour4-Spk/sec]]&lt;$C$3,"LF","HF"))</f>
        <v/>
      </c>
      <c r="E257" s="49" t="str">
        <f>IF(ISBLANK(BurstClassFull1315[[#This Row],[Hour4-%SpikesInBursts]]),"",IF(BurstClassFull1315[[#This Row],[Hour4-%SpikesInBursts]]&lt;$D$3,"LB","HB"))</f>
        <v/>
      </c>
      <c r="F257" s="50" t="str">
        <f t="shared" si="3"/>
        <v/>
      </c>
      <c r="G257" s="131"/>
      <c r="H257" s="131"/>
      <c r="I257"/>
      <c r="J257"/>
      <c r="K257"/>
      <c r="L257"/>
      <c r="M257"/>
      <c r="N257"/>
      <c r="O257" t="e">
        <f>IF(Table1[[#This Row],[Ethanol Day]]&lt;9,"Early",IF(Table1[[#This Row],[Ethanol Day]]&gt;16,"Late","Mid"))</f>
        <v>#VALUE!</v>
      </c>
      <c r="P257"/>
      <c r="Q257"/>
      <c r="R257" s="153"/>
    </row>
    <row r="258" spans="4:18" x14ac:dyDescent="0.3">
      <c r="D258" s="49" t="str">
        <f>IF(ISBLANK(BurstClassFull1315[[#This Row],[Hour4-Spk/sec]]),"",IF(BurstClassFull1315[[#This Row],[Hour4-Spk/sec]]&lt;$C$3,"LF","HF"))</f>
        <v/>
      </c>
      <c r="E258" s="49" t="str">
        <f>IF(ISBLANK(BurstClassFull1315[[#This Row],[Hour4-%SpikesInBursts]]),"",IF(BurstClassFull1315[[#This Row],[Hour4-%SpikesInBursts]]&lt;$D$3,"LB","HB"))</f>
        <v/>
      </c>
      <c r="F258" s="50" t="str">
        <f t="shared" si="3"/>
        <v/>
      </c>
      <c r="G258" s="131"/>
      <c r="H258" s="131"/>
      <c r="I258"/>
      <c r="J258"/>
      <c r="K258"/>
      <c r="L258"/>
      <c r="M258"/>
      <c r="N258"/>
      <c r="O258" t="e">
        <f>IF(Table1[[#This Row],[Ethanol Day]]&lt;9,"Early",IF(Table1[[#This Row],[Ethanol Day]]&gt;16,"Late","Mid"))</f>
        <v>#VALUE!</v>
      </c>
      <c r="P258"/>
      <c r="Q258"/>
      <c r="R258" s="153"/>
    </row>
    <row r="259" spans="4:18" x14ac:dyDescent="0.3">
      <c r="D259" s="49" t="str">
        <f>IF(ISBLANK(BurstClassFull1315[[#This Row],[Hour4-Spk/sec]]),"",IF(BurstClassFull1315[[#This Row],[Hour4-Spk/sec]]&lt;$C$3,"LF","HF"))</f>
        <v/>
      </c>
      <c r="E259" s="49" t="str">
        <f>IF(ISBLANK(BurstClassFull1315[[#This Row],[Hour4-%SpikesInBursts]]),"",IF(BurstClassFull1315[[#This Row],[Hour4-%SpikesInBursts]]&lt;$D$3,"LB","HB"))</f>
        <v/>
      </c>
      <c r="F259" s="50" t="str">
        <f t="shared" si="3"/>
        <v/>
      </c>
      <c r="G259" s="131"/>
      <c r="H259" s="131"/>
      <c r="I259"/>
      <c r="J259"/>
      <c r="K259"/>
      <c r="L259"/>
      <c r="M259"/>
      <c r="N259"/>
      <c r="O259" t="e">
        <f>IF(Table1[[#This Row],[Ethanol Day]]&lt;9,"Early",IF(Table1[[#This Row],[Ethanol Day]]&gt;16,"Late","Mid"))</f>
        <v>#VALUE!</v>
      </c>
      <c r="P259"/>
      <c r="Q259"/>
      <c r="R259" s="153"/>
    </row>
    <row r="260" spans="4:18" x14ac:dyDescent="0.3">
      <c r="D260" s="49" t="str">
        <f>IF(ISBLANK(BurstClassFull1315[[#This Row],[Hour4-Spk/sec]]),"",IF(BurstClassFull1315[[#This Row],[Hour4-Spk/sec]]&lt;$C$3,"LF","HF"))</f>
        <v/>
      </c>
      <c r="E260" s="49" t="str">
        <f>IF(ISBLANK(BurstClassFull1315[[#This Row],[Hour4-%SpikesInBursts]]),"",IF(BurstClassFull1315[[#This Row],[Hour4-%SpikesInBursts]]&lt;$D$3,"LB","HB"))</f>
        <v/>
      </c>
      <c r="F260" s="50" t="str">
        <f t="shared" si="3"/>
        <v/>
      </c>
      <c r="G260" s="131"/>
      <c r="H260" s="131"/>
      <c r="I260"/>
      <c r="J260"/>
      <c r="K260"/>
      <c r="L260"/>
      <c r="M260"/>
      <c r="N260"/>
      <c r="O260" t="e">
        <f>IF(Table1[[#This Row],[Ethanol Day]]&lt;9,"Early",IF(Table1[[#This Row],[Ethanol Day]]&gt;16,"Late","Mid"))</f>
        <v>#VALUE!</v>
      </c>
      <c r="P260"/>
      <c r="Q260"/>
      <c r="R260" s="153"/>
    </row>
    <row r="261" spans="4:18" x14ac:dyDescent="0.3">
      <c r="D261" s="49" t="str">
        <f>IF(ISBLANK(BurstClassFull1315[[#This Row],[Hour4-Spk/sec]]),"",IF(BurstClassFull1315[[#This Row],[Hour4-Spk/sec]]&lt;$C$3,"LF","HF"))</f>
        <v/>
      </c>
      <c r="E261" s="49" t="str">
        <f>IF(ISBLANK(BurstClassFull1315[[#This Row],[Hour4-%SpikesInBursts]]),"",IF(BurstClassFull1315[[#This Row],[Hour4-%SpikesInBursts]]&lt;$D$3,"LB","HB"))</f>
        <v/>
      </c>
      <c r="F261" s="50" t="str">
        <f t="shared" si="3"/>
        <v/>
      </c>
      <c r="G261" s="131"/>
      <c r="H261" s="131"/>
      <c r="I261"/>
      <c r="J261"/>
      <c r="K261"/>
      <c r="L261"/>
      <c r="M261"/>
      <c r="N261"/>
      <c r="O261" t="e">
        <f>IF(Table1[[#This Row],[Ethanol Day]]&lt;9,"Early",IF(Table1[[#This Row],[Ethanol Day]]&gt;16,"Late","Mid"))</f>
        <v>#VALUE!</v>
      </c>
      <c r="P261"/>
      <c r="Q261"/>
      <c r="R261" s="153"/>
    </row>
    <row r="262" spans="4:18" x14ac:dyDescent="0.3">
      <c r="D262" s="49" t="str">
        <f>IF(ISBLANK(BurstClassFull1315[[#This Row],[Hour4-Spk/sec]]),"",IF(BurstClassFull1315[[#This Row],[Hour4-Spk/sec]]&lt;$C$3,"LF","HF"))</f>
        <v/>
      </c>
      <c r="E262" s="49" t="str">
        <f>IF(ISBLANK(BurstClassFull1315[[#This Row],[Hour4-%SpikesInBursts]]),"",IF(BurstClassFull1315[[#This Row],[Hour4-%SpikesInBursts]]&lt;$D$3,"LB","HB"))</f>
        <v/>
      </c>
      <c r="F262" s="50" t="str">
        <f t="shared" si="3"/>
        <v/>
      </c>
      <c r="G262" s="131"/>
      <c r="H262" s="131"/>
      <c r="I262"/>
      <c r="J262"/>
      <c r="K262"/>
      <c r="L262"/>
      <c r="M262"/>
      <c r="N262"/>
      <c r="O262" t="e">
        <f>IF(Table1[[#This Row],[Ethanol Day]]&lt;9,"Early",IF(Table1[[#This Row],[Ethanol Day]]&gt;16,"Late","Mid"))</f>
        <v>#VALUE!</v>
      </c>
      <c r="P262"/>
      <c r="Q262"/>
      <c r="R262" s="153"/>
    </row>
    <row r="263" spans="4:18" x14ac:dyDescent="0.3">
      <c r="D263" s="49" t="str">
        <f>IF(ISBLANK(BurstClassFull1315[[#This Row],[Hour4-Spk/sec]]),"",IF(BurstClassFull1315[[#This Row],[Hour4-Spk/sec]]&lt;$C$3,"LF","HF"))</f>
        <v/>
      </c>
      <c r="E263" s="49" t="str">
        <f>IF(ISBLANK(BurstClassFull1315[[#This Row],[Hour4-%SpikesInBursts]]),"",IF(BurstClassFull1315[[#This Row],[Hour4-%SpikesInBursts]]&lt;$D$3,"LB","HB"))</f>
        <v/>
      </c>
      <c r="F263" s="50" t="str">
        <f t="shared" si="3"/>
        <v/>
      </c>
      <c r="G263" s="131"/>
      <c r="H263" s="131"/>
      <c r="I263"/>
      <c r="J263"/>
      <c r="K263"/>
      <c r="L263"/>
      <c r="M263"/>
      <c r="N263"/>
      <c r="O263" t="e">
        <f>IF(Table1[[#This Row],[Ethanol Day]]&lt;9,"Early",IF(Table1[[#This Row],[Ethanol Day]]&gt;16,"Late","Mid"))</f>
        <v>#VALUE!</v>
      </c>
      <c r="P263"/>
      <c r="Q263"/>
      <c r="R263" s="153"/>
    </row>
    <row r="264" spans="4:18" x14ac:dyDescent="0.3">
      <c r="D264" s="49" t="str">
        <f>IF(ISBLANK(BurstClassFull1315[[#This Row],[Hour4-Spk/sec]]),"",IF(BurstClassFull1315[[#This Row],[Hour4-Spk/sec]]&lt;$C$3,"LF","HF"))</f>
        <v/>
      </c>
      <c r="E264" s="49" t="str">
        <f>IF(ISBLANK(BurstClassFull1315[[#This Row],[Hour4-%SpikesInBursts]]),"",IF(BurstClassFull1315[[#This Row],[Hour4-%SpikesInBursts]]&lt;$D$3,"LB","HB"))</f>
        <v/>
      </c>
      <c r="F264" s="50" t="str">
        <f t="shared" si="3"/>
        <v/>
      </c>
      <c r="G264" s="131"/>
      <c r="H264" s="131"/>
      <c r="I264"/>
      <c r="J264"/>
      <c r="K264"/>
      <c r="L264"/>
      <c r="M264"/>
      <c r="N264"/>
      <c r="O264" t="e">
        <f>IF(Table1[[#This Row],[Ethanol Day]]&lt;9,"Early",IF(Table1[[#This Row],[Ethanol Day]]&gt;16,"Late","Mid"))</f>
        <v>#VALUE!</v>
      </c>
      <c r="P264"/>
      <c r="Q264"/>
      <c r="R264" s="153"/>
    </row>
    <row r="265" spans="4:18" x14ac:dyDescent="0.3">
      <c r="D265" s="49" t="str">
        <f>IF(ISBLANK(BurstClassFull1315[[#This Row],[Hour4-Spk/sec]]),"",IF(BurstClassFull1315[[#This Row],[Hour4-Spk/sec]]&lt;$C$3,"LF","HF"))</f>
        <v/>
      </c>
      <c r="E265" s="49" t="str">
        <f>IF(ISBLANK(BurstClassFull1315[[#This Row],[Hour4-%SpikesInBursts]]),"",IF(BurstClassFull1315[[#This Row],[Hour4-%SpikesInBursts]]&lt;$D$3,"LB","HB"))</f>
        <v/>
      </c>
      <c r="F265" s="50" t="str">
        <f t="shared" si="3"/>
        <v/>
      </c>
      <c r="G265" s="131"/>
      <c r="H265" s="131"/>
      <c r="I265"/>
      <c r="J265"/>
      <c r="K265"/>
      <c r="L265"/>
      <c r="M265"/>
      <c r="N265"/>
      <c r="O265" t="e">
        <f>IF(Table1[[#This Row],[Ethanol Day]]&lt;9,"Early",IF(Table1[[#This Row],[Ethanol Day]]&gt;16,"Late","Mid"))</f>
        <v>#VALUE!</v>
      </c>
      <c r="P265"/>
      <c r="Q265"/>
      <c r="R265" s="153"/>
    </row>
    <row r="266" spans="4:18" x14ac:dyDescent="0.3">
      <c r="D266" s="49" t="str">
        <f>IF(ISBLANK(BurstClassFull1315[[#This Row],[Hour4-Spk/sec]]),"",IF(BurstClassFull1315[[#This Row],[Hour4-Spk/sec]]&lt;$C$3,"LF","HF"))</f>
        <v/>
      </c>
      <c r="E266" s="49" t="str">
        <f>IF(ISBLANK(BurstClassFull1315[[#This Row],[Hour4-%SpikesInBursts]]),"",IF(BurstClassFull1315[[#This Row],[Hour4-%SpikesInBursts]]&lt;$D$3,"LB","HB"))</f>
        <v/>
      </c>
      <c r="F266" s="50" t="str">
        <f t="shared" si="3"/>
        <v/>
      </c>
      <c r="G266" s="131"/>
      <c r="H266" s="131"/>
      <c r="I266"/>
      <c r="J266"/>
      <c r="K266"/>
      <c r="L266"/>
      <c r="M266"/>
      <c r="N266"/>
      <c r="O266" t="e">
        <f>IF(Table1[[#This Row],[Ethanol Day]]&lt;9,"Early",IF(Table1[[#This Row],[Ethanol Day]]&gt;16,"Late","Mid"))</f>
        <v>#VALUE!</v>
      </c>
      <c r="P266"/>
      <c r="Q266"/>
      <c r="R266" s="153"/>
    </row>
    <row r="267" spans="4:18" x14ac:dyDescent="0.3">
      <c r="D267" s="49" t="str">
        <f>IF(ISBLANK(BurstClassFull1315[[#This Row],[Hour4-Spk/sec]]),"",IF(BurstClassFull1315[[#This Row],[Hour4-Spk/sec]]&lt;$C$3,"LF","HF"))</f>
        <v/>
      </c>
      <c r="E267" s="49" t="str">
        <f>IF(ISBLANK(BurstClassFull1315[[#This Row],[Hour4-%SpikesInBursts]]),"",IF(BurstClassFull1315[[#This Row],[Hour4-%SpikesInBursts]]&lt;$D$3,"LB","HB"))</f>
        <v/>
      </c>
      <c r="F267" s="50" t="str">
        <f t="shared" si="3"/>
        <v/>
      </c>
      <c r="G267" s="131"/>
      <c r="H267" s="131"/>
      <c r="I267"/>
      <c r="J267"/>
      <c r="K267"/>
      <c r="L267"/>
      <c r="M267"/>
      <c r="N267"/>
      <c r="O267" t="e">
        <f>IF(Table1[[#This Row],[Ethanol Day]]&lt;9,"Early",IF(Table1[[#This Row],[Ethanol Day]]&gt;16,"Late","Mid"))</f>
        <v>#VALUE!</v>
      </c>
      <c r="P267"/>
      <c r="Q267"/>
      <c r="R267" s="153"/>
    </row>
    <row r="268" spans="4:18" x14ac:dyDescent="0.3">
      <c r="D268" s="49" t="str">
        <f>IF(ISBLANK(BurstClassFull1315[[#This Row],[Hour4-Spk/sec]]),"",IF(BurstClassFull1315[[#This Row],[Hour4-Spk/sec]]&lt;$C$3,"LF","HF"))</f>
        <v/>
      </c>
      <c r="E268" s="49" t="str">
        <f>IF(ISBLANK(BurstClassFull1315[[#This Row],[Hour4-%SpikesInBursts]]),"",IF(BurstClassFull1315[[#This Row],[Hour4-%SpikesInBursts]]&lt;$D$3,"LB","HB"))</f>
        <v/>
      </c>
      <c r="F268" s="50" t="str">
        <f t="shared" si="3"/>
        <v/>
      </c>
      <c r="G268" s="131"/>
      <c r="H268" s="131"/>
      <c r="I268"/>
      <c r="J268"/>
      <c r="K268"/>
      <c r="L268"/>
      <c r="M268"/>
      <c r="N268"/>
      <c r="O268" t="e">
        <f>IF(Table1[[#This Row],[Ethanol Day]]&lt;9,"Early",IF(Table1[[#This Row],[Ethanol Day]]&gt;16,"Late","Mid"))</f>
        <v>#VALUE!</v>
      </c>
      <c r="P268"/>
      <c r="Q268"/>
      <c r="R268" s="153"/>
    </row>
    <row r="269" spans="4:18" x14ac:dyDescent="0.3">
      <c r="D269" s="49" t="str">
        <f>IF(ISBLANK(BurstClassFull1315[[#This Row],[Hour4-Spk/sec]]),"",IF(BurstClassFull1315[[#This Row],[Hour4-Spk/sec]]&lt;$C$3,"LF","HF"))</f>
        <v/>
      </c>
      <c r="E269" s="49" t="str">
        <f>IF(ISBLANK(BurstClassFull1315[[#This Row],[Hour4-%SpikesInBursts]]),"",IF(BurstClassFull1315[[#This Row],[Hour4-%SpikesInBursts]]&lt;$D$3,"LB","HB"))</f>
        <v/>
      </c>
      <c r="F269" s="50" t="str">
        <f t="shared" si="3"/>
        <v/>
      </c>
      <c r="G269" s="131"/>
      <c r="H269" s="131"/>
      <c r="I269"/>
      <c r="J269"/>
      <c r="K269"/>
      <c r="L269"/>
      <c r="M269"/>
      <c r="N269"/>
      <c r="O269" t="e">
        <f>IF(Table1[[#This Row],[Ethanol Day]]&lt;9,"Early",IF(Table1[[#This Row],[Ethanol Day]]&gt;16,"Late","Mid"))</f>
        <v>#VALUE!</v>
      </c>
      <c r="P269"/>
      <c r="Q269"/>
      <c r="R269" s="153"/>
    </row>
    <row r="270" spans="4:18" x14ac:dyDescent="0.3">
      <c r="D270" s="49" t="str">
        <f>IF(ISBLANK(BurstClassFull1315[[#This Row],[Hour4-Spk/sec]]),"",IF(BurstClassFull1315[[#This Row],[Hour4-Spk/sec]]&lt;$C$3,"LF","HF"))</f>
        <v/>
      </c>
      <c r="E270" s="49" t="str">
        <f>IF(ISBLANK(BurstClassFull1315[[#This Row],[Hour4-%SpikesInBursts]]),"",IF(BurstClassFull1315[[#This Row],[Hour4-%SpikesInBursts]]&lt;$D$3,"LB","HB"))</f>
        <v/>
      </c>
      <c r="F270" s="50" t="str">
        <f t="shared" si="3"/>
        <v/>
      </c>
      <c r="G270" s="131"/>
      <c r="H270" s="131"/>
      <c r="I270"/>
      <c r="J270"/>
      <c r="K270"/>
      <c r="L270"/>
      <c r="M270"/>
      <c r="N270"/>
      <c r="O270" t="e">
        <f>IF(Table1[[#This Row],[Ethanol Day]]&lt;9,"Early",IF(Table1[[#This Row],[Ethanol Day]]&gt;16,"Late","Mid"))</f>
        <v>#VALUE!</v>
      </c>
      <c r="P270"/>
      <c r="Q270"/>
      <c r="R270" s="153"/>
    </row>
    <row r="271" spans="4:18" x14ac:dyDescent="0.3">
      <c r="D271" s="49" t="str">
        <f>IF(ISBLANK(BurstClassFull1315[[#This Row],[Hour4-Spk/sec]]),"",IF(BurstClassFull1315[[#This Row],[Hour4-Spk/sec]]&lt;$C$3,"LF","HF"))</f>
        <v/>
      </c>
      <c r="E271" s="49" t="str">
        <f>IF(ISBLANK(BurstClassFull1315[[#This Row],[Hour4-%SpikesInBursts]]),"",IF(BurstClassFull1315[[#This Row],[Hour4-%SpikesInBursts]]&lt;$D$3,"LB","HB"))</f>
        <v/>
      </c>
      <c r="F271" s="50" t="str">
        <f t="shared" si="3"/>
        <v/>
      </c>
      <c r="G271" s="131"/>
      <c r="H271" s="131"/>
      <c r="I271"/>
      <c r="J271"/>
      <c r="K271"/>
      <c r="L271"/>
      <c r="M271"/>
      <c r="N271"/>
      <c r="O271" t="e">
        <f>IF(Table1[[#This Row],[Ethanol Day]]&lt;9,"Early",IF(Table1[[#This Row],[Ethanol Day]]&gt;16,"Late","Mid"))</f>
        <v>#VALUE!</v>
      </c>
      <c r="P271"/>
      <c r="Q271"/>
      <c r="R271" s="153"/>
    </row>
    <row r="272" spans="4:18" x14ac:dyDescent="0.3">
      <c r="D272" s="49" t="str">
        <f>IF(ISBLANK(BurstClassFull1315[[#This Row],[Hour4-Spk/sec]]),"",IF(BurstClassFull1315[[#This Row],[Hour4-Spk/sec]]&lt;$C$3,"LF","HF"))</f>
        <v/>
      </c>
      <c r="E272" s="49" t="str">
        <f>IF(ISBLANK(BurstClassFull1315[[#This Row],[Hour4-%SpikesInBursts]]),"",IF(BurstClassFull1315[[#This Row],[Hour4-%SpikesInBursts]]&lt;$D$3,"LB","HB"))</f>
        <v/>
      </c>
      <c r="F272" s="50" t="str">
        <f t="shared" si="3"/>
        <v/>
      </c>
      <c r="G272" s="131"/>
      <c r="H272" s="131"/>
      <c r="I272"/>
      <c r="J272"/>
      <c r="K272"/>
      <c r="L272"/>
      <c r="M272"/>
      <c r="N272"/>
      <c r="O272" t="e">
        <f>IF(Table1[[#This Row],[Ethanol Day]]&lt;9,"Early",IF(Table1[[#This Row],[Ethanol Day]]&gt;16,"Late","Mid"))</f>
        <v>#VALUE!</v>
      </c>
      <c r="P272"/>
      <c r="Q272"/>
      <c r="R272" s="153"/>
    </row>
    <row r="273" spans="4:18" x14ac:dyDescent="0.3">
      <c r="D273" s="49" t="str">
        <f>IF(ISBLANK(BurstClassFull1315[[#This Row],[Hour4-Spk/sec]]),"",IF(BurstClassFull1315[[#This Row],[Hour4-Spk/sec]]&lt;$C$3,"LF","HF"))</f>
        <v/>
      </c>
      <c r="E273" s="49" t="str">
        <f>IF(ISBLANK(BurstClassFull1315[[#This Row],[Hour4-%SpikesInBursts]]),"",IF(BurstClassFull1315[[#This Row],[Hour4-%SpikesInBursts]]&lt;$D$3,"LB","HB"))</f>
        <v/>
      </c>
      <c r="F273" s="50" t="str">
        <f t="shared" si="3"/>
        <v/>
      </c>
      <c r="G273" s="131"/>
      <c r="H273" s="131"/>
      <c r="I273"/>
      <c r="J273"/>
      <c r="K273"/>
      <c r="L273"/>
      <c r="M273"/>
      <c r="N273"/>
      <c r="O273" t="e">
        <f>IF(Table1[[#This Row],[Ethanol Day]]&lt;9,"Early",IF(Table1[[#This Row],[Ethanol Day]]&gt;16,"Late","Mid"))</f>
        <v>#VALUE!</v>
      </c>
      <c r="P273"/>
      <c r="Q273"/>
      <c r="R273" s="153"/>
    </row>
    <row r="274" spans="4:18" x14ac:dyDescent="0.3">
      <c r="D274" s="49" t="str">
        <f>IF(ISBLANK(BurstClassFull1315[[#This Row],[Hour4-Spk/sec]]),"",IF(BurstClassFull1315[[#This Row],[Hour4-Spk/sec]]&lt;$C$3,"LF","HF"))</f>
        <v/>
      </c>
      <c r="E274" s="49" t="str">
        <f>IF(ISBLANK(BurstClassFull1315[[#This Row],[Hour4-%SpikesInBursts]]),"",IF(BurstClassFull1315[[#This Row],[Hour4-%SpikesInBursts]]&lt;$D$3,"LB","HB"))</f>
        <v/>
      </c>
      <c r="F274" s="50" t="str">
        <f t="shared" si="3"/>
        <v/>
      </c>
      <c r="G274" s="131"/>
      <c r="H274" s="131"/>
      <c r="I274"/>
      <c r="J274"/>
      <c r="K274"/>
      <c r="L274"/>
      <c r="M274"/>
      <c r="N274"/>
      <c r="O274" t="e">
        <f>IF(Table1[[#This Row],[Ethanol Day]]&lt;9,"Early",IF(Table1[[#This Row],[Ethanol Day]]&gt;16,"Late","Mid"))</f>
        <v>#VALUE!</v>
      </c>
      <c r="P274"/>
      <c r="Q274"/>
      <c r="R274" s="153"/>
    </row>
    <row r="275" spans="4:18" x14ac:dyDescent="0.3">
      <c r="D275" s="49" t="str">
        <f>IF(ISBLANK(BurstClassFull1315[[#This Row],[Hour4-Spk/sec]]),"",IF(BurstClassFull1315[[#This Row],[Hour4-Spk/sec]]&lt;$C$3,"LF","HF"))</f>
        <v/>
      </c>
      <c r="E275" s="49" t="str">
        <f>IF(ISBLANK(BurstClassFull1315[[#This Row],[Hour4-%SpikesInBursts]]),"",IF(BurstClassFull1315[[#This Row],[Hour4-%SpikesInBursts]]&lt;$D$3,"LB","HB"))</f>
        <v/>
      </c>
      <c r="F275" s="50" t="str">
        <f t="shared" si="3"/>
        <v/>
      </c>
      <c r="G275" s="131"/>
      <c r="H275" s="131"/>
      <c r="I275"/>
      <c r="J275"/>
      <c r="K275"/>
      <c r="L275"/>
      <c r="M275"/>
      <c r="N275"/>
      <c r="O275" t="e">
        <f>IF(Table1[[#This Row],[Ethanol Day]]&lt;9,"Early",IF(Table1[[#This Row],[Ethanol Day]]&gt;16,"Late","Mid"))</f>
        <v>#VALUE!</v>
      </c>
      <c r="P275"/>
      <c r="Q275"/>
      <c r="R275" s="153"/>
    </row>
    <row r="276" spans="4:18" x14ac:dyDescent="0.3">
      <c r="D276" s="49" t="str">
        <f>IF(ISBLANK(BurstClassFull1315[[#This Row],[Hour4-Spk/sec]]),"",IF(BurstClassFull1315[[#This Row],[Hour4-Spk/sec]]&lt;$C$3,"LF","HF"))</f>
        <v/>
      </c>
      <c r="E276" s="49" t="str">
        <f>IF(ISBLANK(BurstClassFull1315[[#This Row],[Hour4-%SpikesInBursts]]),"",IF(BurstClassFull1315[[#This Row],[Hour4-%SpikesInBursts]]&lt;$D$3,"LB","HB"))</f>
        <v/>
      </c>
      <c r="F276" s="50" t="str">
        <f t="shared" si="3"/>
        <v/>
      </c>
      <c r="G276" s="131"/>
      <c r="H276" s="131"/>
      <c r="I276"/>
      <c r="J276"/>
      <c r="K276"/>
      <c r="L276"/>
      <c r="M276"/>
      <c r="N276"/>
      <c r="O276" t="e">
        <f>IF(Table1[[#This Row],[Ethanol Day]]&lt;9,"Early",IF(Table1[[#This Row],[Ethanol Day]]&gt;16,"Late","Mid"))</f>
        <v>#VALUE!</v>
      </c>
      <c r="P276"/>
      <c r="Q276"/>
      <c r="R276" s="153"/>
    </row>
    <row r="277" spans="4:18" x14ac:dyDescent="0.3">
      <c r="D277" s="49" t="str">
        <f>IF(ISBLANK(BurstClassFull1315[[#This Row],[Hour4-Spk/sec]]),"",IF(BurstClassFull1315[[#This Row],[Hour4-Spk/sec]]&lt;$C$3,"LF","HF"))</f>
        <v/>
      </c>
      <c r="E277" s="49" t="str">
        <f>IF(ISBLANK(BurstClassFull1315[[#This Row],[Hour4-%SpikesInBursts]]),"",IF(BurstClassFull1315[[#This Row],[Hour4-%SpikesInBursts]]&lt;$D$3,"LB","HB"))</f>
        <v/>
      </c>
      <c r="F277" s="50" t="str">
        <f t="shared" si="3"/>
        <v/>
      </c>
      <c r="G277" s="131"/>
      <c r="H277" s="131"/>
      <c r="I277"/>
      <c r="J277"/>
      <c r="K277"/>
      <c r="L277"/>
      <c r="M277"/>
      <c r="N277"/>
      <c r="O277" t="e">
        <f>IF(Table1[[#This Row],[Ethanol Day]]&lt;9,"Early",IF(Table1[[#This Row],[Ethanol Day]]&gt;16,"Late","Mid"))</f>
        <v>#VALUE!</v>
      </c>
      <c r="P277"/>
      <c r="Q277"/>
      <c r="R277" s="153"/>
    </row>
    <row r="278" spans="4:18" x14ac:dyDescent="0.3">
      <c r="D278" s="49" t="str">
        <f>IF(ISBLANK(BurstClassFull1315[[#This Row],[Hour4-Spk/sec]]),"",IF(BurstClassFull1315[[#This Row],[Hour4-Spk/sec]]&lt;$C$3,"LF","HF"))</f>
        <v/>
      </c>
      <c r="E278" s="49" t="str">
        <f>IF(ISBLANK(BurstClassFull1315[[#This Row],[Hour4-%SpikesInBursts]]),"",IF(BurstClassFull1315[[#This Row],[Hour4-%SpikesInBursts]]&lt;$D$3,"LB","HB"))</f>
        <v/>
      </c>
      <c r="F278" s="50" t="str">
        <f t="shared" si="3"/>
        <v/>
      </c>
      <c r="G278" s="131"/>
      <c r="H278" s="131"/>
      <c r="I278"/>
      <c r="J278"/>
      <c r="K278"/>
      <c r="L278"/>
      <c r="M278"/>
      <c r="N278"/>
      <c r="O278" t="e">
        <f>IF(Table1[[#This Row],[Ethanol Day]]&lt;9,"Early",IF(Table1[[#This Row],[Ethanol Day]]&gt;16,"Late","Mid"))</f>
        <v>#VALUE!</v>
      </c>
      <c r="P278"/>
      <c r="Q278"/>
      <c r="R278" s="153"/>
    </row>
    <row r="279" spans="4:18" x14ac:dyDescent="0.3">
      <c r="D279" s="49" t="str">
        <f>IF(ISBLANK(BurstClassFull1315[[#This Row],[Hour4-Spk/sec]]),"",IF(BurstClassFull1315[[#This Row],[Hour4-Spk/sec]]&lt;$C$3,"LF","HF"))</f>
        <v/>
      </c>
      <c r="E279" s="49" t="str">
        <f>IF(ISBLANK(BurstClassFull1315[[#This Row],[Hour4-%SpikesInBursts]]),"",IF(BurstClassFull1315[[#This Row],[Hour4-%SpikesInBursts]]&lt;$D$3,"LB","HB"))</f>
        <v/>
      </c>
      <c r="F279" s="50" t="str">
        <f t="shared" si="3"/>
        <v/>
      </c>
      <c r="G279" s="131"/>
      <c r="H279" s="131"/>
      <c r="I279"/>
      <c r="J279"/>
      <c r="K279"/>
      <c r="L279"/>
      <c r="M279"/>
      <c r="N279"/>
      <c r="O279" t="e">
        <f>IF(Table1[[#This Row],[Ethanol Day]]&lt;9,"Early",IF(Table1[[#This Row],[Ethanol Day]]&gt;16,"Late","Mid"))</f>
        <v>#VALUE!</v>
      </c>
      <c r="P279"/>
      <c r="Q279"/>
      <c r="R279" s="153"/>
    </row>
    <row r="280" spans="4:18" x14ac:dyDescent="0.3">
      <c r="D280" s="49" t="str">
        <f>IF(ISBLANK(BurstClassFull1315[[#This Row],[Hour4-Spk/sec]]),"",IF(BurstClassFull1315[[#This Row],[Hour4-Spk/sec]]&lt;$C$3,"LF","HF"))</f>
        <v/>
      </c>
      <c r="E280" s="49" t="str">
        <f>IF(ISBLANK(BurstClassFull1315[[#This Row],[Hour4-%SpikesInBursts]]),"",IF(BurstClassFull1315[[#This Row],[Hour4-%SpikesInBursts]]&lt;$D$3,"LB","HB"))</f>
        <v/>
      </c>
      <c r="F280" s="50" t="str">
        <f t="shared" si="3"/>
        <v/>
      </c>
      <c r="G280" s="131"/>
      <c r="H280" s="131"/>
      <c r="I280"/>
      <c r="J280"/>
      <c r="K280"/>
      <c r="L280"/>
      <c r="M280"/>
      <c r="N280"/>
      <c r="O280" t="e">
        <f>IF(Table1[[#This Row],[Ethanol Day]]&lt;9,"Early",IF(Table1[[#This Row],[Ethanol Day]]&gt;16,"Late","Mid"))</f>
        <v>#VALUE!</v>
      </c>
      <c r="P280"/>
      <c r="Q280"/>
      <c r="R280" s="153"/>
    </row>
    <row r="281" spans="4:18" x14ac:dyDescent="0.3">
      <c r="D281" s="49" t="str">
        <f>IF(ISBLANK(BurstClassFull1315[[#This Row],[Hour4-Spk/sec]]),"",IF(BurstClassFull1315[[#This Row],[Hour4-Spk/sec]]&lt;$C$3,"LF","HF"))</f>
        <v/>
      </c>
      <c r="E281" s="49" t="str">
        <f>IF(ISBLANK(BurstClassFull1315[[#This Row],[Hour4-%SpikesInBursts]]),"",IF(BurstClassFull1315[[#This Row],[Hour4-%SpikesInBursts]]&lt;$D$3,"LB","HB"))</f>
        <v/>
      </c>
      <c r="F281" s="50" t="str">
        <f t="shared" si="3"/>
        <v/>
      </c>
      <c r="G281" s="131"/>
      <c r="H281" s="131"/>
      <c r="I281"/>
      <c r="J281"/>
      <c r="K281"/>
      <c r="L281"/>
      <c r="M281"/>
      <c r="N281"/>
      <c r="O281" t="e">
        <f>IF(Table1[[#This Row],[Ethanol Day]]&lt;9,"Early",IF(Table1[[#This Row],[Ethanol Day]]&gt;16,"Late","Mid"))</f>
        <v>#VALUE!</v>
      </c>
      <c r="P281"/>
      <c r="Q281"/>
      <c r="R281" s="153"/>
    </row>
    <row r="282" spans="4:18" x14ac:dyDescent="0.3">
      <c r="D282" s="49" t="str">
        <f>IF(ISBLANK(BurstClassFull1315[[#This Row],[Hour4-Spk/sec]]),"",IF(BurstClassFull1315[[#This Row],[Hour4-Spk/sec]]&lt;$C$3,"LF","HF"))</f>
        <v/>
      </c>
      <c r="E282" s="49" t="str">
        <f>IF(ISBLANK(BurstClassFull1315[[#This Row],[Hour4-%SpikesInBursts]]),"",IF(BurstClassFull1315[[#This Row],[Hour4-%SpikesInBursts]]&lt;$D$3,"LB","HB"))</f>
        <v/>
      </c>
      <c r="F282" s="50" t="str">
        <f t="shared" si="3"/>
        <v/>
      </c>
      <c r="G282" s="131"/>
      <c r="H282" s="131"/>
      <c r="I282"/>
      <c r="J282"/>
      <c r="K282"/>
      <c r="L282"/>
      <c r="M282"/>
      <c r="N282"/>
      <c r="O282" t="e">
        <f>IF(Table1[[#This Row],[Ethanol Day]]&lt;9,"Early",IF(Table1[[#This Row],[Ethanol Day]]&gt;16,"Late","Mid"))</f>
        <v>#VALUE!</v>
      </c>
      <c r="P282"/>
      <c r="Q282"/>
      <c r="R282" s="153"/>
    </row>
    <row r="283" spans="4:18" x14ac:dyDescent="0.3">
      <c r="D283" s="49" t="str">
        <f>IF(ISBLANK(BurstClassFull1315[[#This Row],[Hour4-Spk/sec]]),"",IF(BurstClassFull1315[[#This Row],[Hour4-Spk/sec]]&lt;$C$3,"LF","HF"))</f>
        <v/>
      </c>
      <c r="E283" s="49" t="str">
        <f>IF(ISBLANK(BurstClassFull1315[[#This Row],[Hour4-%SpikesInBursts]]),"",IF(BurstClassFull1315[[#This Row],[Hour4-%SpikesInBursts]]&lt;$D$3,"LB","HB"))</f>
        <v/>
      </c>
      <c r="F283" s="50" t="str">
        <f t="shared" si="3"/>
        <v/>
      </c>
      <c r="G283" s="131"/>
      <c r="H283" s="131"/>
      <c r="I283"/>
      <c r="J283"/>
      <c r="K283"/>
      <c r="L283"/>
      <c r="M283"/>
      <c r="N283"/>
      <c r="O283" t="e">
        <f>IF(Table1[[#This Row],[Ethanol Day]]&lt;9,"Early",IF(Table1[[#This Row],[Ethanol Day]]&gt;16,"Late","Mid"))</f>
        <v>#VALUE!</v>
      </c>
      <c r="P283"/>
      <c r="Q283"/>
      <c r="R283" s="153"/>
    </row>
    <row r="284" spans="4:18" x14ac:dyDescent="0.3">
      <c r="D284" s="49" t="str">
        <f>IF(ISBLANK(BurstClassFull1315[[#This Row],[Hour4-Spk/sec]]),"",IF(BurstClassFull1315[[#This Row],[Hour4-Spk/sec]]&lt;$C$3,"LF","HF"))</f>
        <v/>
      </c>
      <c r="E284" s="49" t="str">
        <f>IF(ISBLANK(BurstClassFull1315[[#This Row],[Hour4-%SpikesInBursts]]),"",IF(BurstClassFull1315[[#This Row],[Hour4-%SpikesInBursts]]&lt;$D$3,"LB","HB"))</f>
        <v/>
      </c>
      <c r="F284" s="50" t="str">
        <f t="shared" si="3"/>
        <v/>
      </c>
      <c r="G284" s="131"/>
      <c r="H284" s="131"/>
      <c r="I284"/>
      <c r="J284"/>
      <c r="K284"/>
      <c r="L284"/>
      <c r="M284"/>
      <c r="N284"/>
      <c r="O284" t="e">
        <f>IF(Table1[[#This Row],[Ethanol Day]]&lt;9,"Early",IF(Table1[[#This Row],[Ethanol Day]]&gt;16,"Late","Mid"))</f>
        <v>#VALUE!</v>
      </c>
      <c r="P284"/>
      <c r="Q284"/>
      <c r="R284" s="153"/>
    </row>
    <row r="285" spans="4:18" x14ac:dyDescent="0.3">
      <c r="D285" s="49" t="str">
        <f>IF(ISBLANK(BurstClassFull1315[[#This Row],[Hour4-Spk/sec]]),"",IF(BurstClassFull1315[[#This Row],[Hour4-Spk/sec]]&lt;$C$3,"LF","HF"))</f>
        <v/>
      </c>
      <c r="E285" s="49" t="str">
        <f>IF(ISBLANK(BurstClassFull1315[[#This Row],[Hour4-%SpikesInBursts]]),"",IF(BurstClassFull1315[[#This Row],[Hour4-%SpikesInBursts]]&lt;$D$3,"LB","HB"))</f>
        <v/>
      </c>
      <c r="F285" s="50" t="str">
        <f t="shared" si="3"/>
        <v/>
      </c>
      <c r="G285" s="131"/>
      <c r="H285" s="131"/>
      <c r="I285"/>
      <c r="J285"/>
      <c r="K285"/>
      <c r="L285"/>
      <c r="M285"/>
      <c r="N285"/>
      <c r="O285" t="e">
        <f>IF(Table1[[#This Row],[Ethanol Day]]&lt;9,"Early",IF(Table1[[#This Row],[Ethanol Day]]&gt;16,"Late","Mid"))</f>
        <v>#VALUE!</v>
      </c>
      <c r="P285"/>
      <c r="Q285"/>
      <c r="R285" s="153"/>
    </row>
    <row r="286" spans="4:18" x14ac:dyDescent="0.3">
      <c r="D286" s="49" t="str">
        <f>IF(ISBLANK(BurstClassFull1315[[#This Row],[Hour4-Spk/sec]]),"",IF(BurstClassFull1315[[#This Row],[Hour4-Spk/sec]]&lt;$C$3,"LF","HF"))</f>
        <v/>
      </c>
      <c r="E286" s="49" t="str">
        <f>IF(ISBLANK(BurstClassFull1315[[#This Row],[Hour4-%SpikesInBursts]]),"",IF(BurstClassFull1315[[#This Row],[Hour4-%SpikesInBursts]]&lt;$D$3,"LB","HB"))</f>
        <v/>
      </c>
      <c r="F286" s="50" t="str">
        <f t="shared" si="3"/>
        <v/>
      </c>
      <c r="G286" s="131"/>
      <c r="H286" s="131"/>
      <c r="I286"/>
      <c r="J286"/>
      <c r="K286"/>
      <c r="L286"/>
      <c r="M286"/>
      <c r="N286"/>
      <c r="O286" t="e">
        <f>IF(Table1[[#This Row],[Ethanol Day]]&lt;9,"Early",IF(Table1[[#This Row],[Ethanol Day]]&gt;16,"Late","Mid"))</f>
        <v>#VALUE!</v>
      </c>
      <c r="P286"/>
      <c r="Q286"/>
      <c r="R286" s="153"/>
    </row>
    <row r="287" spans="4:18" x14ac:dyDescent="0.3">
      <c r="D287" s="49" t="str">
        <f>IF(ISBLANK(BurstClassFull1315[[#This Row],[Hour4-Spk/sec]]),"",IF(BurstClassFull1315[[#This Row],[Hour4-Spk/sec]]&lt;$C$3,"LF","HF"))</f>
        <v/>
      </c>
      <c r="E287" s="49" t="str">
        <f>IF(ISBLANK(BurstClassFull1315[[#This Row],[Hour4-%SpikesInBursts]]),"",IF(BurstClassFull1315[[#This Row],[Hour4-%SpikesInBursts]]&lt;$D$3,"LB","HB"))</f>
        <v/>
      </c>
      <c r="F287" s="50" t="str">
        <f t="shared" si="3"/>
        <v/>
      </c>
      <c r="G287" s="131"/>
      <c r="H287" s="131"/>
      <c r="I287"/>
      <c r="J287"/>
      <c r="K287"/>
      <c r="L287"/>
      <c r="M287"/>
      <c r="N287"/>
      <c r="O287" t="e">
        <f>IF(Table1[[#This Row],[Ethanol Day]]&lt;9,"Early",IF(Table1[[#This Row],[Ethanol Day]]&gt;16,"Late","Mid"))</f>
        <v>#VALUE!</v>
      </c>
      <c r="P287"/>
      <c r="Q287"/>
      <c r="R287" s="153"/>
    </row>
    <row r="288" spans="4:18" x14ac:dyDescent="0.3">
      <c r="D288" s="49" t="str">
        <f>IF(ISBLANK(BurstClassFull1315[[#This Row],[Hour4-Spk/sec]]),"",IF(BurstClassFull1315[[#This Row],[Hour4-Spk/sec]]&lt;$C$3,"LF","HF"))</f>
        <v/>
      </c>
      <c r="E288" s="49" t="str">
        <f>IF(ISBLANK(BurstClassFull1315[[#This Row],[Hour4-%SpikesInBursts]]),"",IF(BurstClassFull1315[[#This Row],[Hour4-%SpikesInBursts]]&lt;$D$3,"LB","HB"))</f>
        <v/>
      </c>
      <c r="F288" s="50" t="str">
        <f t="shared" si="3"/>
        <v/>
      </c>
      <c r="G288" s="131"/>
      <c r="H288" s="131"/>
      <c r="I288"/>
      <c r="J288"/>
      <c r="K288"/>
      <c r="L288"/>
      <c r="M288"/>
      <c r="N288"/>
      <c r="O288" t="e">
        <f>IF(Table1[[#This Row],[Ethanol Day]]&lt;9,"Early",IF(Table1[[#This Row],[Ethanol Day]]&gt;16,"Late","Mid"))</f>
        <v>#VALUE!</v>
      </c>
      <c r="P288"/>
      <c r="Q288"/>
      <c r="R288" s="153"/>
    </row>
    <row r="289" spans="4:18" x14ac:dyDescent="0.3">
      <c r="D289" s="49" t="str">
        <f>IF(ISBLANK(BurstClassFull1315[[#This Row],[Hour4-Spk/sec]]),"",IF(BurstClassFull1315[[#This Row],[Hour4-Spk/sec]]&lt;$C$3,"LF","HF"))</f>
        <v/>
      </c>
      <c r="E289" s="49" t="str">
        <f>IF(ISBLANK(BurstClassFull1315[[#This Row],[Hour4-%SpikesInBursts]]),"",IF(BurstClassFull1315[[#This Row],[Hour4-%SpikesInBursts]]&lt;$D$3,"LB","HB"))</f>
        <v/>
      </c>
      <c r="F289" s="50" t="str">
        <f t="shared" ref="F289:F352" si="4">CONCATENATE(D289,E289)</f>
        <v/>
      </c>
      <c r="G289" s="131"/>
      <c r="H289" s="131"/>
      <c r="I289"/>
      <c r="J289"/>
      <c r="K289"/>
      <c r="L289"/>
      <c r="M289"/>
      <c r="N289"/>
      <c r="O289" t="e">
        <f>IF(Table1[[#This Row],[Ethanol Day]]&lt;9,"Early",IF(Table1[[#This Row],[Ethanol Day]]&gt;16,"Late","Mid"))</f>
        <v>#VALUE!</v>
      </c>
      <c r="P289"/>
      <c r="Q289"/>
      <c r="R289" s="153"/>
    </row>
    <row r="290" spans="4:18" x14ac:dyDescent="0.3">
      <c r="D290" s="49" t="str">
        <f>IF(ISBLANK(BurstClassFull1315[[#This Row],[Hour4-Spk/sec]]),"",IF(BurstClassFull1315[[#This Row],[Hour4-Spk/sec]]&lt;$C$3,"LF","HF"))</f>
        <v/>
      </c>
      <c r="E290" s="49" t="str">
        <f>IF(ISBLANK(BurstClassFull1315[[#This Row],[Hour4-%SpikesInBursts]]),"",IF(BurstClassFull1315[[#This Row],[Hour4-%SpikesInBursts]]&lt;$D$3,"LB","HB"))</f>
        <v/>
      </c>
      <c r="F290" s="50" t="str">
        <f t="shared" si="4"/>
        <v/>
      </c>
      <c r="G290" s="131"/>
      <c r="H290" s="131"/>
      <c r="I290"/>
      <c r="J290"/>
      <c r="K290"/>
      <c r="L290"/>
      <c r="M290"/>
      <c r="N290"/>
      <c r="O290" t="e">
        <f>IF(Table1[[#This Row],[Ethanol Day]]&lt;9,"Early",IF(Table1[[#This Row],[Ethanol Day]]&gt;16,"Late","Mid"))</f>
        <v>#VALUE!</v>
      </c>
      <c r="P290"/>
      <c r="Q290"/>
      <c r="R290" s="153"/>
    </row>
    <row r="291" spans="4:18" x14ac:dyDescent="0.3">
      <c r="D291" s="49" t="str">
        <f>IF(ISBLANK(BurstClassFull1315[[#This Row],[Hour4-Spk/sec]]),"",IF(BurstClassFull1315[[#This Row],[Hour4-Spk/sec]]&lt;$C$3,"LF","HF"))</f>
        <v/>
      </c>
      <c r="E291" s="49" t="str">
        <f>IF(ISBLANK(BurstClassFull1315[[#This Row],[Hour4-%SpikesInBursts]]),"",IF(BurstClassFull1315[[#This Row],[Hour4-%SpikesInBursts]]&lt;$D$3,"LB","HB"))</f>
        <v/>
      </c>
      <c r="F291" s="50" t="str">
        <f t="shared" si="4"/>
        <v/>
      </c>
      <c r="G291" s="131"/>
      <c r="H291" s="131"/>
      <c r="I291"/>
      <c r="J291"/>
      <c r="K291"/>
      <c r="L291"/>
      <c r="M291"/>
      <c r="N291"/>
      <c r="O291" t="e">
        <f>IF(Table1[[#This Row],[Ethanol Day]]&lt;9,"Early",IF(Table1[[#This Row],[Ethanol Day]]&gt;16,"Late","Mid"))</f>
        <v>#VALUE!</v>
      </c>
      <c r="P291"/>
      <c r="Q291"/>
      <c r="R291" s="153"/>
    </row>
    <row r="292" spans="4:18" x14ac:dyDescent="0.3">
      <c r="D292" s="49" t="str">
        <f>IF(ISBLANK(BurstClassFull1315[[#This Row],[Hour4-Spk/sec]]),"",IF(BurstClassFull1315[[#This Row],[Hour4-Spk/sec]]&lt;$C$3,"LF","HF"))</f>
        <v/>
      </c>
      <c r="E292" s="49" t="str">
        <f>IF(ISBLANK(BurstClassFull1315[[#This Row],[Hour4-%SpikesInBursts]]),"",IF(BurstClassFull1315[[#This Row],[Hour4-%SpikesInBursts]]&lt;$D$3,"LB","HB"))</f>
        <v/>
      </c>
      <c r="F292" s="50" t="str">
        <f t="shared" si="4"/>
        <v/>
      </c>
      <c r="G292" s="131"/>
      <c r="H292" s="131"/>
      <c r="I292"/>
      <c r="J292"/>
      <c r="K292"/>
      <c r="L292"/>
      <c r="M292"/>
      <c r="N292"/>
      <c r="O292" t="e">
        <f>IF(Table1[[#This Row],[Ethanol Day]]&lt;9,"Early",IF(Table1[[#This Row],[Ethanol Day]]&gt;16,"Late","Mid"))</f>
        <v>#VALUE!</v>
      </c>
      <c r="P292"/>
      <c r="Q292"/>
      <c r="R292" s="153"/>
    </row>
    <row r="293" spans="4:18" x14ac:dyDescent="0.3">
      <c r="D293" s="49" t="str">
        <f>IF(ISBLANK(BurstClassFull1315[[#This Row],[Hour4-Spk/sec]]),"",IF(BurstClassFull1315[[#This Row],[Hour4-Spk/sec]]&lt;$C$3,"LF","HF"))</f>
        <v/>
      </c>
      <c r="E293" s="49" t="str">
        <f>IF(ISBLANK(BurstClassFull1315[[#This Row],[Hour4-%SpikesInBursts]]),"",IF(BurstClassFull1315[[#This Row],[Hour4-%SpikesInBursts]]&lt;$D$3,"LB","HB"))</f>
        <v/>
      </c>
      <c r="F293" s="50" t="str">
        <f t="shared" si="4"/>
        <v/>
      </c>
      <c r="G293" s="131"/>
      <c r="H293" s="131"/>
      <c r="I293"/>
      <c r="J293"/>
      <c r="K293"/>
      <c r="L293"/>
      <c r="M293"/>
      <c r="N293"/>
      <c r="O293" t="e">
        <f>IF(Table1[[#This Row],[Ethanol Day]]&lt;9,"Early",IF(Table1[[#This Row],[Ethanol Day]]&gt;16,"Late","Mid"))</f>
        <v>#VALUE!</v>
      </c>
      <c r="P293"/>
      <c r="Q293"/>
      <c r="R293" s="153"/>
    </row>
    <row r="294" spans="4:18" x14ac:dyDescent="0.3">
      <c r="D294" s="49" t="str">
        <f>IF(ISBLANK(BurstClassFull1315[[#This Row],[Hour4-Spk/sec]]),"",IF(BurstClassFull1315[[#This Row],[Hour4-Spk/sec]]&lt;$C$3,"LF","HF"))</f>
        <v/>
      </c>
      <c r="E294" s="49" t="str">
        <f>IF(ISBLANK(BurstClassFull1315[[#This Row],[Hour4-%SpikesInBursts]]),"",IF(BurstClassFull1315[[#This Row],[Hour4-%SpikesInBursts]]&lt;$D$3,"LB","HB"))</f>
        <v/>
      </c>
      <c r="F294" s="50" t="str">
        <f t="shared" si="4"/>
        <v/>
      </c>
      <c r="G294" s="131"/>
      <c r="H294" s="131"/>
      <c r="I294"/>
      <c r="J294"/>
      <c r="K294"/>
      <c r="L294"/>
      <c r="M294"/>
      <c r="N294"/>
      <c r="O294" t="e">
        <f>IF(Table1[[#This Row],[Ethanol Day]]&lt;9,"Early",IF(Table1[[#This Row],[Ethanol Day]]&gt;16,"Late","Mid"))</f>
        <v>#VALUE!</v>
      </c>
      <c r="P294"/>
      <c r="Q294"/>
      <c r="R294" s="153"/>
    </row>
    <row r="295" spans="4:18" x14ac:dyDescent="0.3">
      <c r="D295" s="49" t="str">
        <f>IF(ISBLANK(BurstClassFull1315[[#This Row],[Hour4-Spk/sec]]),"",IF(BurstClassFull1315[[#This Row],[Hour4-Spk/sec]]&lt;$C$3,"LF","HF"))</f>
        <v/>
      </c>
      <c r="E295" s="49" t="str">
        <f>IF(ISBLANK(BurstClassFull1315[[#This Row],[Hour4-%SpikesInBursts]]),"",IF(BurstClassFull1315[[#This Row],[Hour4-%SpikesInBursts]]&lt;$D$3,"LB","HB"))</f>
        <v/>
      </c>
      <c r="F295" s="50" t="str">
        <f t="shared" si="4"/>
        <v/>
      </c>
      <c r="G295" s="131"/>
      <c r="H295" s="131"/>
      <c r="I295"/>
      <c r="J295"/>
      <c r="K295"/>
      <c r="L295"/>
      <c r="M295"/>
      <c r="N295"/>
      <c r="O295" t="e">
        <f>IF(Table1[[#This Row],[Ethanol Day]]&lt;9,"Early",IF(Table1[[#This Row],[Ethanol Day]]&gt;16,"Late","Mid"))</f>
        <v>#VALUE!</v>
      </c>
      <c r="P295"/>
      <c r="Q295"/>
      <c r="R295" s="153"/>
    </row>
    <row r="296" spans="4:18" x14ac:dyDescent="0.3">
      <c r="D296" s="49" t="str">
        <f>IF(ISBLANK(BurstClassFull1315[[#This Row],[Hour4-Spk/sec]]),"",IF(BurstClassFull1315[[#This Row],[Hour4-Spk/sec]]&lt;$C$3,"LF","HF"))</f>
        <v/>
      </c>
      <c r="E296" s="49" t="str">
        <f>IF(ISBLANK(BurstClassFull1315[[#This Row],[Hour4-%SpikesInBursts]]),"",IF(BurstClassFull1315[[#This Row],[Hour4-%SpikesInBursts]]&lt;$D$3,"LB","HB"))</f>
        <v/>
      </c>
      <c r="F296" s="50" t="str">
        <f t="shared" si="4"/>
        <v/>
      </c>
      <c r="G296" s="131"/>
      <c r="H296" s="131"/>
      <c r="I296"/>
      <c r="J296"/>
      <c r="K296"/>
      <c r="L296"/>
      <c r="M296"/>
      <c r="N296"/>
      <c r="O296" t="e">
        <f>IF(Table1[[#This Row],[Ethanol Day]]&lt;9,"Early",IF(Table1[[#This Row],[Ethanol Day]]&gt;16,"Late","Mid"))</f>
        <v>#VALUE!</v>
      </c>
      <c r="P296"/>
      <c r="Q296"/>
      <c r="R296" s="153"/>
    </row>
    <row r="297" spans="4:18" x14ac:dyDescent="0.3">
      <c r="D297" s="49" t="str">
        <f>IF(ISBLANK(BurstClassFull1315[[#This Row],[Hour4-Spk/sec]]),"",IF(BurstClassFull1315[[#This Row],[Hour4-Spk/sec]]&lt;$C$3,"LF","HF"))</f>
        <v/>
      </c>
      <c r="E297" s="49" t="str">
        <f>IF(ISBLANK(BurstClassFull1315[[#This Row],[Hour4-%SpikesInBursts]]),"",IF(BurstClassFull1315[[#This Row],[Hour4-%SpikesInBursts]]&lt;$D$3,"LB","HB"))</f>
        <v/>
      </c>
      <c r="F297" s="50" t="str">
        <f t="shared" si="4"/>
        <v/>
      </c>
      <c r="G297" s="131"/>
      <c r="H297" s="131"/>
      <c r="I297"/>
      <c r="J297"/>
      <c r="K297"/>
      <c r="L297"/>
      <c r="M297"/>
      <c r="N297"/>
      <c r="O297" t="e">
        <f>IF(Table1[[#This Row],[Ethanol Day]]&lt;9,"Early",IF(Table1[[#This Row],[Ethanol Day]]&gt;16,"Late","Mid"))</f>
        <v>#VALUE!</v>
      </c>
      <c r="P297"/>
      <c r="Q297"/>
      <c r="R297" s="153"/>
    </row>
    <row r="298" spans="4:18" x14ac:dyDescent="0.3">
      <c r="D298" s="49" t="str">
        <f>IF(ISBLANK(BurstClassFull1315[[#This Row],[Hour4-Spk/sec]]),"",IF(BurstClassFull1315[[#This Row],[Hour4-Spk/sec]]&lt;$C$3,"LF","HF"))</f>
        <v/>
      </c>
      <c r="E298" s="49" t="str">
        <f>IF(ISBLANK(BurstClassFull1315[[#This Row],[Hour4-%SpikesInBursts]]),"",IF(BurstClassFull1315[[#This Row],[Hour4-%SpikesInBursts]]&lt;$D$3,"LB","HB"))</f>
        <v/>
      </c>
      <c r="F298" s="50" t="str">
        <f t="shared" si="4"/>
        <v/>
      </c>
      <c r="G298" s="131"/>
      <c r="H298" s="131"/>
      <c r="I298"/>
      <c r="J298"/>
      <c r="K298"/>
      <c r="L298"/>
      <c r="M298"/>
      <c r="N298"/>
      <c r="O298" t="e">
        <f>IF(Table1[[#This Row],[Ethanol Day]]&lt;9,"Early",IF(Table1[[#This Row],[Ethanol Day]]&gt;16,"Late","Mid"))</f>
        <v>#VALUE!</v>
      </c>
      <c r="P298"/>
      <c r="Q298"/>
      <c r="R298" s="153"/>
    </row>
    <row r="299" spans="4:18" x14ac:dyDescent="0.3">
      <c r="D299" s="49" t="str">
        <f>IF(ISBLANK(BurstClassFull1315[[#This Row],[Hour4-Spk/sec]]),"",IF(BurstClassFull1315[[#This Row],[Hour4-Spk/sec]]&lt;$C$3,"LF","HF"))</f>
        <v/>
      </c>
      <c r="E299" s="49" t="str">
        <f>IF(ISBLANK(BurstClassFull1315[[#This Row],[Hour4-%SpikesInBursts]]),"",IF(BurstClassFull1315[[#This Row],[Hour4-%SpikesInBursts]]&lt;$D$3,"LB","HB"))</f>
        <v/>
      </c>
      <c r="F299" s="50" t="str">
        <f t="shared" si="4"/>
        <v/>
      </c>
      <c r="G299" s="131"/>
      <c r="H299" s="131"/>
      <c r="I299"/>
      <c r="J299"/>
      <c r="K299"/>
      <c r="L299"/>
      <c r="M299"/>
      <c r="N299"/>
      <c r="O299" t="e">
        <f>IF(Table1[[#This Row],[Ethanol Day]]&lt;9,"Early",IF(Table1[[#This Row],[Ethanol Day]]&gt;16,"Late","Mid"))</f>
        <v>#VALUE!</v>
      </c>
      <c r="P299"/>
      <c r="Q299"/>
      <c r="R299" s="153"/>
    </row>
    <row r="300" spans="4:18" x14ac:dyDescent="0.3">
      <c r="D300" s="49" t="str">
        <f>IF(ISBLANK(BurstClassFull1315[[#This Row],[Hour4-Spk/sec]]),"",IF(BurstClassFull1315[[#This Row],[Hour4-Spk/sec]]&lt;$C$3,"LF","HF"))</f>
        <v/>
      </c>
      <c r="E300" s="49" t="str">
        <f>IF(ISBLANK(BurstClassFull1315[[#This Row],[Hour4-%SpikesInBursts]]),"",IF(BurstClassFull1315[[#This Row],[Hour4-%SpikesInBursts]]&lt;$D$3,"LB","HB"))</f>
        <v/>
      </c>
      <c r="F300" s="50" t="str">
        <f t="shared" si="4"/>
        <v/>
      </c>
      <c r="G300" s="131"/>
      <c r="H300" s="131"/>
      <c r="I300"/>
      <c r="J300"/>
      <c r="K300"/>
      <c r="L300"/>
      <c r="M300"/>
      <c r="N300"/>
      <c r="O300" t="e">
        <f>IF(Table1[[#This Row],[Ethanol Day]]&lt;9,"Early",IF(Table1[[#This Row],[Ethanol Day]]&gt;16,"Late","Mid"))</f>
        <v>#VALUE!</v>
      </c>
      <c r="P300"/>
      <c r="Q300"/>
      <c r="R300" s="153"/>
    </row>
    <row r="301" spans="4:18" x14ac:dyDescent="0.3">
      <c r="D301" s="49" t="str">
        <f>IF(ISBLANK(BurstClassFull1315[[#This Row],[Hour4-Spk/sec]]),"",IF(BurstClassFull1315[[#This Row],[Hour4-Spk/sec]]&lt;$C$3,"LF","HF"))</f>
        <v/>
      </c>
      <c r="E301" s="49" t="str">
        <f>IF(ISBLANK(BurstClassFull1315[[#This Row],[Hour4-%SpikesInBursts]]),"",IF(BurstClassFull1315[[#This Row],[Hour4-%SpikesInBursts]]&lt;$D$3,"LB","HB"))</f>
        <v/>
      </c>
      <c r="F301" s="50" t="str">
        <f t="shared" si="4"/>
        <v/>
      </c>
      <c r="G301" s="131"/>
      <c r="H301" s="131"/>
      <c r="I301"/>
      <c r="J301"/>
      <c r="K301"/>
      <c r="L301"/>
      <c r="M301"/>
      <c r="N301"/>
      <c r="O301" t="e">
        <f>IF(Table1[[#This Row],[Ethanol Day]]&lt;9,"Early",IF(Table1[[#This Row],[Ethanol Day]]&gt;16,"Late","Mid"))</f>
        <v>#VALUE!</v>
      </c>
      <c r="P301"/>
      <c r="Q301"/>
      <c r="R301" s="153"/>
    </row>
    <row r="302" spans="4:18" x14ac:dyDescent="0.3">
      <c r="D302" s="49" t="str">
        <f>IF(ISBLANK(BurstClassFull1315[[#This Row],[Hour4-Spk/sec]]),"",IF(BurstClassFull1315[[#This Row],[Hour4-Spk/sec]]&lt;$C$3,"LF","HF"))</f>
        <v/>
      </c>
      <c r="E302" s="49" t="str">
        <f>IF(ISBLANK(BurstClassFull1315[[#This Row],[Hour4-%SpikesInBursts]]),"",IF(BurstClassFull1315[[#This Row],[Hour4-%SpikesInBursts]]&lt;$D$3,"LB","HB"))</f>
        <v/>
      </c>
      <c r="F302" s="50" t="str">
        <f t="shared" si="4"/>
        <v/>
      </c>
      <c r="G302" s="131"/>
      <c r="H302" s="131"/>
      <c r="I302"/>
      <c r="J302"/>
      <c r="K302"/>
      <c r="L302"/>
      <c r="M302"/>
      <c r="N302"/>
      <c r="O302" t="e">
        <f>IF(Table1[[#This Row],[Ethanol Day]]&lt;9,"Early",IF(Table1[[#This Row],[Ethanol Day]]&gt;16,"Late","Mid"))</f>
        <v>#VALUE!</v>
      </c>
      <c r="P302"/>
      <c r="Q302"/>
      <c r="R302" s="153"/>
    </row>
    <row r="303" spans="4:18" x14ac:dyDescent="0.3">
      <c r="D303" s="49" t="str">
        <f>IF(ISBLANK(BurstClassFull1315[[#This Row],[Hour4-Spk/sec]]),"",IF(BurstClassFull1315[[#This Row],[Hour4-Spk/sec]]&lt;$C$3,"LF","HF"))</f>
        <v/>
      </c>
      <c r="E303" s="49" t="str">
        <f>IF(ISBLANK(BurstClassFull1315[[#This Row],[Hour4-%SpikesInBursts]]),"",IF(BurstClassFull1315[[#This Row],[Hour4-%SpikesInBursts]]&lt;$D$3,"LB","HB"))</f>
        <v/>
      </c>
      <c r="F303" s="50" t="str">
        <f t="shared" si="4"/>
        <v/>
      </c>
      <c r="G303" s="131"/>
      <c r="H303" s="131"/>
      <c r="I303"/>
      <c r="J303"/>
      <c r="K303"/>
      <c r="L303"/>
      <c r="M303"/>
      <c r="N303"/>
      <c r="O303" t="e">
        <f>IF(Table1[[#This Row],[Ethanol Day]]&lt;9,"Early",IF(Table1[[#This Row],[Ethanol Day]]&gt;16,"Late","Mid"))</f>
        <v>#VALUE!</v>
      </c>
      <c r="P303"/>
      <c r="Q303"/>
      <c r="R303" s="153"/>
    </row>
    <row r="304" spans="4:18" x14ac:dyDescent="0.3">
      <c r="D304" s="49" t="str">
        <f>IF(ISBLANK(BurstClassFull1315[[#This Row],[Hour4-Spk/sec]]),"",IF(BurstClassFull1315[[#This Row],[Hour4-Spk/sec]]&lt;$C$3,"LF","HF"))</f>
        <v/>
      </c>
      <c r="E304" s="49" t="str">
        <f>IF(ISBLANK(BurstClassFull1315[[#This Row],[Hour4-%SpikesInBursts]]),"",IF(BurstClassFull1315[[#This Row],[Hour4-%SpikesInBursts]]&lt;$D$3,"LB","HB"))</f>
        <v/>
      </c>
      <c r="F304" s="50" t="str">
        <f t="shared" si="4"/>
        <v/>
      </c>
      <c r="G304" s="131"/>
      <c r="H304" s="131"/>
      <c r="I304"/>
      <c r="J304"/>
      <c r="K304"/>
      <c r="L304"/>
      <c r="M304"/>
      <c r="N304"/>
      <c r="O304" t="e">
        <f>IF(Table1[[#This Row],[Ethanol Day]]&lt;9,"Early",IF(Table1[[#This Row],[Ethanol Day]]&gt;16,"Late","Mid"))</f>
        <v>#VALUE!</v>
      </c>
      <c r="P304"/>
      <c r="Q304"/>
      <c r="R304" s="153"/>
    </row>
    <row r="305" spans="4:18" x14ac:dyDescent="0.3">
      <c r="D305" s="49" t="str">
        <f>IF(ISBLANK(BurstClassFull1315[[#This Row],[Hour4-Spk/sec]]),"",IF(BurstClassFull1315[[#This Row],[Hour4-Spk/sec]]&lt;$C$3,"LF","HF"))</f>
        <v/>
      </c>
      <c r="E305" s="49" t="str">
        <f>IF(ISBLANK(BurstClassFull1315[[#This Row],[Hour4-%SpikesInBursts]]),"",IF(BurstClassFull1315[[#This Row],[Hour4-%SpikesInBursts]]&lt;$D$3,"LB","HB"))</f>
        <v/>
      </c>
      <c r="F305" s="50" t="str">
        <f t="shared" si="4"/>
        <v/>
      </c>
      <c r="G305" s="131"/>
      <c r="H305" s="131"/>
      <c r="I305"/>
      <c r="J305"/>
      <c r="K305"/>
      <c r="L305"/>
      <c r="M305"/>
      <c r="N305"/>
      <c r="O305" t="e">
        <f>IF(Table1[[#This Row],[Ethanol Day]]&lt;9,"Early",IF(Table1[[#This Row],[Ethanol Day]]&gt;16,"Late","Mid"))</f>
        <v>#VALUE!</v>
      </c>
      <c r="P305"/>
      <c r="Q305"/>
      <c r="R305" s="153"/>
    </row>
    <row r="306" spans="4:18" x14ac:dyDescent="0.3">
      <c r="D306" s="49" t="str">
        <f>IF(ISBLANK(BurstClassFull1315[[#This Row],[Hour4-Spk/sec]]),"",IF(BurstClassFull1315[[#This Row],[Hour4-Spk/sec]]&lt;$C$3,"LF","HF"))</f>
        <v/>
      </c>
      <c r="E306" s="49" t="str">
        <f>IF(ISBLANK(BurstClassFull1315[[#This Row],[Hour4-%SpikesInBursts]]),"",IF(BurstClassFull1315[[#This Row],[Hour4-%SpikesInBursts]]&lt;$D$3,"LB","HB"))</f>
        <v/>
      </c>
      <c r="F306" s="50" t="str">
        <f t="shared" si="4"/>
        <v/>
      </c>
      <c r="G306" s="131"/>
      <c r="H306" s="131"/>
      <c r="I306"/>
      <c r="J306"/>
      <c r="K306"/>
      <c r="L306"/>
      <c r="M306"/>
      <c r="N306"/>
      <c r="O306" t="e">
        <f>IF(Table1[[#This Row],[Ethanol Day]]&lt;9,"Early",IF(Table1[[#This Row],[Ethanol Day]]&gt;16,"Late","Mid"))</f>
        <v>#VALUE!</v>
      </c>
      <c r="P306"/>
      <c r="Q306"/>
      <c r="R306" s="153"/>
    </row>
    <row r="307" spans="4:18" x14ac:dyDescent="0.3">
      <c r="D307" s="49" t="str">
        <f>IF(ISBLANK(BurstClassFull1315[[#This Row],[Hour4-Spk/sec]]),"",IF(BurstClassFull1315[[#This Row],[Hour4-Spk/sec]]&lt;$C$3,"LF","HF"))</f>
        <v/>
      </c>
      <c r="E307" s="49" t="str">
        <f>IF(ISBLANK(BurstClassFull1315[[#This Row],[Hour4-%SpikesInBursts]]),"",IF(BurstClassFull1315[[#This Row],[Hour4-%SpikesInBursts]]&lt;$D$3,"LB","HB"))</f>
        <v/>
      </c>
      <c r="F307" s="50" t="str">
        <f t="shared" si="4"/>
        <v/>
      </c>
      <c r="G307" s="131"/>
      <c r="H307" s="131"/>
      <c r="I307"/>
      <c r="J307"/>
      <c r="K307"/>
      <c r="L307"/>
      <c r="M307"/>
      <c r="N307"/>
      <c r="O307" t="e">
        <f>IF(Table1[[#This Row],[Ethanol Day]]&lt;9,"Early",IF(Table1[[#This Row],[Ethanol Day]]&gt;16,"Late","Mid"))</f>
        <v>#VALUE!</v>
      </c>
      <c r="P307"/>
      <c r="Q307"/>
      <c r="R307" s="153"/>
    </row>
    <row r="308" spans="4:18" x14ac:dyDescent="0.3">
      <c r="D308" s="49" t="str">
        <f>IF(ISBLANK(BurstClassFull1315[[#This Row],[Hour4-Spk/sec]]),"",IF(BurstClassFull1315[[#This Row],[Hour4-Spk/sec]]&lt;$C$3,"LF","HF"))</f>
        <v/>
      </c>
      <c r="E308" s="49" t="str">
        <f>IF(ISBLANK(BurstClassFull1315[[#This Row],[Hour4-%SpikesInBursts]]),"",IF(BurstClassFull1315[[#This Row],[Hour4-%SpikesInBursts]]&lt;$D$3,"LB","HB"))</f>
        <v/>
      </c>
      <c r="F308" s="50" t="str">
        <f t="shared" si="4"/>
        <v/>
      </c>
      <c r="G308" s="131"/>
      <c r="H308" s="131"/>
      <c r="I308"/>
      <c r="J308"/>
      <c r="K308"/>
      <c r="L308"/>
      <c r="M308"/>
      <c r="N308"/>
      <c r="O308" t="e">
        <f>IF(Table1[[#This Row],[Ethanol Day]]&lt;9,"Early",IF(Table1[[#This Row],[Ethanol Day]]&gt;16,"Late","Mid"))</f>
        <v>#VALUE!</v>
      </c>
      <c r="P308"/>
      <c r="Q308"/>
      <c r="R308" s="153"/>
    </row>
    <row r="309" spans="4:18" x14ac:dyDescent="0.3">
      <c r="D309" s="49" t="str">
        <f>IF(ISBLANK(BurstClassFull1315[[#This Row],[Hour4-Spk/sec]]),"",IF(BurstClassFull1315[[#This Row],[Hour4-Spk/sec]]&lt;$C$3,"LF","HF"))</f>
        <v/>
      </c>
      <c r="E309" s="49" t="str">
        <f>IF(ISBLANK(BurstClassFull1315[[#This Row],[Hour4-%SpikesInBursts]]),"",IF(BurstClassFull1315[[#This Row],[Hour4-%SpikesInBursts]]&lt;$D$3,"LB","HB"))</f>
        <v/>
      </c>
      <c r="F309" s="50" t="str">
        <f t="shared" si="4"/>
        <v/>
      </c>
      <c r="G309" s="131"/>
      <c r="H309" s="131"/>
      <c r="I309"/>
      <c r="J309"/>
      <c r="K309"/>
      <c r="L309"/>
      <c r="M309"/>
      <c r="N309"/>
      <c r="O309" t="e">
        <f>IF(Table1[[#This Row],[Ethanol Day]]&lt;9,"Early",IF(Table1[[#This Row],[Ethanol Day]]&gt;16,"Late","Mid"))</f>
        <v>#VALUE!</v>
      </c>
      <c r="P309"/>
      <c r="Q309"/>
      <c r="R309" s="153"/>
    </row>
    <row r="310" spans="4:18" x14ac:dyDescent="0.3">
      <c r="D310" s="49" t="str">
        <f>IF(ISBLANK(BurstClassFull1315[[#This Row],[Hour4-Spk/sec]]),"",IF(BurstClassFull1315[[#This Row],[Hour4-Spk/sec]]&lt;$C$3,"LF","HF"))</f>
        <v/>
      </c>
      <c r="E310" s="49" t="str">
        <f>IF(ISBLANK(BurstClassFull1315[[#This Row],[Hour4-%SpikesInBursts]]),"",IF(BurstClassFull1315[[#This Row],[Hour4-%SpikesInBursts]]&lt;$D$3,"LB","HB"))</f>
        <v/>
      </c>
      <c r="F310" s="50" t="str">
        <f t="shared" si="4"/>
        <v/>
      </c>
      <c r="G310" s="131"/>
      <c r="H310" s="131"/>
      <c r="I310"/>
      <c r="J310"/>
      <c r="K310"/>
      <c r="L310"/>
      <c r="M310"/>
      <c r="N310"/>
      <c r="O310" t="e">
        <f>IF(Table1[[#This Row],[Ethanol Day]]&lt;9,"Early",IF(Table1[[#This Row],[Ethanol Day]]&gt;16,"Late","Mid"))</f>
        <v>#VALUE!</v>
      </c>
      <c r="P310"/>
      <c r="Q310"/>
      <c r="R310" s="153"/>
    </row>
    <row r="311" spans="4:18" x14ac:dyDescent="0.3">
      <c r="D311" s="49" t="str">
        <f>IF(ISBLANK(BurstClassFull1315[[#This Row],[Hour4-Spk/sec]]),"",IF(BurstClassFull1315[[#This Row],[Hour4-Spk/sec]]&lt;$C$3,"LF","HF"))</f>
        <v/>
      </c>
      <c r="E311" s="49" t="str">
        <f>IF(ISBLANK(BurstClassFull1315[[#This Row],[Hour4-%SpikesInBursts]]),"",IF(BurstClassFull1315[[#This Row],[Hour4-%SpikesInBursts]]&lt;$D$3,"LB","HB"))</f>
        <v/>
      </c>
      <c r="F311" s="50" t="str">
        <f t="shared" si="4"/>
        <v/>
      </c>
      <c r="G311" s="131"/>
      <c r="H311" s="131"/>
      <c r="I311"/>
      <c r="J311"/>
      <c r="K311"/>
      <c r="L311"/>
      <c r="M311"/>
      <c r="N311"/>
      <c r="O311" t="e">
        <f>IF(Table1[[#This Row],[Ethanol Day]]&lt;9,"Early",IF(Table1[[#This Row],[Ethanol Day]]&gt;16,"Late","Mid"))</f>
        <v>#VALUE!</v>
      </c>
      <c r="P311"/>
      <c r="Q311"/>
      <c r="R311" s="153"/>
    </row>
    <row r="312" spans="4:18" x14ac:dyDescent="0.3">
      <c r="D312" s="49" t="str">
        <f>IF(ISBLANK(BurstClassFull1315[[#This Row],[Hour4-Spk/sec]]),"",IF(BurstClassFull1315[[#This Row],[Hour4-Spk/sec]]&lt;$C$3,"LF","HF"))</f>
        <v/>
      </c>
      <c r="E312" s="49" t="str">
        <f>IF(ISBLANK(BurstClassFull1315[[#This Row],[Hour4-%SpikesInBursts]]),"",IF(BurstClassFull1315[[#This Row],[Hour4-%SpikesInBursts]]&lt;$D$3,"LB","HB"))</f>
        <v/>
      </c>
      <c r="F312" s="50" t="str">
        <f t="shared" si="4"/>
        <v/>
      </c>
      <c r="G312" s="131"/>
      <c r="H312" s="131"/>
      <c r="I312"/>
      <c r="J312"/>
      <c r="K312"/>
      <c r="L312"/>
      <c r="M312"/>
      <c r="N312"/>
      <c r="O312" t="e">
        <f>IF(Table1[[#This Row],[Ethanol Day]]&lt;9,"Early",IF(Table1[[#This Row],[Ethanol Day]]&gt;16,"Late","Mid"))</f>
        <v>#VALUE!</v>
      </c>
      <c r="P312"/>
      <c r="Q312"/>
      <c r="R312" s="153"/>
    </row>
    <row r="313" spans="4:18" x14ac:dyDescent="0.3">
      <c r="D313" s="49" t="str">
        <f>IF(ISBLANK(BurstClassFull1315[[#This Row],[Hour4-Spk/sec]]),"",IF(BurstClassFull1315[[#This Row],[Hour4-Spk/sec]]&lt;$C$3,"LF","HF"))</f>
        <v/>
      </c>
      <c r="E313" s="49" t="str">
        <f>IF(ISBLANK(BurstClassFull1315[[#This Row],[Hour4-%SpikesInBursts]]),"",IF(BurstClassFull1315[[#This Row],[Hour4-%SpikesInBursts]]&lt;$D$3,"LB","HB"))</f>
        <v/>
      </c>
      <c r="F313" s="50" t="str">
        <f t="shared" si="4"/>
        <v/>
      </c>
      <c r="G313" s="131"/>
      <c r="H313" s="131"/>
      <c r="I313"/>
      <c r="J313"/>
      <c r="K313"/>
      <c r="L313"/>
      <c r="M313"/>
      <c r="N313"/>
      <c r="O313" t="e">
        <f>IF(Table1[[#This Row],[Ethanol Day]]&lt;9,"Early",IF(Table1[[#This Row],[Ethanol Day]]&gt;16,"Late","Mid"))</f>
        <v>#VALUE!</v>
      </c>
      <c r="P313"/>
      <c r="Q313"/>
      <c r="R313" s="153"/>
    </row>
    <row r="314" spans="4:18" x14ac:dyDescent="0.3">
      <c r="D314" s="49" t="str">
        <f>IF(ISBLANK(BurstClassFull1315[[#This Row],[Hour4-Spk/sec]]),"",IF(BurstClassFull1315[[#This Row],[Hour4-Spk/sec]]&lt;$C$3,"LF","HF"))</f>
        <v/>
      </c>
      <c r="E314" s="49" t="str">
        <f>IF(ISBLANK(BurstClassFull1315[[#This Row],[Hour4-%SpikesInBursts]]),"",IF(BurstClassFull1315[[#This Row],[Hour4-%SpikesInBursts]]&lt;$D$3,"LB","HB"))</f>
        <v/>
      </c>
      <c r="F314" s="50" t="str">
        <f t="shared" si="4"/>
        <v/>
      </c>
      <c r="G314" s="131"/>
      <c r="H314" s="131"/>
      <c r="I314"/>
      <c r="J314"/>
      <c r="K314"/>
      <c r="L314"/>
      <c r="M314"/>
      <c r="N314"/>
      <c r="O314" t="e">
        <f>IF(Table1[[#This Row],[Ethanol Day]]&lt;9,"Early",IF(Table1[[#This Row],[Ethanol Day]]&gt;16,"Late","Mid"))</f>
        <v>#VALUE!</v>
      </c>
      <c r="P314"/>
      <c r="Q314"/>
      <c r="R314" s="153"/>
    </row>
    <row r="315" spans="4:18" x14ac:dyDescent="0.3">
      <c r="D315" s="49" t="str">
        <f>IF(ISBLANK(BurstClassFull1315[[#This Row],[Hour4-Spk/sec]]),"",IF(BurstClassFull1315[[#This Row],[Hour4-Spk/sec]]&lt;$C$3,"LF","HF"))</f>
        <v/>
      </c>
      <c r="E315" s="49" t="str">
        <f>IF(ISBLANK(BurstClassFull1315[[#This Row],[Hour4-%SpikesInBursts]]),"",IF(BurstClassFull1315[[#This Row],[Hour4-%SpikesInBursts]]&lt;$D$3,"LB","HB"))</f>
        <v/>
      </c>
      <c r="F315" s="50" t="str">
        <f t="shared" si="4"/>
        <v/>
      </c>
      <c r="G315" s="131"/>
      <c r="H315" s="131"/>
      <c r="I315"/>
      <c r="J315"/>
      <c r="K315"/>
      <c r="L315"/>
      <c r="M315"/>
      <c r="N315"/>
      <c r="O315" t="e">
        <f>IF(Table1[[#This Row],[Ethanol Day]]&lt;9,"Early",IF(Table1[[#This Row],[Ethanol Day]]&gt;16,"Late","Mid"))</f>
        <v>#VALUE!</v>
      </c>
      <c r="P315"/>
      <c r="Q315"/>
      <c r="R315" s="153"/>
    </row>
    <row r="316" spans="4:18" x14ac:dyDescent="0.3">
      <c r="D316" s="49" t="str">
        <f>IF(ISBLANK(BurstClassFull1315[[#This Row],[Hour4-Spk/sec]]),"",IF(BurstClassFull1315[[#This Row],[Hour4-Spk/sec]]&lt;$C$3,"LF","HF"))</f>
        <v/>
      </c>
      <c r="E316" s="49" t="str">
        <f>IF(ISBLANK(BurstClassFull1315[[#This Row],[Hour4-%SpikesInBursts]]),"",IF(BurstClassFull1315[[#This Row],[Hour4-%SpikesInBursts]]&lt;$D$3,"LB","HB"))</f>
        <v/>
      </c>
      <c r="F316" s="50" t="str">
        <f t="shared" si="4"/>
        <v/>
      </c>
      <c r="G316" s="131"/>
      <c r="H316" s="131"/>
      <c r="I316"/>
      <c r="J316"/>
      <c r="K316"/>
      <c r="L316"/>
      <c r="M316"/>
      <c r="N316"/>
      <c r="O316" t="e">
        <f>IF(Table1[[#This Row],[Ethanol Day]]&lt;9,"Early",IF(Table1[[#This Row],[Ethanol Day]]&gt;16,"Late","Mid"))</f>
        <v>#VALUE!</v>
      </c>
      <c r="P316"/>
      <c r="Q316"/>
      <c r="R316" s="153"/>
    </row>
    <row r="317" spans="4:18" x14ac:dyDescent="0.3">
      <c r="D317" s="49" t="str">
        <f>IF(ISBLANK(BurstClassFull1315[[#This Row],[Hour4-Spk/sec]]),"",IF(BurstClassFull1315[[#This Row],[Hour4-Spk/sec]]&lt;$C$3,"LF","HF"))</f>
        <v/>
      </c>
      <c r="E317" s="49" t="str">
        <f>IF(ISBLANK(BurstClassFull1315[[#This Row],[Hour4-%SpikesInBursts]]),"",IF(BurstClassFull1315[[#This Row],[Hour4-%SpikesInBursts]]&lt;$D$3,"LB","HB"))</f>
        <v/>
      </c>
      <c r="F317" s="50" t="str">
        <f t="shared" si="4"/>
        <v/>
      </c>
      <c r="G317" s="131"/>
      <c r="H317" s="131"/>
      <c r="I317"/>
      <c r="J317"/>
      <c r="K317"/>
      <c r="L317"/>
      <c r="M317"/>
      <c r="N317"/>
      <c r="O317" t="e">
        <f>IF(Table1[[#This Row],[Ethanol Day]]&lt;9,"Early",IF(Table1[[#This Row],[Ethanol Day]]&gt;16,"Late","Mid"))</f>
        <v>#VALUE!</v>
      </c>
      <c r="P317"/>
      <c r="Q317"/>
      <c r="R317" s="153"/>
    </row>
    <row r="318" spans="4:18" x14ac:dyDescent="0.3">
      <c r="D318" s="49" t="str">
        <f>IF(ISBLANK(BurstClassFull1315[[#This Row],[Hour4-Spk/sec]]),"",IF(BurstClassFull1315[[#This Row],[Hour4-Spk/sec]]&lt;$C$3,"LF","HF"))</f>
        <v/>
      </c>
      <c r="E318" s="49" t="str">
        <f>IF(ISBLANK(BurstClassFull1315[[#This Row],[Hour4-%SpikesInBursts]]),"",IF(BurstClassFull1315[[#This Row],[Hour4-%SpikesInBursts]]&lt;$D$3,"LB","HB"))</f>
        <v/>
      </c>
      <c r="F318" s="50" t="str">
        <f t="shared" si="4"/>
        <v/>
      </c>
      <c r="G318" s="131"/>
      <c r="H318" s="131"/>
      <c r="I318"/>
      <c r="J318"/>
      <c r="K318"/>
      <c r="L318"/>
      <c r="M318"/>
      <c r="N318"/>
      <c r="O318" t="e">
        <f>IF(Table1[[#This Row],[Ethanol Day]]&lt;9,"Early",IF(Table1[[#This Row],[Ethanol Day]]&gt;16,"Late","Mid"))</f>
        <v>#VALUE!</v>
      </c>
      <c r="P318"/>
      <c r="Q318"/>
      <c r="R318" s="153"/>
    </row>
    <row r="319" spans="4:18" x14ac:dyDescent="0.3">
      <c r="D319" s="49" t="str">
        <f>IF(ISBLANK(BurstClassFull1315[[#This Row],[Hour4-Spk/sec]]),"",IF(BurstClassFull1315[[#This Row],[Hour4-Spk/sec]]&lt;$C$3,"LF","HF"))</f>
        <v/>
      </c>
      <c r="E319" s="49" t="str">
        <f>IF(ISBLANK(BurstClassFull1315[[#This Row],[Hour4-%SpikesInBursts]]),"",IF(BurstClassFull1315[[#This Row],[Hour4-%SpikesInBursts]]&lt;$D$3,"LB","HB"))</f>
        <v/>
      </c>
      <c r="F319" s="50" t="str">
        <f t="shared" si="4"/>
        <v/>
      </c>
      <c r="G319" s="131"/>
      <c r="H319" s="131"/>
      <c r="I319"/>
      <c r="J319"/>
      <c r="K319"/>
      <c r="L319"/>
      <c r="M319"/>
      <c r="N319"/>
      <c r="O319" t="e">
        <f>IF(Table1[[#This Row],[Ethanol Day]]&lt;9,"Early",IF(Table1[[#This Row],[Ethanol Day]]&gt;16,"Late","Mid"))</f>
        <v>#VALUE!</v>
      </c>
      <c r="P319"/>
      <c r="Q319"/>
      <c r="R319" s="153"/>
    </row>
    <row r="320" spans="4:18" x14ac:dyDescent="0.3">
      <c r="D320" s="49" t="str">
        <f>IF(ISBLANK(BurstClassFull1315[[#This Row],[Hour4-Spk/sec]]),"",IF(BurstClassFull1315[[#This Row],[Hour4-Spk/sec]]&lt;$C$3,"LF","HF"))</f>
        <v/>
      </c>
      <c r="E320" s="49" t="str">
        <f>IF(ISBLANK(BurstClassFull1315[[#This Row],[Hour4-%SpikesInBursts]]),"",IF(BurstClassFull1315[[#This Row],[Hour4-%SpikesInBursts]]&lt;$D$3,"LB","HB"))</f>
        <v/>
      </c>
      <c r="F320" s="50" t="str">
        <f t="shared" si="4"/>
        <v/>
      </c>
      <c r="G320" s="131"/>
      <c r="H320" s="131"/>
      <c r="I320"/>
      <c r="J320"/>
      <c r="K320"/>
      <c r="L320"/>
      <c r="M320"/>
      <c r="N320"/>
      <c r="O320" t="e">
        <f>IF(Table1[[#This Row],[Ethanol Day]]&lt;9,"Early",IF(Table1[[#This Row],[Ethanol Day]]&gt;16,"Late","Mid"))</f>
        <v>#VALUE!</v>
      </c>
      <c r="P320"/>
      <c r="Q320"/>
      <c r="R320" s="153"/>
    </row>
    <row r="321" spans="4:18" x14ac:dyDescent="0.3">
      <c r="D321" s="49" t="str">
        <f>IF(ISBLANK(BurstClassFull1315[[#This Row],[Hour4-Spk/sec]]),"",IF(BurstClassFull1315[[#This Row],[Hour4-Spk/sec]]&lt;$C$3,"LF","HF"))</f>
        <v/>
      </c>
      <c r="E321" s="49" t="str">
        <f>IF(ISBLANK(BurstClassFull1315[[#This Row],[Hour4-%SpikesInBursts]]),"",IF(BurstClassFull1315[[#This Row],[Hour4-%SpikesInBursts]]&lt;$D$3,"LB","HB"))</f>
        <v/>
      </c>
      <c r="F321" s="50" t="str">
        <f t="shared" si="4"/>
        <v/>
      </c>
      <c r="G321" s="131"/>
      <c r="H321" s="131"/>
      <c r="I321"/>
      <c r="J321"/>
      <c r="K321"/>
      <c r="L321"/>
      <c r="M321"/>
      <c r="N321"/>
      <c r="O321" t="e">
        <f>IF(Table1[[#This Row],[Ethanol Day]]&lt;9,"Early",IF(Table1[[#This Row],[Ethanol Day]]&gt;16,"Late","Mid"))</f>
        <v>#VALUE!</v>
      </c>
      <c r="P321"/>
      <c r="Q321"/>
      <c r="R321" s="153"/>
    </row>
    <row r="322" spans="4:18" x14ac:dyDescent="0.3">
      <c r="D322" s="49" t="str">
        <f>IF(ISBLANK(BurstClassFull1315[[#This Row],[Hour4-Spk/sec]]),"",IF(BurstClassFull1315[[#This Row],[Hour4-Spk/sec]]&lt;$C$3,"LF","HF"))</f>
        <v/>
      </c>
      <c r="E322" s="49" t="str">
        <f>IF(ISBLANK(BurstClassFull1315[[#This Row],[Hour4-%SpikesInBursts]]),"",IF(BurstClassFull1315[[#This Row],[Hour4-%SpikesInBursts]]&lt;$D$3,"LB","HB"))</f>
        <v/>
      </c>
      <c r="F322" s="50" t="str">
        <f t="shared" si="4"/>
        <v/>
      </c>
      <c r="G322" s="131"/>
      <c r="H322" s="131"/>
      <c r="I322"/>
      <c r="J322"/>
      <c r="K322"/>
      <c r="L322"/>
      <c r="M322"/>
      <c r="N322"/>
      <c r="O322" t="e">
        <f>IF(Table1[[#This Row],[Ethanol Day]]&lt;9,"Early",IF(Table1[[#This Row],[Ethanol Day]]&gt;16,"Late","Mid"))</f>
        <v>#VALUE!</v>
      </c>
      <c r="P322"/>
      <c r="Q322"/>
      <c r="R322" s="153"/>
    </row>
    <row r="323" spans="4:18" x14ac:dyDescent="0.3">
      <c r="D323" s="49" t="str">
        <f>IF(ISBLANK(BurstClassFull1315[[#This Row],[Hour4-Spk/sec]]),"",IF(BurstClassFull1315[[#This Row],[Hour4-Spk/sec]]&lt;$C$3,"LF","HF"))</f>
        <v/>
      </c>
      <c r="E323" s="49" t="str">
        <f>IF(ISBLANK(BurstClassFull1315[[#This Row],[Hour4-%SpikesInBursts]]),"",IF(BurstClassFull1315[[#This Row],[Hour4-%SpikesInBursts]]&lt;$D$3,"LB","HB"))</f>
        <v/>
      </c>
      <c r="F323" s="50" t="str">
        <f t="shared" si="4"/>
        <v/>
      </c>
      <c r="G323" s="131"/>
      <c r="H323" s="131"/>
      <c r="I323"/>
      <c r="J323"/>
      <c r="K323"/>
      <c r="L323"/>
      <c r="M323"/>
      <c r="N323"/>
      <c r="O323" t="e">
        <f>IF(Table1[[#This Row],[Ethanol Day]]&lt;9,"Early",IF(Table1[[#This Row],[Ethanol Day]]&gt;16,"Late","Mid"))</f>
        <v>#VALUE!</v>
      </c>
      <c r="P323"/>
      <c r="Q323"/>
      <c r="R323" s="153"/>
    </row>
    <row r="324" spans="4:18" x14ac:dyDescent="0.3">
      <c r="D324" s="49" t="str">
        <f>IF(ISBLANK(BurstClassFull1315[[#This Row],[Hour4-Spk/sec]]),"",IF(BurstClassFull1315[[#This Row],[Hour4-Spk/sec]]&lt;$C$3,"LF","HF"))</f>
        <v/>
      </c>
      <c r="E324" s="49" t="str">
        <f>IF(ISBLANK(BurstClassFull1315[[#This Row],[Hour4-%SpikesInBursts]]),"",IF(BurstClassFull1315[[#This Row],[Hour4-%SpikesInBursts]]&lt;$D$3,"LB","HB"))</f>
        <v/>
      </c>
      <c r="F324" s="50" t="str">
        <f t="shared" si="4"/>
        <v/>
      </c>
      <c r="G324" s="131"/>
      <c r="H324" s="131"/>
      <c r="I324"/>
      <c r="J324"/>
      <c r="K324"/>
      <c r="L324"/>
      <c r="M324"/>
      <c r="N324"/>
      <c r="O324" t="e">
        <f>IF(Table1[[#This Row],[Ethanol Day]]&lt;9,"Early",IF(Table1[[#This Row],[Ethanol Day]]&gt;16,"Late","Mid"))</f>
        <v>#VALUE!</v>
      </c>
      <c r="P324"/>
      <c r="Q324"/>
      <c r="R324" s="153"/>
    </row>
    <row r="325" spans="4:18" x14ac:dyDescent="0.3">
      <c r="D325" s="49" t="str">
        <f>IF(ISBLANK(BurstClassFull1315[[#This Row],[Hour4-Spk/sec]]),"",IF(BurstClassFull1315[[#This Row],[Hour4-Spk/sec]]&lt;$C$3,"LF","HF"))</f>
        <v/>
      </c>
      <c r="E325" s="49" t="str">
        <f>IF(ISBLANK(BurstClassFull1315[[#This Row],[Hour4-%SpikesInBursts]]),"",IF(BurstClassFull1315[[#This Row],[Hour4-%SpikesInBursts]]&lt;$D$3,"LB","HB"))</f>
        <v/>
      </c>
      <c r="F325" s="50" t="str">
        <f t="shared" si="4"/>
        <v/>
      </c>
      <c r="G325" s="131"/>
      <c r="H325" s="131"/>
      <c r="I325"/>
      <c r="J325"/>
      <c r="K325"/>
      <c r="L325"/>
      <c r="M325"/>
      <c r="N325"/>
      <c r="O325" t="e">
        <f>IF(Table1[[#This Row],[Ethanol Day]]&lt;9,"Early",IF(Table1[[#This Row],[Ethanol Day]]&gt;16,"Late","Mid"))</f>
        <v>#VALUE!</v>
      </c>
      <c r="P325"/>
      <c r="Q325"/>
      <c r="R325" s="153"/>
    </row>
    <row r="326" spans="4:18" x14ac:dyDescent="0.3">
      <c r="D326" s="49" t="str">
        <f>IF(ISBLANK(BurstClassFull1315[[#This Row],[Hour4-Spk/sec]]),"",IF(BurstClassFull1315[[#This Row],[Hour4-Spk/sec]]&lt;$C$3,"LF","HF"))</f>
        <v/>
      </c>
      <c r="E326" s="49" t="str">
        <f>IF(ISBLANK(BurstClassFull1315[[#This Row],[Hour4-%SpikesInBursts]]),"",IF(BurstClassFull1315[[#This Row],[Hour4-%SpikesInBursts]]&lt;$D$3,"LB","HB"))</f>
        <v/>
      </c>
      <c r="F326" s="50" t="str">
        <f t="shared" si="4"/>
        <v/>
      </c>
      <c r="G326" s="131"/>
      <c r="H326" s="131"/>
      <c r="I326"/>
      <c r="J326"/>
      <c r="K326"/>
      <c r="L326"/>
      <c r="M326"/>
      <c r="N326"/>
      <c r="O326" t="e">
        <f>IF(Table1[[#This Row],[Ethanol Day]]&lt;9,"Early",IF(Table1[[#This Row],[Ethanol Day]]&gt;16,"Late","Mid"))</f>
        <v>#VALUE!</v>
      </c>
      <c r="P326"/>
      <c r="Q326"/>
      <c r="R326" s="153"/>
    </row>
    <row r="327" spans="4:18" x14ac:dyDescent="0.3">
      <c r="D327" s="49" t="str">
        <f>IF(ISBLANK(BurstClassFull1315[[#This Row],[Hour4-Spk/sec]]),"",IF(BurstClassFull1315[[#This Row],[Hour4-Spk/sec]]&lt;$C$3,"LF","HF"))</f>
        <v/>
      </c>
      <c r="E327" s="49" t="str">
        <f>IF(ISBLANK(BurstClassFull1315[[#This Row],[Hour4-%SpikesInBursts]]),"",IF(BurstClassFull1315[[#This Row],[Hour4-%SpikesInBursts]]&lt;$D$3,"LB","HB"))</f>
        <v/>
      </c>
      <c r="F327" s="50" t="str">
        <f t="shared" si="4"/>
        <v/>
      </c>
      <c r="G327" s="131"/>
      <c r="H327" s="131"/>
      <c r="I327"/>
      <c r="J327"/>
      <c r="K327"/>
      <c r="L327"/>
      <c r="M327"/>
      <c r="N327"/>
      <c r="O327" t="e">
        <f>IF(Table1[[#This Row],[Ethanol Day]]&lt;9,"Early",IF(Table1[[#This Row],[Ethanol Day]]&gt;16,"Late","Mid"))</f>
        <v>#VALUE!</v>
      </c>
      <c r="P327"/>
      <c r="Q327"/>
      <c r="R327" s="153"/>
    </row>
    <row r="328" spans="4:18" x14ac:dyDescent="0.3">
      <c r="D328" s="49" t="str">
        <f>IF(ISBLANK(BurstClassFull1315[[#This Row],[Hour4-Spk/sec]]),"",IF(BurstClassFull1315[[#This Row],[Hour4-Spk/sec]]&lt;$C$3,"LF","HF"))</f>
        <v/>
      </c>
      <c r="E328" s="49" t="str">
        <f>IF(ISBLANK(BurstClassFull1315[[#This Row],[Hour4-%SpikesInBursts]]),"",IF(BurstClassFull1315[[#This Row],[Hour4-%SpikesInBursts]]&lt;$D$3,"LB","HB"))</f>
        <v/>
      </c>
      <c r="F328" s="50" t="str">
        <f t="shared" si="4"/>
        <v/>
      </c>
      <c r="G328" s="131"/>
      <c r="H328" s="131"/>
      <c r="I328"/>
      <c r="J328"/>
      <c r="K328"/>
      <c r="L328"/>
      <c r="M328"/>
      <c r="N328"/>
      <c r="O328" t="e">
        <f>IF(Table1[[#This Row],[Ethanol Day]]&lt;9,"Early",IF(Table1[[#This Row],[Ethanol Day]]&gt;16,"Late","Mid"))</f>
        <v>#VALUE!</v>
      </c>
      <c r="P328"/>
      <c r="Q328"/>
      <c r="R328" s="153"/>
    </row>
    <row r="329" spans="4:18" x14ac:dyDescent="0.3">
      <c r="D329" s="49" t="str">
        <f>IF(ISBLANK(BurstClassFull1315[[#This Row],[Hour4-Spk/sec]]),"",IF(BurstClassFull1315[[#This Row],[Hour4-Spk/sec]]&lt;$C$3,"LF","HF"))</f>
        <v/>
      </c>
      <c r="E329" s="49" t="str">
        <f>IF(ISBLANK(BurstClassFull1315[[#This Row],[Hour4-%SpikesInBursts]]),"",IF(BurstClassFull1315[[#This Row],[Hour4-%SpikesInBursts]]&lt;$D$3,"LB","HB"))</f>
        <v/>
      </c>
      <c r="F329" s="50" t="str">
        <f t="shared" si="4"/>
        <v/>
      </c>
      <c r="G329" s="131"/>
      <c r="H329" s="131"/>
      <c r="I329"/>
      <c r="J329"/>
      <c r="K329"/>
      <c r="L329"/>
      <c r="M329"/>
      <c r="N329"/>
      <c r="O329" t="e">
        <f>IF(Table1[[#This Row],[Ethanol Day]]&lt;9,"Early",IF(Table1[[#This Row],[Ethanol Day]]&gt;16,"Late","Mid"))</f>
        <v>#VALUE!</v>
      </c>
      <c r="P329"/>
      <c r="Q329"/>
      <c r="R329" s="153"/>
    </row>
    <row r="330" spans="4:18" x14ac:dyDescent="0.3">
      <c r="D330" s="49" t="str">
        <f>IF(ISBLANK(BurstClassFull1315[[#This Row],[Hour4-Spk/sec]]),"",IF(BurstClassFull1315[[#This Row],[Hour4-Spk/sec]]&lt;$C$3,"LF","HF"))</f>
        <v/>
      </c>
      <c r="E330" s="49" t="str">
        <f>IF(ISBLANK(BurstClassFull1315[[#This Row],[Hour4-%SpikesInBursts]]),"",IF(BurstClassFull1315[[#This Row],[Hour4-%SpikesInBursts]]&lt;$D$3,"LB","HB"))</f>
        <v/>
      </c>
      <c r="F330" s="50" t="str">
        <f t="shared" si="4"/>
        <v/>
      </c>
      <c r="G330" s="131"/>
      <c r="H330" s="131"/>
      <c r="I330"/>
      <c r="J330"/>
      <c r="K330"/>
      <c r="L330"/>
      <c r="M330"/>
      <c r="N330"/>
      <c r="O330" t="e">
        <f>IF(Table1[[#This Row],[Ethanol Day]]&lt;9,"Early",IF(Table1[[#This Row],[Ethanol Day]]&gt;16,"Late","Mid"))</f>
        <v>#VALUE!</v>
      </c>
      <c r="P330"/>
      <c r="Q330"/>
      <c r="R330" s="153"/>
    </row>
    <row r="331" spans="4:18" x14ac:dyDescent="0.3">
      <c r="D331" s="49" t="str">
        <f>IF(ISBLANK(BurstClassFull1315[[#This Row],[Hour4-Spk/sec]]),"",IF(BurstClassFull1315[[#This Row],[Hour4-Spk/sec]]&lt;$C$3,"LF","HF"))</f>
        <v/>
      </c>
      <c r="E331" s="49" t="str">
        <f>IF(ISBLANK(BurstClassFull1315[[#This Row],[Hour4-%SpikesInBursts]]),"",IF(BurstClassFull1315[[#This Row],[Hour4-%SpikesInBursts]]&lt;$D$3,"LB","HB"))</f>
        <v/>
      </c>
      <c r="F331" s="50" t="str">
        <f t="shared" si="4"/>
        <v/>
      </c>
      <c r="G331" s="131"/>
      <c r="H331" s="131"/>
      <c r="I331"/>
      <c r="J331"/>
      <c r="K331"/>
      <c r="L331"/>
      <c r="M331"/>
      <c r="N331"/>
      <c r="O331" t="e">
        <f>IF(Table1[[#This Row],[Ethanol Day]]&lt;9,"Early",IF(Table1[[#This Row],[Ethanol Day]]&gt;16,"Late","Mid"))</f>
        <v>#VALUE!</v>
      </c>
      <c r="P331"/>
      <c r="Q331"/>
      <c r="R331" s="153"/>
    </row>
    <row r="332" spans="4:18" x14ac:dyDescent="0.3">
      <c r="D332" s="49" t="str">
        <f>IF(ISBLANK(BurstClassFull1315[[#This Row],[Hour4-Spk/sec]]),"",IF(BurstClassFull1315[[#This Row],[Hour4-Spk/sec]]&lt;$C$3,"LF","HF"))</f>
        <v/>
      </c>
      <c r="E332" s="49" t="str">
        <f>IF(ISBLANK(BurstClassFull1315[[#This Row],[Hour4-%SpikesInBursts]]),"",IF(BurstClassFull1315[[#This Row],[Hour4-%SpikesInBursts]]&lt;$D$3,"LB","HB"))</f>
        <v/>
      </c>
      <c r="F332" s="50" t="str">
        <f t="shared" si="4"/>
        <v/>
      </c>
      <c r="G332" s="131"/>
      <c r="H332" s="131"/>
      <c r="I332"/>
      <c r="J332"/>
      <c r="K332"/>
      <c r="L332"/>
      <c r="M332"/>
      <c r="N332"/>
      <c r="O332" t="e">
        <f>IF(Table1[[#This Row],[Ethanol Day]]&lt;9,"Early",IF(Table1[[#This Row],[Ethanol Day]]&gt;16,"Late","Mid"))</f>
        <v>#VALUE!</v>
      </c>
      <c r="P332"/>
      <c r="Q332"/>
      <c r="R332" s="153"/>
    </row>
    <row r="333" spans="4:18" x14ac:dyDescent="0.3">
      <c r="D333" s="49" t="str">
        <f>IF(ISBLANK(BurstClassFull1315[[#This Row],[Hour4-Spk/sec]]),"",IF(BurstClassFull1315[[#This Row],[Hour4-Spk/sec]]&lt;$C$3,"LF","HF"))</f>
        <v/>
      </c>
      <c r="E333" s="49" t="str">
        <f>IF(ISBLANK(BurstClassFull1315[[#This Row],[Hour4-%SpikesInBursts]]),"",IF(BurstClassFull1315[[#This Row],[Hour4-%SpikesInBursts]]&lt;$D$3,"LB","HB"))</f>
        <v/>
      </c>
      <c r="F333" s="50" t="str">
        <f t="shared" si="4"/>
        <v/>
      </c>
      <c r="G333" s="131"/>
      <c r="H333" s="131"/>
      <c r="I333"/>
      <c r="J333"/>
      <c r="K333"/>
      <c r="L333"/>
      <c r="M333"/>
      <c r="N333"/>
      <c r="O333" t="e">
        <f>IF(Table1[[#This Row],[Ethanol Day]]&lt;9,"Early",IF(Table1[[#This Row],[Ethanol Day]]&gt;16,"Late","Mid"))</f>
        <v>#VALUE!</v>
      </c>
      <c r="P333"/>
      <c r="Q333"/>
      <c r="R333" s="153"/>
    </row>
    <row r="334" spans="4:18" x14ac:dyDescent="0.3">
      <c r="D334" s="49" t="str">
        <f>IF(ISBLANK(BurstClassFull1315[[#This Row],[Hour4-Spk/sec]]),"",IF(BurstClassFull1315[[#This Row],[Hour4-Spk/sec]]&lt;$C$3,"LF","HF"))</f>
        <v/>
      </c>
      <c r="E334" s="49" t="str">
        <f>IF(ISBLANK(BurstClassFull1315[[#This Row],[Hour4-%SpikesInBursts]]),"",IF(BurstClassFull1315[[#This Row],[Hour4-%SpikesInBursts]]&lt;$D$3,"LB","HB"))</f>
        <v/>
      </c>
      <c r="F334" s="50" t="str">
        <f t="shared" si="4"/>
        <v/>
      </c>
      <c r="G334" s="131"/>
      <c r="H334" s="131"/>
      <c r="I334"/>
      <c r="J334"/>
      <c r="K334"/>
      <c r="L334"/>
      <c r="M334"/>
      <c r="N334"/>
      <c r="O334" t="e">
        <f>IF(Table1[[#This Row],[Ethanol Day]]&lt;9,"Early",IF(Table1[[#This Row],[Ethanol Day]]&gt;16,"Late","Mid"))</f>
        <v>#VALUE!</v>
      </c>
      <c r="P334"/>
      <c r="Q334"/>
      <c r="R334" s="153"/>
    </row>
    <row r="335" spans="4:18" x14ac:dyDescent="0.3">
      <c r="D335" s="49" t="str">
        <f>IF(ISBLANK(BurstClassFull1315[[#This Row],[Hour4-Spk/sec]]),"",IF(BurstClassFull1315[[#This Row],[Hour4-Spk/sec]]&lt;$C$3,"LF","HF"))</f>
        <v/>
      </c>
      <c r="E335" s="49" t="str">
        <f>IF(ISBLANK(BurstClassFull1315[[#This Row],[Hour4-%SpikesInBursts]]),"",IF(BurstClassFull1315[[#This Row],[Hour4-%SpikesInBursts]]&lt;$D$3,"LB","HB"))</f>
        <v/>
      </c>
      <c r="F335" s="50" t="str">
        <f t="shared" si="4"/>
        <v/>
      </c>
      <c r="G335" s="131"/>
      <c r="H335" s="131"/>
      <c r="I335"/>
      <c r="J335"/>
      <c r="K335"/>
      <c r="L335"/>
      <c r="M335"/>
      <c r="N335"/>
      <c r="O335" t="e">
        <f>IF(Table1[[#This Row],[Ethanol Day]]&lt;9,"Early",IF(Table1[[#This Row],[Ethanol Day]]&gt;16,"Late","Mid"))</f>
        <v>#VALUE!</v>
      </c>
      <c r="P335"/>
      <c r="Q335"/>
      <c r="R335" s="153"/>
    </row>
    <row r="336" spans="4:18" x14ac:dyDescent="0.3">
      <c r="D336" s="49" t="str">
        <f>IF(ISBLANK(BurstClassFull1315[[#This Row],[Hour4-Spk/sec]]),"",IF(BurstClassFull1315[[#This Row],[Hour4-Spk/sec]]&lt;$C$3,"LF","HF"))</f>
        <v/>
      </c>
      <c r="E336" s="49" t="str">
        <f>IF(ISBLANK(BurstClassFull1315[[#This Row],[Hour4-%SpikesInBursts]]),"",IF(BurstClassFull1315[[#This Row],[Hour4-%SpikesInBursts]]&lt;$D$3,"LB","HB"))</f>
        <v/>
      </c>
      <c r="F336" s="50" t="str">
        <f t="shared" si="4"/>
        <v/>
      </c>
      <c r="G336" s="131"/>
      <c r="H336" s="131"/>
      <c r="I336"/>
      <c r="J336"/>
      <c r="K336"/>
      <c r="L336"/>
      <c r="M336"/>
      <c r="N336"/>
      <c r="O336" t="e">
        <f>IF(Table1[[#This Row],[Ethanol Day]]&lt;9,"Early",IF(Table1[[#This Row],[Ethanol Day]]&gt;16,"Late","Mid"))</f>
        <v>#VALUE!</v>
      </c>
      <c r="P336"/>
      <c r="Q336"/>
      <c r="R336" s="153"/>
    </row>
    <row r="337" spans="4:18" x14ac:dyDescent="0.3">
      <c r="D337" s="49" t="str">
        <f>IF(ISBLANK(BurstClassFull1315[[#This Row],[Hour4-Spk/sec]]),"",IF(BurstClassFull1315[[#This Row],[Hour4-Spk/sec]]&lt;$C$3,"LF","HF"))</f>
        <v/>
      </c>
      <c r="E337" s="49" t="str">
        <f>IF(ISBLANK(BurstClassFull1315[[#This Row],[Hour4-%SpikesInBursts]]),"",IF(BurstClassFull1315[[#This Row],[Hour4-%SpikesInBursts]]&lt;$D$3,"LB","HB"))</f>
        <v/>
      </c>
      <c r="F337" s="50" t="str">
        <f t="shared" si="4"/>
        <v/>
      </c>
      <c r="G337" s="131"/>
      <c r="H337" s="131"/>
      <c r="I337"/>
      <c r="J337"/>
      <c r="K337"/>
      <c r="L337"/>
      <c r="M337"/>
      <c r="N337"/>
      <c r="O337" t="e">
        <f>IF(Table1[[#This Row],[Ethanol Day]]&lt;9,"Early",IF(Table1[[#This Row],[Ethanol Day]]&gt;16,"Late","Mid"))</f>
        <v>#VALUE!</v>
      </c>
      <c r="P337"/>
      <c r="Q337"/>
      <c r="R337" s="153"/>
    </row>
    <row r="338" spans="4:18" x14ac:dyDescent="0.3">
      <c r="D338" s="49" t="str">
        <f>IF(ISBLANK(BurstClassFull1315[[#This Row],[Hour4-Spk/sec]]),"",IF(BurstClassFull1315[[#This Row],[Hour4-Spk/sec]]&lt;$C$3,"LF","HF"))</f>
        <v/>
      </c>
      <c r="E338" s="49" t="str">
        <f>IF(ISBLANK(BurstClassFull1315[[#This Row],[Hour4-%SpikesInBursts]]),"",IF(BurstClassFull1315[[#This Row],[Hour4-%SpikesInBursts]]&lt;$D$3,"LB","HB"))</f>
        <v/>
      </c>
      <c r="F338" s="50" t="str">
        <f t="shared" si="4"/>
        <v/>
      </c>
      <c r="G338" s="131"/>
      <c r="H338" s="131"/>
      <c r="I338"/>
      <c r="J338"/>
      <c r="K338"/>
      <c r="L338"/>
      <c r="M338"/>
      <c r="N338"/>
      <c r="O338" t="e">
        <f>IF(Table1[[#This Row],[Ethanol Day]]&lt;9,"Early",IF(Table1[[#This Row],[Ethanol Day]]&gt;16,"Late","Mid"))</f>
        <v>#VALUE!</v>
      </c>
      <c r="P338"/>
      <c r="Q338"/>
      <c r="R338" s="153"/>
    </row>
    <row r="339" spans="4:18" x14ac:dyDescent="0.3">
      <c r="D339" s="49" t="str">
        <f>IF(ISBLANK(BurstClassFull1315[[#This Row],[Hour4-Spk/sec]]),"",IF(BurstClassFull1315[[#This Row],[Hour4-Spk/sec]]&lt;$C$3,"LF","HF"))</f>
        <v/>
      </c>
      <c r="E339" s="49" t="str">
        <f>IF(ISBLANK(BurstClassFull1315[[#This Row],[Hour4-%SpikesInBursts]]),"",IF(BurstClassFull1315[[#This Row],[Hour4-%SpikesInBursts]]&lt;$D$3,"LB","HB"))</f>
        <v/>
      </c>
      <c r="F339" s="50" t="str">
        <f t="shared" si="4"/>
        <v/>
      </c>
      <c r="G339" s="131"/>
      <c r="H339" s="131"/>
      <c r="I339" s="74"/>
      <c r="J339" s="71"/>
      <c r="K339" s="71"/>
      <c r="L339" s="71"/>
      <c r="M339" s="71"/>
      <c r="N339" s="71"/>
      <c r="O339" s="71" t="e">
        <f>IF(Table1[[#This Row],[Ethanol Day]]&lt;9,"Early",IF(Table1[[#This Row],[Ethanol Day]]&gt;16,"Late","Mid"))</f>
        <v>#VALUE!</v>
      </c>
      <c r="P339" s="71"/>
      <c r="Q339" s="72"/>
      <c r="R339" s="153"/>
    </row>
    <row r="340" spans="4:18" x14ac:dyDescent="0.3">
      <c r="D340" s="49" t="str">
        <f>IF(ISBLANK(BurstClassFull1315[[#This Row],[Hour4-Spk/sec]]),"",IF(BurstClassFull1315[[#This Row],[Hour4-Spk/sec]]&lt;$C$3,"LF","HF"))</f>
        <v/>
      </c>
      <c r="E340" s="49" t="str">
        <f>IF(ISBLANK(BurstClassFull1315[[#This Row],[Hour4-%SpikesInBursts]]),"",IF(BurstClassFull1315[[#This Row],[Hour4-%SpikesInBursts]]&lt;$D$3,"LB","HB"))</f>
        <v/>
      </c>
      <c r="F340" s="50" t="str">
        <f t="shared" si="4"/>
        <v/>
      </c>
      <c r="G340" s="131"/>
      <c r="H340" s="131"/>
      <c r="I340" s="74"/>
      <c r="J340" s="71"/>
      <c r="K340" s="71"/>
      <c r="L340" s="71"/>
      <c r="M340" s="71"/>
      <c r="N340" s="71"/>
      <c r="O340" s="71" t="e">
        <f>IF(Table1[[#This Row],[Ethanol Day]]&lt;9,"Early",IF(Table1[[#This Row],[Ethanol Day]]&gt;16,"Late","Mid"))</f>
        <v>#VALUE!</v>
      </c>
      <c r="P340" s="71"/>
      <c r="Q340" s="72"/>
      <c r="R340" s="153"/>
    </row>
    <row r="341" spans="4:18" x14ac:dyDescent="0.3">
      <c r="D341" s="49" t="str">
        <f>IF(ISBLANK(BurstClassFull1315[[#This Row],[Hour4-Spk/sec]]),"",IF(BurstClassFull1315[[#This Row],[Hour4-Spk/sec]]&lt;$C$3,"LF","HF"))</f>
        <v/>
      </c>
      <c r="E341" s="49" t="str">
        <f>IF(ISBLANK(BurstClassFull1315[[#This Row],[Hour4-%SpikesInBursts]]),"",IF(BurstClassFull1315[[#This Row],[Hour4-%SpikesInBursts]]&lt;$D$3,"LB","HB"))</f>
        <v/>
      </c>
      <c r="F341" s="50" t="str">
        <f t="shared" si="4"/>
        <v/>
      </c>
      <c r="G341" s="131"/>
      <c r="H341" s="131"/>
      <c r="I341" s="74"/>
      <c r="J341" s="71"/>
      <c r="K341" s="71"/>
      <c r="L341" s="71"/>
      <c r="M341" s="71"/>
      <c r="N341" s="71"/>
      <c r="O341" s="71" t="e">
        <f>IF(Table1[[#This Row],[Ethanol Day]]&lt;9,"Early",IF(Table1[[#This Row],[Ethanol Day]]&gt;16,"Late","Mid"))</f>
        <v>#VALUE!</v>
      </c>
      <c r="P341" s="71"/>
      <c r="Q341" s="72"/>
      <c r="R341" s="153"/>
    </row>
    <row r="342" spans="4:18" x14ac:dyDescent="0.3">
      <c r="D342" s="49" t="str">
        <f>IF(ISBLANK(BurstClassFull1315[[#This Row],[Hour4-Spk/sec]]),"",IF(BurstClassFull1315[[#This Row],[Hour4-Spk/sec]]&lt;$C$3,"LF","HF"))</f>
        <v/>
      </c>
      <c r="E342" s="49" t="str">
        <f>IF(ISBLANK(BurstClassFull1315[[#This Row],[Hour4-%SpikesInBursts]]),"",IF(BurstClassFull1315[[#This Row],[Hour4-%SpikesInBursts]]&lt;$D$3,"LB","HB"))</f>
        <v/>
      </c>
      <c r="F342" s="50" t="str">
        <f t="shared" si="4"/>
        <v/>
      </c>
      <c r="G342" s="131"/>
      <c r="H342" s="131"/>
      <c r="I342" s="74"/>
      <c r="J342" s="71"/>
      <c r="K342" s="71"/>
      <c r="L342" s="71"/>
      <c r="M342" s="71"/>
      <c r="N342" s="71"/>
      <c r="O342" s="71" t="e">
        <f>IF(Table1[[#This Row],[Ethanol Day]]&lt;9,"Early",IF(Table1[[#This Row],[Ethanol Day]]&gt;16,"Late","Mid"))</f>
        <v>#VALUE!</v>
      </c>
      <c r="P342" s="71"/>
      <c r="Q342" s="72"/>
      <c r="R342" s="153"/>
    </row>
    <row r="343" spans="4:18" x14ac:dyDescent="0.3">
      <c r="D343" s="49" t="str">
        <f>IF(ISBLANK(BurstClassFull1315[[#This Row],[Hour4-Spk/sec]]),"",IF(BurstClassFull1315[[#This Row],[Hour4-Spk/sec]]&lt;$C$3,"LF","HF"))</f>
        <v/>
      </c>
      <c r="E343" s="49" t="str">
        <f>IF(ISBLANK(BurstClassFull1315[[#This Row],[Hour4-%SpikesInBursts]]),"",IF(BurstClassFull1315[[#This Row],[Hour4-%SpikesInBursts]]&lt;$D$3,"LB","HB"))</f>
        <v/>
      </c>
      <c r="F343" s="50" t="str">
        <f t="shared" si="4"/>
        <v/>
      </c>
      <c r="G343" s="131"/>
      <c r="H343" s="131"/>
      <c r="I343" s="74"/>
      <c r="J343" s="71"/>
      <c r="K343" s="71"/>
      <c r="L343" s="71"/>
      <c r="M343" s="71"/>
      <c r="N343" s="71"/>
      <c r="O343" s="71" t="e">
        <f>IF(Table1[[#This Row],[Ethanol Day]]&lt;9,"Early",IF(Table1[[#This Row],[Ethanol Day]]&gt;16,"Late","Mid"))</f>
        <v>#VALUE!</v>
      </c>
      <c r="P343" s="71"/>
      <c r="Q343" s="72"/>
      <c r="R343" s="153"/>
    </row>
    <row r="344" spans="4:18" x14ac:dyDescent="0.3">
      <c r="D344" s="49" t="str">
        <f>IF(ISBLANK(BurstClassFull1315[[#This Row],[Hour4-Spk/sec]]),"",IF(BurstClassFull1315[[#This Row],[Hour4-Spk/sec]]&lt;$C$3,"LF","HF"))</f>
        <v/>
      </c>
      <c r="E344" s="49" t="str">
        <f>IF(ISBLANK(BurstClassFull1315[[#This Row],[Hour4-%SpikesInBursts]]),"",IF(BurstClassFull1315[[#This Row],[Hour4-%SpikesInBursts]]&lt;$D$3,"LB","HB"))</f>
        <v/>
      </c>
      <c r="F344" s="50" t="str">
        <f t="shared" si="4"/>
        <v/>
      </c>
      <c r="G344" s="131"/>
      <c r="H344" s="131"/>
      <c r="I344" s="74"/>
      <c r="J344" s="71"/>
      <c r="K344" s="71"/>
      <c r="L344" s="71"/>
      <c r="M344" s="71"/>
      <c r="N344" s="71"/>
      <c r="O344" s="71" t="e">
        <f>IF(Table1[[#This Row],[Ethanol Day]]&lt;9,"Early",IF(Table1[[#This Row],[Ethanol Day]]&gt;16,"Late","Mid"))</f>
        <v>#VALUE!</v>
      </c>
      <c r="P344" s="71"/>
      <c r="Q344" s="72"/>
      <c r="R344" s="153"/>
    </row>
    <row r="345" spans="4:18" x14ac:dyDescent="0.3">
      <c r="D345" s="49" t="str">
        <f>IF(ISBLANK(BurstClassFull1315[[#This Row],[Hour4-Spk/sec]]),"",IF(BurstClassFull1315[[#This Row],[Hour4-Spk/sec]]&lt;$C$3,"LF","HF"))</f>
        <v/>
      </c>
      <c r="E345" s="49" t="str">
        <f>IF(ISBLANK(BurstClassFull1315[[#This Row],[Hour4-%SpikesInBursts]]),"",IF(BurstClassFull1315[[#This Row],[Hour4-%SpikesInBursts]]&lt;$D$3,"LB","HB"))</f>
        <v/>
      </c>
      <c r="F345" s="50" t="str">
        <f t="shared" si="4"/>
        <v/>
      </c>
      <c r="G345" s="131"/>
      <c r="H345" s="131"/>
      <c r="I345" s="74"/>
      <c r="J345" s="71"/>
      <c r="K345" s="71"/>
      <c r="L345" s="71"/>
      <c r="M345" s="71"/>
      <c r="N345" s="71"/>
      <c r="O345" s="71" t="e">
        <f>IF(Table1[[#This Row],[Ethanol Day]]&lt;9,"Early",IF(Table1[[#This Row],[Ethanol Day]]&gt;16,"Late","Mid"))</f>
        <v>#VALUE!</v>
      </c>
      <c r="P345" s="71"/>
      <c r="Q345" s="72"/>
      <c r="R345" s="153"/>
    </row>
    <row r="346" spans="4:18" x14ac:dyDescent="0.3">
      <c r="D346" s="49" t="str">
        <f>IF(ISBLANK(BurstClassFull1315[[#This Row],[Hour4-Spk/sec]]),"",IF(BurstClassFull1315[[#This Row],[Hour4-Spk/sec]]&lt;$C$3,"LF","HF"))</f>
        <v/>
      </c>
      <c r="E346" s="49" t="str">
        <f>IF(ISBLANK(BurstClassFull1315[[#This Row],[Hour4-%SpikesInBursts]]),"",IF(BurstClassFull1315[[#This Row],[Hour4-%SpikesInBursts]]&lt;$D$3,"LB","HB"))</f>
        <v/>
      </c>
      <c r="F346" s="50" t="str">
        <f t="shared" si="4"/>
        <v/>
      </c>
      <c r="G346" s="131"/>
      <c r="H346" s="131"/>
      <c r="I346" s="74"/>
      <c r="J346" s="71"/>
      <c r="K346" s="71"/>
      <c r="L346" s="71"/>
      <c r="M346" s="71"/>
      <c r="N346" s="71"/>
      <c r="O346" s="71" t="e">
        <f>IF(Table1[[#This Row],[Ethanol Day]]&lt;9,"Early",IF(Table1[[#This Row],[Ethanol Day]]&gt;16,"Late","Mid"))</f>
        <v>#VALUE!</v>
      </c>
      <c r="P346" s="71"/>
      <c r="Q346" s="72"/>
      <c r="R346" s="153"/>
    </row>
    <row r="347" spans="4:18" x14ac:dyDescent="0.3">
      <c r="D347" s="49" t="str">
        <f>IF(ISBLANK(BurstClassFull1315[[#This Row],[Hour4-Spk/sec]]),"",IF(BurstClassFull1315[[#This Row],[Hour4-Spk/sec]]&lt;$C$3,"LF","HF"))</f>
        <v/>
      </c>
      <c r="E347" s="49" t="str">
        <f>IF(ISBLANK(BurstClassFull1315[[#This Row],[Hour4-%SpikesInBursts]]),"",IF(BurstClassFull1315[[#This Row],[Hour4-%SpikesInBursts]]&lt;$D$3,"LB","HB"))</f>
        <v/>
      </c>
      <c r="F347" s="50" t="str">
        <f t="shared" si="4"/>
        <v/>
      </c>
      <c r="G347" s="131"/>
      <c r="H347" s="131"/>
      <c r="I347" s="74"/>
      <c r="J347" s="71"/>
      <c r="K347" s="71"/>
      <c r="L347" s="71"/>
      <c r="M347" s="71"/>
      <c r="N347" s="71"/>
      <c r="O347" s="71" t="e">
        <f>IF(Table1[[#This Row],[Ethanol Day]]&lt;9,"Early",IF(Table1[[#This Row],[Ethanol Day]]&gt;16,"Late","Mid"))</f>
        <v>#VALUE!</v>
      </c>
      <c r="P347" s="71"/>
      <c r="Q347" s="72"/>
      <c r="R347" s="153"/>
    </row>
    <row r="348" spans="4:18" x14ac:dyDescent="0.3">
      <c r="D348" s="49" t="str">
        <f>IF(ISBLANK(BurstClassFull1315[[#This Row],[Hour4-Spk/sec]]),"",IF(BurstClassFull1315[[#This Row],[Hour4-Spk/sec]]&lt;$C$3,"LF","HF"))</f>
        <v/>
      </c>
      <c r="E348" s="49" t="str">
        <f>IF(ISBLANK(BurstClassFull1315[[#This Row],[Hour4-%SpikesInBursts]]),"",IF(BurstClassFull1315[[#This Row],[Hour4-%SpikesInBursts]]&lt;$D$3,"LB","HB"))</f>
        <v/>
      </c>
      <c r="F348" s="50" t="str">
        <f t="shared" si="4"/>
        <v/>
      </c>
      <c r="G348" s="131"/>
      <c r="H348" s="131"/>
      <c r="I348" s="74"/>
      <c r="J348" s="71"/>
      <c r="K348" s="71"/>
      <c r="L348" s="71"/>
      <c r="M348" s="71"/>
      <c r="N348" s="71"/>
      <c r="O348" s="71" t="e">
        <f>IF(Table1[[#This Row],[Ethanol Day]]&lt;9,"Early",IF(Table1[[#This Row],[Ethanol Day]]&gt;16,"Late","Mid"))</f>
        <v>#VALUE!</v>
      </c>
      <c r="P348" s="71"/>
      <c r="Q348" s="72"/>
      <c r="R348" s="153"/>
    </row>
    <row r="349" spans="4:18" x14ac:dyDescent="0.3">
      <c r="D349" s="49" t="str">
        <f>IF(ISBLANK(BurstClassFull1315[[#This Row],[Hour4-Spk/sec]]),"",IF(BurstClassFull1315[[#This Row],[Hour4-Spk/sec]]&lt;$C$3,"LF","HF"))</f>
        <v/>
      </c>
      <c r="E349" s="49" t="str">
        <f>IF(ISBLANK(BurstClassFull1315[[#This Row],[Hour4-%SpikesInBursts]]),"",IF(BurstClassFull1315[[#This Row],[Hour4-%SpikesInBursts]]&lt;$D$3,"LB","HB"))</f>
        <v/>
      </c>
      <c r="F349" s="50" t="str">
        <f t="shared" si="4"/>
        <v/>
      </c>
      <c r="G349" s="131"/>
      <c r="H349" s="131"/>
      <c r="I349" s="74"/>
      <c r="J349" s="71"/>
      <c r="K349" s="71"/>
      <c r="L349" s="71"/>
      <c r="M349" s="71"/>
      <c r="N349" s="71"/>
      <c r="O349" s="71" t="e">
        <f>IF(Table1[[#This Row],[Ethanol Day]]&lt;9,"Early",IF(Table1[[#This Row],[Ethanol Day]]&gt;16,"Late","Mid"))</f>
        <v>#VALUE!</v>
      </c>
      <c r="P349" s="71"/>
      <c r="Q349" s="72"/>
      <c r="R349" s="153"/>
    </row>
    <row r="350" spans="4:18" x14ac:dyDescent="0.3">
      <c r="D350" s="49" t="str">
        <f>IF(ISBLANK(BurstClassFull1315[[#This Row],[Hour4-Spk/sec]]),"",IF(BurstClassFull1315[[#This Row],[Hour4-Spk/sec]]&lt;$C$3,"LF","HF"))</f>
        <v/>
      </c>
      <c r="E350" s="49" t="str">
        <f>IF(ISBLANK(BurstClassFull1315[[#This Row],[Hour4-%SpikesInBursts]]),"",IF(BurstClassFull1315[[#This Row],[Hour4-%SpikesInBursts]]&lt;$D$3,"LB","HB"))</f>
        <v/>
      </c>
      <c r="F350" s="50" t="str">
        <f t="shared" si="4"/>
        <v/>
      </c>
      <c r="G350" s="131"/>
      <c r="H350" s="131"/>
      <c r="I350" s="74"/>
      <c r="J350" s="71"/>
      <c r="K350" s="71"/>
      <c r="L350" s="71"/>
      <c r="M350" s="71"/>
      <c r="N350" s="71"/>
      <c r="O350" s="71" t="e">
        <f>IF(Table1[[#This Row],[Ethanol Day]]&lt;9,"Early",IF(Table1[[#This Row],[Ethanol Day]]&gt;16,"Late","Mid"))</f>
        <v>#VALUE!</v>
      </c>
      <c r="P350" s="71"/>
      <c r="Q350" s="72"/>
      <c r="R350" s="153"/>
    </row>
    <row r="351" spans="4:18" x14ac:dyDescent="0.3">
      <c r="D351" s="49" t="str">
        <f>IF(ISBLANK(BurstClassFull1315[[#This Row],[Hour4-Spk/sec]]),"",IF(BurstClassFull1315[[#This Row],[Hour4-Spk/sec]]&lt;$C$3,"LF","HF"))</f>
        <v/>
      </c>
      <c r="E351" s="49" t="str">
        <f>IF(ISBLANK(BurstClassFull1315[[#This Row],[Hour4-%SpikesInBursts]]),"",IF(BurstClassFull1315[[#This Row],[Hour4-%SpikesInBursts]]&lt;$D$3,"LB","HB"))</f>
        <v/>
      </c>
      <c r="F351" s="50" t="str">
        <f t="shared" si="4"/>
        <v/>
      </c>
      <c r="G351" s="131"/>
      <c r="H351" s="131"/>
      <c r="I351" s="74"/>
      <c r="J351" s="71"/>
      <c r="K351" s="71"/>
      <c r="L351" s="71"/>
      <c r="M351" s="71"/>
      <c r="N351" s="71"/>
      <c r="O351" s="71" t="e">
        <f>IF(Table1[[#This Row],[Ethanol Day]]&lt;9,"Early",IF(Table1[[#This Row],[Ethanol Day]]&gt;16,"Late","Mid"))</f>
        <v>#VALUE!</v>
      </c>
      <c r="P351" s="71"/>
      <c r="Q351" s="72"/>
      <c r="R351" s="153"/>
    </row>
    <row r="352" spans="4:18" x14ac:dyDescent="0.3">
      <c r="D352" s="49" t="str">
        <f>IF(ISBLANK(BurstClassFull1315[[#This Row],[Hour4-Spk/sec]]),"",IF(BurstClassFull1315[[#This Row],[Hour4-Spk/sec]]&lt;$C$3,"LF","HF"))</f>
        <v/>
      </c>
      <c r="E352" s="49" t="str">
        <f>IF(ISBLANK(BurstClassFull1315[[#This Row],[Hour4-%SpikesInBursts]]),"",IF(BurstClassFull1315[[#This Row],[Hour4-%SpikesInBursts]]&lt;$D$3,"LB","HB"))</f>
        <v/>
      </c>
      <c r="F352" s="50" t="str">
        <f t="shared" si="4"/>
        <v/>
      </c>
      <c r="G352" s="131"/>
      <c r="H352" s="131"/>
      <c r="I352" s="74"/>
      <c r="J352" s="71"/>
      <c r="K352" s="71"/>
      <c r="L352" s="71"/>
      <c r="M352" s="71"/>
      <c r="N352" s="71"/>
      <c r="O352" s="71" t="e">
        <f>IF(Table1[[#This Row],[Ethanol Day]]&lt;9,"Early",IF(Table1[[#This Row],[Ethanol Day]]&gt;16,"Late","Mid"))</f>
        <v>#VALUE!</v>
      </c>
      <c r="P352" s="71"/>
      <c r="Q352" s="72"/>
      <c r="R352" s="153"/>
    </row>
    <row r="353" spans="4:18" x14ac:dyDescent="0.3">
      <c r="D353" s="49" t="str">
        <f>IF(ISBLANK(BurstClassFull1315[[#This Row],[Hour4-Spk/sec]]),"",IF(BurstClassFull1315[[#This Row],[Hour4-Spk/sec]]&lt;$C$3,"LF","HF"))</f>
        <v/>
      </c>
      <c r="E353" s="49" t="str">
        <f>IF(ISBLANK(BurstClassFull1315[[#This Row],[Hour4-%SpikesInBursts]]),"",IF(BurstClassFull1315[[#This Row],[Hour4-%SpikesInBursts]]&lt;$D$3,"LB","HB"))</f>
        <v/>
      </c>
      <c r="F353" s="50" t="str">
        <f t="shared" ref="F353:F413" si="5">CONCATENATE(D353,E353)</f>
        <v/>
      </c>
      <c r="G353" s="131"/>
      <c r="H353" s="131"/>
      <c r="I353" s="74"/>
      <c r="J353" s="71"/>
      <c r="K353" s="71"/>
      <c r="L353" s="71"/>
      <c r="M353" s="71"/>
      <c r="N353" s="71"/>
      <c r="O353" s="71" t="e">
        <f>IF(Table1[[#This Row],[Ethanol Day]]&lt;9,"Early",IF(Table1[[#This Row],[Ethanol Day]]&gt;16,"Late","Mid"))</f>
        <v>#VALUE!</v>
      </c>
      <c r="P353" s="71"/>
      <c r="Q353" s="72"/>
      <c r="R353" s="153"/>
    </row>
    <row r="354" spans="4:18" x14ac:dyDescent="0.3">
      <c r="D354" s="49" t="str">
        <f>IF(ISBLANK(BurstClassFull1315[[#This Row],[Hour4-Spk/sec]]),"",IF(BurstClassFull1315[[#This Row],[Hour4-Spk/sec]]&lt;$C$3,"LF","HF"))</f>
        <v/>
      </c>
      <c r="E354" s="49" t="str">
        <f>IF(ISBLANK(BurstClassFull1315[[#This Row],[Hour4-%SpikesInBursts]]),"",IF(BurstClassFull1315[[#This Row],[Hour4-%SpikesInBursts]]&lt;$D$3,"LB","HB"))</f>
        <v/>
      </c>
      <c r="F354" s="50" t="str">
        <f t="shared" si="5"/>
        <v/>
      </c>
      <c r="G354" s="131"/>
      <c r="H354" s="131"/>
      <c r="I354" s="74"/>
      <c r="J354" s="71"/>
      <c r="K354" s="71"/>
      <c r="L354" s="71"/>
      <c r="M354" s="71"/>
      <c r="N354" s="71"/>
      <c r="O354" s="71" t="e">
        <f>IF(Table1[[#This Row],[Ethanol Day]]&lt;9,"Early",IF(Table1[[#This Row],[Ethanol Day]]&gt;16,"Late","Mid"))</f>
        <v>#VALUE!</v>
      </c>
      <c r="P354" s="71"/>
      <c r="Q354" s="72"/>
      <c r="R354" s="153"/>
    </row>
    <row r="355" spans="4:18" x14ac:dyDescent="0.3">
      <c r="D355" s="49" t="str">
        <f>IF(ISBLANK(BurstClassFull1315[[#This Row],[Hour4-Spk/sec]]),"",IF(BurstClassFull1315[[#This Row],[Hour4-Spk/sec]]&lt;$C$3,"LF","HF"))</f>
        <v/>
      </c>
      <c r="E355" s="49" t="str">
        <f>IF(ISBLANK(BurstClassFull1315[[#This Row],[Hour4-%SpikesInBursts]]),"",IF(BurstClassFull1315[[#This Row],[Hour4-%SpikesInBursts]]&lt;$D$3,"LB","HB"))</f>
        <v/>
      </c>
      <c r="F355" s="50" t="str">
        <f t="shared" si="5"/>
        <v/>
      </c>
      <c r="G355" s="131"/>
      <c r="H355" s="131"/>
      <c r="I355" s="74"/>
      <c r="J355" s="71"/>
      <c r="K355" s="71"/>
      <c r="L355" s="71"/>
      <c r="M355" s="71"/>
      <c r="N355" s="71"/>
      <c r="O355" s="71" t="e">
        <f>IF(Table1[[#This Row],[Ethanol Day]]&lt;9,"Early",IF(Table1[[#This Row],[Ethanol Day]]&gt;16,"Late","Mid"))</f>
        <v>#VALUE!</v>
      </c>
      <c r="P355" s="71"/>
      <c r="Q355" s="72"/>
      <c r="R355" s="153"/>
    </row>
    <row r="356" spans="4:18" x14ac:dyDescent="0.3">
      <c r="D356" s="49" t="str">
        <f>IF(ISBLANK(BurstClassFull1315[[#This Row],[Hour4-Spk/sec]]),"",IF(BurstClassFull1315[[#This Row],[Hour4-Spk/sec]]&lt;$C$3,"LF","HF"))</f>
        <v/>
      </c>
      <c r="E356" s="49" t="str">
        <f>IF(ISBLANK(BurstClassFull1315[[#This Row],[Hour4-%SpikesInBursts]]),"",IF(BurstClassFull1315[[#This Row],[Hour4-%SpikesInBursts]]&lt;$D$3,"LB","HB"))</f>
        <v/>
      </c>
      <c r="F356" s="50" t="str">
        <f t="shared" si="5"/>
        <v/>
      </c>
      <c r="G356" s="131"/>
      <c r="H356" s="131"/>
      <c r="I356" s="74"/>
      <c r="J356" s="71"/>
      <c r="K356" s="71"/>
      <c r="L356" s="71"/>
      <c r="M356" s="71"/>
      <c r="N356" s="71"/>
      <c r="O356" s="71" t="e">
        <f>IF(Table1[[#This Row],[Ethanol Day]]&lt;9,"Early",IF(Table1[[#This Row],[Ethanol Day]]&gt;16,"Late","Mid"))</f>
        <v>#VALUE!</v>
      </c>
      <c r="P356" s="71"/>
      <c r="Q356" s="72"/>
      <c r="R356" s="153"/>
    </row>
    <row r="357" spans="4:18" x14ac:dyDescent="0.3">
      <c r="D357" s="49" t="str">
        <f>IF(ISBLANK(BurstClassFull1315[[#This Row],[Hour4-Spk/sec]]),"",IF(BurstClassFull1315[[#This Row],[Hour4-Spk/sec]]&lt;$C$3,"LF","HF"))</f>
        <v/>
      </c>
      <c r="E357" s="49" t="str">
        <f>IF(ISBLANK(BurstClassFull1315[[#This Row],[Hour4-%SpikesInBursts]]),"",IF(BurstClassFull1315[[#This Row],[Hour4-%SpikesInBursts]]&lt;$D$3,"LB","HB"))</f>
        <v/>
      </c>
      <c r="F357" s="50" t="str">
        <f t="shared" si="5"/>
        <v/>
      </c>
      <c r="G357" s="131"/>
      <c r="H357" s="131"/>
      <c r="I357" s="74"/>
      <c r="J357" s="71"/>
      <c r="K357" s="71"/>
      <c r="L357" s="71"/>
      <c r="M357" s="71"/>
      <c r="N357" s="71"/>
      <c r="O357" s="71" t="e">
        <f>IF(Table1[[#This Row],[Ethanol Day]]&lt;9,"Early",IF(Table1[[#This Row],[Ethanol Day]]&gt;16,"Late","Mid"))</f>
        <v>#VALUE!</v>
      </c>
      <c r="P357" s="71"/>
      <c r="Q357" s="72"/>
      <c r="R357" s="153"/>
    </row>
    <row r="358" spans="4:18" x14ac:dyDescent="0.3">
      <c r="D358" s="49" t="str">
        <f>IF(ISBLANK(BurstClassFull1315[[#This Row],[Hour4-Spk/sec]]),"",IF(BurstClassFull1315[[#This Row],[Hour4-Spk/sec]]&lt;$C$3,"LF","HF"))</f>
        <v/>
      </c>
      <c r="E358" s="49" t="str">
        <f>IF(ISBLANK(BurstClassFull1315[[#This Row],[Hour4-%SpikesInBursts]]),"",IF(BurstClassFull1315[[#This Row],[Hour4-%SpikesInBursts]]&lt;$D$3,"LB","HB"))</f>
        <v/>
      </c>
      <c r="F358" s="50" t="str">
        <f t="shared" si="5"/>
        <v/>
      </c>
      <c r="G358" s="131"/>
      <c r="H358" s="131"/>
      <c r="I358" s="74"/>
      <c r="J358" s="71"/>
      <c r="K358" s="71"/>
      <c r="L358" s="71"/>
      <c r="M358" s="71"/>
      <c r="N358" s="71"/>
      <c r="O358" s="71" t="e">
        <f>IF(Table1[[#This Row],[Ethanol Day]]&lt;9,"Early",IF(Table1[[#This Row],[Ethanol Day]]&gt;16,"Late","Mid"))</f>
        <v>#VALUE!</v>
      </c>
      <c r="P358" s="71"/>
      <c r="Q358" s="72"/>
      <c r="R358" s="153"/>
    </row>
    <row r="359" spans="4:18" x14ac:dyDescent="0.3">
      <c r="D359" s="49" t="str">
        <f>IF(ISBLANK(BurstClassFull1315[[#This Row],[Hour4-Spk/sec]]),"",IF(BurstClassFull1315[[#This Row],[Hour4-Spk/sec]]&lt;$C$3,"LF","HF"))</f>
        <v/>
      </c>
      <c r="E359" s="49" t="str">
        <f>IF(ISBLANK(BurstClassFull1315[[#This Row],[Hour4-%SpikesInBursts]]),"",IF(BurstClassFull1315[[#This Row],[Hour4-%SpikesInBursts]]&lt;$D$3,"LB","HB"))</f>
        <v/>
      </c>
      <c r="F359" s="50" t="str">
        <f t="shared" si="5"/>
        <v/>
      </c>
      <c r="G359" s="131"/>
      <c r="H359" s="131"/>
      <c r="I359" s="74"/>
      <c r="J359" s="71"/>
      <c r="K359" s="71"/>
      <c r="L359" s="71"/>
      <c r="M359" s="71"/>
      <c r="N359" s="71"/>
      <c r="O359" s="71" t="e">
        <f>IF(Table1[[#This Row],[Ethanol Day]]&lt;9,"Early",IF(Table1[[#This Row],[Ethanol Day]]&gt;16,"Late","Mid"))</f>
        <v>#VALUE!</v>
      </c>
      <c r="P359" s="71"/>
      <c r="Q359" s="72"/>
      <c r="R359" s="153"/>
    </row>
    <row r="360" spans="4:18" x14ac:dyDescent="0.3">
      <c r="D360" s="49" t="str">
        <f>IF(ISBLANK(BurstClassFull1315[[#This Row],[Hour4-Spk/sec]]),"",IF(BurstClassFull1315[[#This Row],[Hour4-Spk/sec]]&lt;$C$3,"LF","HF"))</f>
        <v/>
      </c>
      <c r="E360" s="49" t="str">
        <f>IF(ISBLANK(BurstClassFull1315[[#This Row],[Hour4-%SpikesInBursts]]),"",IF(BurstClassFull1315[[#This Row],[Hour4-%SpikesInBursts]]&lt;$D$3,"LB","HB"))</f>
        <v/>
      </c>
      <c r="F360" s="50" t="str">
        <f t="shared" si="5"/>
        <v/>
      </c>
      <c r="G360" s="131"/>
      <c r="H360" s="131"/>
      <c r="I360" s="74"/>
      <c r="J360" s="71"/>
      <c r="K360" s="71"/>
      <c r="L360" s="71"/>
      <c r="M360" s="71"/>
      <c r="N360" s="71"/>
      <c r="O360" s="71" t="e">
        <f>IF(Table1[[#This Row],[Ethanol Day]]&lt;9,"Early",IF(Table1[[#This Row],[Ethanol Day]]&gt;16,"Late","Mid"))</f>
        <v>#VALUE!</v>
      </c>
      <c r="P360" s="71"/>
      <c r="Q360" s="72"/>
      <c r="R360" s="153"/>
    </row>
    <row r="361" spans="4:18" x14ac:dyDescent="0.3">
      <c r="D361" s="49" t="str">
        <f>IF(ISBLANK(BurstClassFull1315[[#This Row],[Hour4-Spk/sec]]),"",IF(BurstClassFull1315[[#This Row],[Hour4-Spk/sec]]&lt;$C$3,"LF","HF"))</f>
        <v/>
      </c>
      <c r="E361" s="49" t="str">
        <f>IF(ISBLANK(BurstClassFull1315[[#This Row],[Hour4-%SpikesInBursts]]),"",IF(BurstClassFull1315[[#This Row],[Hour4-%SpikesInBursts]]&lt;$D$3,"LB","HB"))</f>
        <v/>
      </c>
      <c r="F361" s="50" t="str">
        <f t="shared" si="5"/>
        <v/>
      </c>
      <c r="G361" s="131"/>
      <c r="H361" s="131"/>
      <c r="I361" s="74"/>
      <c r="J361" s="71"/>
      <c r="K361" s="71"/>
      <c r="L361" s="71"/>
      <c r="M361" s="71"/>
      <c r="N361" s="71"/>
      <c r="O361" s="71" t="e">
        <f>IF(Table1[[#This Row],[Ethanol Day]]&lt;9,"Early",IF(Table1[[#This Row],[Ethanol Day]]&gt;16,"Late","Mid"))</f>
        <v>#VALUE!</v>
      </c>
      <c r="P361" s="71"/>
      <c r="Q361" s="72"/>
      <c r="R361" s="153"/>
    </row>
    <row r="362" spans="4:18" x14ac:dyDescent="0.3">
      <c r="D362" s="49" t="str">
        <f>IF(ISBLANK(BurstClassFull1315[[#This Row],[Hour4-Spk/sec]]),"",IF(BurstClassFull1315[[#This Row],[Hour4-Spk/sec]]&lt;$C$3,"LF","HF"))</f>
        <v/>
      </c>
      <c r="E362" s="49" t="str">
        <f>IF(ISBLANK(BurstClassFull1315[[#This Row],[Hour4-%SpikesInBursts]]),"",IF(BurstClassFull1315[[#This Row],[Hour4-%SpikesInBursts]]&lt;$D$3,"LB","HB"))</f>
        <v/>
      </c>
      <c r="F362" s="50" t="str">
        <f t="shared" si="5"/>
        <v/>
      </c>
      <c r="G362" s="131"/>
      <c r="H362" s="131"/>
      <c r="I362" s="74"/>
      <c r="J362" s="71"/>
      <c r="K362" s="71"/>
      <c r="L362" s="71"/>
      <c r="M362" s="71"/>
      <c r="N362" s="71"/>
      <c r="O362" s="71" t="e">
        <f>IF(Table1[[#This Row],[Ethanol Day]]&lt;9,"Early",IF(Table1[[#This Row],[Ethanol Day]]&gt;16,"Late","Mid"))</f>
        <v>#VALUE!</v>
      </c>
      <c r="P362" s="71"/>
      <c r="Q362" s="72"/>
      <c r="R362" s="153"/>
    </row>
    <row r="363" spans="4:18" x14ac:dyDescent="0.3">
      <c r="D363" s="49" t="str">
        <f>IF(ISBLANK(BurstClassFull1315[[#This Row],[Hour4-Spk/sec]]),"",IF(BurstClassFull1315[[#This Row],[Hour4-Spk/sec]]&lt;$C$3,"LF","HF"))</f>
        <v/>
      </c>
      <c r="E363" s="49" t="str">
        <f>IF(ISBLANK(BurstClassFull1315[[#This Row],[Hour4-%SpikesInBursts]]),"",IF(BurstClassFull1315[[#This Row],[Hour4-%SpikesInBursts]]&lt;$D$3,"LB","HB"))</f>
        <v/>
      </c>
      <c r="F363" s="50" t="str">
        <f t="shared" si="5"/>
        <v/>
      </c>
      <c r="G363" s="131"/>
      <c r="H363" s="131"/>
      <c r="I363" s="74"/>
      <c r="J363" s="71"/>
      <c r="K363" s="71"/>
      <c r="L363" s="71"/>
      <c r="M363" s="71"/>
      <c r="N363" s="71"/>
      <c r="O363" s="71" t="e">
        <f>IF(Table1[[#This Row],[Ethanol Day]]&lt;9,"Early",IF(Table1[[#This Row],[Ethanol Day]]&gt;16,"Late","Mid"))</f>
        <v>#VALUE!</v>
      </c>
      <c r="P363" s="71"/>
      <c r="Q363" s="72"/>
      <c r="R363" s="153"/>
    </row>
    <row r="364" spans="4:18" x14ac:dyDescent="0.3">
      <c r="D364" s="49" t="str">
        <f>IF(ISBLANK(BurstClassFull1315[[#This Row],[Hour4-Spk/sec]]),"",IF(BurstClassFull1315[[#This Row],[Hour4-Spk/sec]]&lt;$C$3,"LF","HF"))</f>
        <v/>
      </c>
      <c r="E364" s="49" t="str">
        <f>IF(ISBLANK(BurstClassFull1315[[#This Row],[Hour4-%SpikesInBursts]]),"",IF(BurstClassFull1315[[#This Row],[Hour4-%SpikesInBursts]]&lt;$D$3,"LB","HB"))</f>
        <v/>
      </c>
      <c r="F364" s="50" t="str">
        <f t="shared" si="5"/>
        <v/>
      </c>
      <c r="G364" s="131"/>
      <c r="H364" s="131"/>
      <c r="I364" s="74"/>
      <c r="J364" s="71"/>
      <c r="K364" s="71"/>
      <c r="L364" s="71"/>
      <c r="M364" s="71"/>
      <c r="N364" s="71"/>
      <c r="O364" s="71" t="e">
        <f>IF(Table1[[#This Row],[Ethanol Day]]&lt;9,"Early",IF(Table1[[#This Row],[Ethanol Day]]&gt;16,"Late","Mid"))</f>
        <v>#VALUE!</v>
      </c>
      <c r="P364" s="71"/>
      <c r="Q364" s="72"/>
      <c r="R364" s="153"/>
    </row>
    <row r="365" spans="4:18" x14ac:dyDescent="0.3">
      <c r="D365" s="49" t="str">
        <f>IF(ISBLANK(BurstClassFull1315[[#This Row],[Hour4-Spk/sec]]),"",IF(BurstClassFull1315[[#This Row],[Hour4-Spk/sec]]&lt;$C$3,"LF","HF"))</f>
        <v/>
      </c>
      <c r="E365" s="49" t="str">
        <f>IF(ISBLANK(BurstClassFull1315[[#This Row],[Hour4-%SpikesInBursts]]),"",IF(BurstClassFull1315[[#This Row],[Hour4-%SpikesInBursts]]&lt;$D$3,"LB","HB"))</f>
        <v/>
      </c>
      <c r="F365" s="50" t="str">
        <f t="shared" si="5"/>
        <v/>
      </c>
      <c r="G365" s="131"/>
      <c r="H365" s="131"/>
      <c r="I365" s="74"/>
      <c r="J365" s="71"/>
      <c r="K365" s="71"/>
      <c r="L365" s="71"/>
      <c r="M365" s="71"/>
      <c r="N365" s="71"/>
      <c r="O365" s="71" t="e">
        <f>IF(Table1[[#This Row],[Ethanol Day]]&lt;9,"Early",IF(Table1[[#This Row],[Ethanol Day]]&gt;16,"Late","Mid"))</f>
        <v>#VALUE!</v>
      </c>
      <c r="P365" s="71"/>
      <c r="Q365" s="72"/>
      <c r="R365" s="153"/>
    </row>
    <row r="366" spans="4:18" x14ac:dyDescent="0.3">
      <c r="D366" s="49" t="str">
        <f>IF(ISBLANK(BurstClassFull1315[[#This Row],[Hour4-Spk/sec]]),"",IF(BurstClassFull1315[[#This Row],[Hour4-Spk/sec]]&lt;$C$3,"LF","HF"))</f>
        <v/>
      </c>
      <c r="E366" s="49" t="str">
        <f>IF(ISBLANK(BurstClassFull1315[[#This Row],[Hour4-%SpikesInBursts]]),"",IF(BurstClassFull1315[[#This Row],[Hour4-%SpikesInBursts]]&lt;$D$3,"LB","HB"))</f>
        <v/>
      </c>
      <c r="F366" s="50" t="str">
        <f t="shared" si="5"/>
        <v/>
      </c>
      <c r="G366" s="131"/>
      <c r="H366" s="131"/>
      <c r="I366" s="74"/>
      <c r="J366" s="71"/>
      <c r="K366" s="71"/>
      <c r="L366" s="71"/>
      <c r="M366" s="71"/>
      <c r="N366" s="71"/>
      <c r="O366" s="71" t="e">
        <f>IF(Table1[[#This Row],[Ethanol Day]]&lt;9,"Early",IF(Table1[[#This Row],[Ethanol Day]]&gt;16,"Late","Mid"))</f>
        <v>#VALUE!</v>
      </c>
      <c r="P366" s="71"/>
      <c r="Q366" s="72"/>
      <c r="R366" s="153"/>
    </row>
    <row r="367" spans="4:18" x14ac:dyDescent="0.3">
      <c r="D367" s="49" t="str">
        <f>IF(ISBLANK(BurstClassFull1315[[#This Row],[Hour4-Spk/sec]]),"",IF(BurstClassFull1315[[#This Row],[Hour4-Spk/sec]]&lt;$C$3,"LF","HF"))</f>
        <v/>
      </c>
      <c r="E367" s="49" t="str">
        <f>IF(ISBLANK(BurstClassFull1315[[#This Row],[Hour4-%SpikesInBursts]]),"",IF(BurstClassFull1315[[#This Row],[Hour4-%SpikesInBursts]]&lt;$D$3,"LB","HB"))</f>
        <v/>
      </c>
      <c r="F367" s="50" t="str">
        <f t="shared" si="5"/>
        <v/>
      </c>
      <c r="G367" s="131"/>
      <c r="H367" s="131"/>
      <c r="I367" s="74"/>
      <c r="J367" s="71"/>
      <c r="K367" s="71"/>
      <c r="L367" s="71"/>
      <c r="M367" s="71"/>
      <c r="N367" s="71"/>
      <c r="O367" s="71" t="e">
        <f>IF(Table1[[#This Row],[Ethanol Day]]&lt;9,"Early",IF(Table1[[#This Row],[Ethanol Day]]&gt;16,"Late","Mid"))</f>
        <v>#VALUE!</v>
      </c>
      <c r="P367" s="71"/>
      <c r="Q367" s="72"/>
      <c r="R367" s="153"/>
    </row>
    <row r="368" spans="4:18" x14ac:dyDescent="0.3">
      <c r="D368" s="49" t="str">
        <f>IF(ISBLANK(BurstClassFull1315[[#This Row],[Hour4-Spk/sec]]),"",IF(BurstClassFull1315[[#This Row],[Hour4-Spk/sec]]&lt;$C$3,"LF","HF"))</f>
        <v/>
      </c>
      <c r="E368" s="49" t="str">
        <f>IF(ISBLANK(BurstClassFull1315[[#This Row],[Hour4-%SpikesInBursts]]),"",IF(BurstClassFull1315[[#This Row],[Hour4-%SpikesInBursts]]&lt;$D$3,"LB","HB"))</f>
        <v/>
      </c>
      <c r="F368" s="50" t="str">
        <f t="shared" si="5"/>
        <v/>
      </c>
      <c r="G368" s="131"/>
      <c r="H368" s="131"/>
      <c r="I368" s="74"/>
      <c r="J368" s="71"/>
      <c r="K368" s="71"/>
      <c r="L368" s="71"/>
      <c r="M368" s="71"/>
      <c r="N368" s="71"/>
      <c r="O368" s="71" t="e">
        <f>IF(Table1[[#This Row],[Ethanol Day]]&lt;9,"Early",IF(Table1[[#This Row],[Ethanol Day]]&gt;16,"Late","Mid"))</f>
        <v>#VALUE!</v>
      </c>
      <c r="P368" s="71"/>
      <c r="Q368" s="72"/>
      <c r="R368" s="153"/>
    </row>
    <row r="369" spans="4:18" x14ac:dyDescent="0.3">
      <c r="D369" s="49" t="str">
        <f>IF(ISBLANK(BurstClassFull1315[[#This Row],[Hour4-Spk/sec]]),"",IF(BurstClassFull1315[[#This Row],[Hour4-Spk/sec]]&lt;$C$3,"LF","HF"))</f>
        <v/>
      </c>
      <c r="E369" s="49" t="str">
        <f>IF(ISBLANK(BurstClassFull1315[[#This Row],[Hour4-%SpikesInBursts]]),"",IF(BurstClassFull1315[[#This Row],[Hour4-%SpikesInBursts]]&lt;$D$3,"LB","HB"))</f>
        <v/>
      </c>
      <c r="F369" s="50" t="str">
        <f t="shared" si="5"/>
        <v/>
      </c>
      <c r="G369" s="131"/>
      <c r="H369" s="131"/>
      <c r="I369" s="74"/>
      <c r="J369" s="71"/>
      <c r="K369" s="71"/>
      <c r="L369" s="71"/>
      <c r="M369" s="71"/>
      <c r="N369" s="71"/>
      <c r="O369" s="71" t="e">
        <f>IF(Table1[[#This Row],[Ethanol Day]]&lt;9,"Early",IF(Table1[[#This Row],[Ethanol Day]]&gt;16,"Late","Mid"))</f>
        <v>#VALUE!</v>
      </c>
      <c r="P369" s="71"/>
      <c r="Q369" s="72"/>
      <c r="R369" s="153"/>
    </row>
    <row r="370" spans="4:18" x14ac:dyDescent="0.3">
      <c r="D370" s="49" t="str">
        <f>IF(ISBLANK(BurstClassFull1315[[#This Row],[Hour4-Spk/sec]]),"",IF(BurstClassFull1315[[#This Row],[Hour4-Spk/sec]]&lt;$C$3,"LF","HF"))</f>
        <v/>
      </c>
      <c r="E370" s="49" t="str">
        <f>IF(ISBLANK(BurstClassFull1315[[#This Row],[Hour4-%SpikesInBursts]]),"",IF(BurstClassFull1315[[#This Row],[Hour4-%SpikesInBursts]]&lt;$D$3,"LB","HB"))</f>
        <v/>
      </c>
      <c r="F370" s="50" t="str">
        <f t="shared" si="5"/>
        <v/>
      </c>
      <c r="G370" s="131"/>
      <c r="H370" s="131"/>
      <c r="I370" s="74"/>
      <c r="J370" s="71"/>
      <c r="K370" s="71"/>
      <c r="L370" s="71"/>
      <c r="M370" s="71"/>
      <c r="N370" s="71"/>
      <c r="O370" s="71" t="e">
        <f>IF(Table1[[#This Row],[Ethanol Day]]&lt;9,"Early",IF(Table1[[#This Row],[Ethanol Day]]&gt;16,"Late","Mid"))</f>
        <v>#VALUE!</v>
      </c>
      <c r="P370" s="71"/>
      <c r="Q370" s="72"/>
      <c r="R370" s="153"/>
    </row>
    <row r="371" spans="4:18" x14ac:dyDescent="0.3">
      <c r="D371" s="49" t="str">
        <f>IF(ISBLANK(BurstClassFull1315[[#This Row],[Hour4-Spk/sec]]),"",IF(BurstClassFull1315[[#This Row],[Hour4-Spk/sec]]&lt;$C$3,"LF","HF"))</f>
        <v/>
      </c>
      <c r="E371" s="49" t="str">
        <f>IF(ISBLANK(BurstClassFull1315[[#This Row],[Hour4-%SpikesInBursts]]),"",IF(BurstClassFull1315[[#This Row],[Hour4-%SpikesInBursts]]&lt;$D$3,"LB","HB"))</f>
        <v/>
      </c>
      <c r="F371" s="50" t="str">
        <f t="shared" si="5"/>
        <v/>
      </c>
      <c r="G371" s="131"/>
      <c r="H371" s="131"/>
      <c r="I371" s="74"/>
      <c r="J371" s="71"/>
      <c r="K371" s="71"/>
      <c r="L371" s="71"/>
      <c r="M371" s="71"/>
      <c r="N371" s="71"/>
      <c r="O371" s="71" t="e">
        <f>IF(Table1[[#This Row],[Ethanol Day]]&lt;9,"Early",IF(Table1[[#This Row],[Ethanol Day]]&gt;16,"Late","Mid"))</f>
        <v>#VALUE!</v>
      </c>
      <c r="P371" s="71"/>
      <c r="Q371" s="72"/>
      <c r="R371" s="153"/>
    </row>
    <row r="372" spans="4:18" x14ac:dyDescent="0.3">
      <c r="D372" s="49" t="str">
        <f>IF(ISBLANK(BurstClassFull1315[[#This Row],[Hour4-Spk/sec]]),"",IF(BurstClassFull1315[[#This Row],[Hour4-Spk/sec]]&lt;$C$3,"LF","HF"))</f>
        <v/>
      </c>
      <c r="E372" s="49" t="str">
        <f>IF(ISBLANK(BurstClassFull1315[[#This Row],[Hour4-%SpikesInBursts]]),"",IF(BurstClassFull1315[[#This Row],[Hour4-%SpikesInBursts]]&lt;$D$3,"LB","HB"))</f>
        <v/>
      </c>
      <c r="F372" s="50" t="str">
        <f t="shared" si="5"/>
        <v/>
      </c>
      <c r="G372" s="131"/>
      <c r="H372" s="131"/>
      <c r="I372" s="74"/>
      <c r="J372" s="71"/>
      <c r="K372" s="71"/>
      <c r="L372" s="71"/>
      <c r="M372" s="71"/>
      <c r="N372" s="71"/>
      <c r="O372" s="71" t="e">
        <f>IF(Table1[[#This Row],[Ethanol Day]]&lt;9,"Early",IF(Table1[[#This Row],[Ethanol Day]]&gt;16,"Late","Mid"))</f>
        <v>#VALUE!</v>
      </c>
      <c r="P372" s="71"/>
      <c r="Q372" s="72"/>
      <c r="R372" s="153"/>
    </row>
    <row r="373" spans="4:18" x14ac:dyDescent="0.3">
      <c r="D373" s="49" t="str">
        <f>IF(ISBLANK(BurstClassFull1315[[#This Row],[Hour4-Spk/sec]]),"",IF(BurstClassFull1315[[#This Row],[Hour4-Spk/sec]]&lt;$C$3,"LF","HF"))</f>
        <v/>
      </c>
      <c r="E373" s="49" t="str">
        <f>IF(ISBLANK(BurstClassFull1315[[#This Row],[Hour4-%SpikesInBursts]]),"",IF(BurstClassFull1315[[#This Row],[Hour4-%SpikesInBursts]]&lt;$D$3,"LB","HB"))</f>
        <v/>
      </c>
      <c r="F373" s="50" t="str">
        <f t="shared" si="5"/>
        <v/>
      </c>
      <c r="G373" s="131"/>
      <c r="H373" s="131"/>
      <c r="I373" s="74"/>
      <c r="J373" s="71"/>
      <c r="K373" s="71"/>
      <c r="L373" s="71"/>
      <c r="M373" s="71"/>
      <c r="N373" s="71"/>
      <c r="O373" s="71" t="e">
        <f>IF(Table1[[#This Row],[Ethanol Day]]&lt;9,"Early",IF(Table1[[#This Row],[Ethanol Day]]&gt;16,"Late","Mid"))</f>
        <v>#VALUE!</v>
      </c>
      <c r="P373" s="71"/>
      <c r="Q373" s="72"/>
      <c r="R373" s="153"/>
    </row>
    <row r="374" spans="4:18" x14ac:dyDescent="0.3">
      <c r="D374" s="49" t="str">
        <f>IF(ISBLANK(BurstClassFull1315[[#This Row],[Hour4-Spk/sec]]),"",IF(BurstClassFull1315[[#This Row],[Hour4-Spk/sec]]&lt;$C$3,"LF","HF"))</f>
        <v/>
      </c>
      <c r="E374" s="49" t="str">
        <f>IF(ISBLANK(BurstClassFull1315[[#This Row],[Hour4-%SpikesInBursts]]),"",IF(BurstClassFull1315[[#This Row],[Hour4-%SpikesInBursts]]&lt;$D$3,"LB","HB"))</f>
        <v/>
      </c>
      <c r="F374" s="50" t="str">
        <f t="shared" si="5"/>
        <v/>
      </c>
      <c r="G374" s="131"/>
      <c r="H374" s="131"/>
      <c r="I374" s="74"/>
      <c r="J374" s="71"/>
      <c r="K374" s="71"/>
      <c r="L374" s="71"/>
      <c r="M374" s="71"/>
      <c r="N374" s="71"/>
      <c r="O374" s="71" t="e">
        <f>IF(Table1[[#This Row],[Ethanol Day]]&lt;9,"Early",IF(Table1[[#This Row],[Ethanol Day]]&gt;16,"Late","Mid"))</f>
        <v>#VALUE!</v>
      </c>
      <c r="P374" s="71"/>
      <c r="Q374" s="72"/>
      <c r="R374" s="153"/>
    </row>
    <row r="375" spans="4:18" x14ac:dyDescent="0.3">
      <c r="D375" s="49" t="str">
        <f>IF(ISBLANK(BurstClassFull1315[[#This Row],[Hour4-Spk/sec]]),"",IF(BurstClassFull1315[[#This Row],[Hour4-Spk/sec]]&lt;$C$3,"LF","HF"))</f>
        <v/>
      </c>
      <c r="E375" s="49" t="str">
        <f>IF(ISBLANK(BurstClassFull1315[[#This Row],[Hour4-%SpikesInBursts]]),"",IF(BurstClassFull1315[[#This Row],[Hour4-%SpikesInBursts]]&lt;$D$3,"LB","HB"))</f>
        <v/>
      </c>
      <c r="F375" s="50" t="str">
        <f t="shared" si="5"/>
        <v/>
      </c>
      <c r="G375" s="131"/>
      <c r="H375" s="131"/>
      <c r="I375" s="74"/>
      <c r="J375" s="71"/>
      <c r="K375" s="71"/>
      <c r="L375" s="71"/>
      <c r="M375" s="71"/>
      <c r="N375" s="71"/>
      <c r="O375" s="71" t="e">
        <f>IF(Table1[[#This Row],[Ethanol Day]]&lt;9,"Early",IF(Table1[[#This Row],[Ethanol Day]]&gt;16,"Late","Mid"))</f>
        <v>#VALUE!</v>
      </c>
      <c r="P375" s="71"/>
      <c r="Q375" s="72"/>
      <c r="R375" s="153"/>
    </row>
    <row r="376" spans="4:18" x14ac:dyDescent="0.3">
      <c r="D376" s="49" t="str">
        <f>IF(ISBLANK(BurstClassFull1315[[#This Row],[Hour4-Spk/sec]]),"",IF(BurstClassFull1315[[#This Row],[Hour4-Spk/sec]]&lt;$C$3,"LF","HF"))</f>
        <v/>
      </c>
      <c r="E376" s="49" t="str">
        <f>IF(ISBLANK(BurstClassFull1315[[#This Row],[Hour4-%SpikesInBursts]]),"",IF(BurstClassFull1315[[#This Row],[Hour4-%SpikesInBursts]]&lt;$D$3,"LB","HB"))</f>
        <v/>
      </c>
      <c r="F376" s="50" t="str">
        <f t="shared" si="5"/>
        <v/>
      </c>
      <c r="G376" s="131"/>
      <c r="H376" s="131"/>
      <c r="I376" s="74"/>
      <c r="J376" s="71"/>
      <c r="K376" s="71"/>
      <c r="L376" s="71"/>
      <c r="M376" s="71"/>
      <c r="N376" s="71"/>
      <c r="O376" s="71" t="e">
        <f>IF(Table1[[#This Row],[Ethanol Day]]&lt;9,"Early",IF(Table1[[#This Row],[Ethanol Day]]&gt;16,"Late","Mid"))</f>
        <v>#VALUE!</v>
      </c>
      <c r="P376" s="71"/>
      <c r="Q376" s="72"/>
      <c r="R376" s="153"/>
    </row>
    <row r="377" spans="4:18" x14ac:dyDescent="0.3">
      <c r="D377" s="49" t="str">
        <f>IF(ISBLANK(BurstClassFull1315[[#This Row],[Hour4-Spk/sec]]),"",IF(BurstClassFull1315[[#This Row],[Hour4-Spk/sec]]&lt;$C$3,"LF","HF"))</f>
        <v/>
      </c>
      <c r="E377" s="49" t="str">
        <f>IF(ISBLANK(BurstClassFull1315[[#This Row],[Hour4-%SpikesInBursts]]),"",IF(BurstClassFull1315[[#This Row],[Hour4-%SpikesInBursts]]&lt;$D$3,"LB","HB"))</f>
        <v/>
      </c>
      <c r="F377" s="50" t="str">
        <f t="shared" si="5"/>
        <v/>
      </c>
      <c r="G377" s="131"/>
      <c r="H377" s="131"/>
      <c r="I377" s="74"/>
      <c r="J377" s="71"/>
      <c r="K377" s="71"/>
      <c r="L377" s="71"/>
      <c r="M377" s="71"/>
      <c r="N377" s="71"/>
      <c r="O377" s="71" t="e">
        <f>IF(Table1[[#This Row],[Ethanol Day]]&lt;9,"Early",IF(Table1[[#This Row],[Ethanol Day]]&gt;16,"Late","Mid"))</f>
        <v>#VALUE!</v>
      </c>
      <c r="P377" s="71"/>
      <c r="Q377" s="72"/>
      <c r="R377" s="153"/>
    </row>
    <row r="378" spans="4:18" x14ac:dyDescent="0.3">
      <c r="D378" s="49" t="str">
        <f>IF(ISBLANK(BurstClassFull1315[[#This Row],[Hour4-Spk/sec]]),"",IF(BurstClassFull1315[[#This Row],[Hour4-Spk/sec]]&lt;$C$3,"LF","HF"))</f>
        <v/>
      </c>
      <c r="E378" s="49" t="str">
        <f>IF(ISBLANK(BurstClassFull1315[[#This Row],[Hour4-%SpikesInBursts]]),"",IF(BurstClassFull1315[[#This Row],[Hour4-%SpikesInBursts]]&lt;$D$3,"LB","HB"))</f>
        <v/>
      </c>
      <c r="F378" s="50" t="str">
        <f t="shared" si="5"/>
        <v/>
      </c>
      <c r="G378" s="131"/>
      <c r="H378" s="131"/>
      <c r="I378" s="74"/>
      <c r="J378" s="71"/>
      <c r="K378" s="71"/>
      <c r="L378" s="71"/>
      <c r="M378" s="71"/>
      <c r="N378" s="71"/>
      <c r="O378" s="71" t="e">
        <f>IF(Table1[[#This Row],[Ethanol Day]]&lt;9,"Early",IF(Table1[[#This Row],[Ethanol Day]]&gt;16,"Late","Mid"))</f>
        <v>#VALUE!</v>
      </c>
      <c r="P378" s="71"/>
      <c r="Q378" s="72"/>
      <c r="R378" s="153"/>
    </row>
    <row r="379" spans="4:18" x14ac:dyDescent="0.3">
      <c r="D379" s="49" t="str">
        <f>IF(ISBLANK(BurstClassFull1315[[#This Row],[Hour4-Spk/sec]]),"",IF(BurstClassFull1315[[#This Row],[Hour4-Spk/sec]]&lt;$C$3,"LF","HF"))</f>
        <v/>
      </c>
      <c r="E379" s="49" t="str">
        <f>IF(ISBLANK(BurstClassFull1315[[#This Row],[Hour4-%SpikesInBursts]]),"",IF(BurstClassFull1315[[#This Row],[Hour4-%SpikesInBursts]]&lt;$D$3,"LB","HB"))</f>
        <v/>
      </c>
      <c r="F379" s="50" t="str">
        <f t="shared" si="5"/>
        <v/>
      </c>
      <c r="G379" s="131"/>
      <c r="H379" s="131"/>
      <c r="I379" s="74"/>
      <c r="J379" s="71"/>
      <c r="K379" s="71"/>
      <c r="L379" s="71"/>
      <c r="M379" s="71"/>
      <c r="N379" s="71"/>
      <c r="O379" s="71" t="e">
        <f>IF(Table1[[#This Row],[Ethanol Day]]&lt;9,"Early",IF(Table1[[#This Row],[Ethanol Day]]&gt;16,"Late","Mid"))</f>
        <v>#VALUE!</v>
      </c>
      <c r="P379" s="71"/>
      <c r="Q379" s="72"/>
      <c r="R379" s="153"/>
    </row>
    <row r="380" spans="4:18" x14ac:dyDescent="0.3">
      <c r="D380" s="49" t="str">
        <f>IF(ISBLANK(BurstClassFull1315[[#This Row],[Hour4-Spk/sec]]),"",IF(BurstClassFull1315[[#This Row],[Hour4-Spk/sec]]&lt;$C$3,"LF","HF"))</f>
        <v/>
      </c>
      <c r="E380" s="49" t="str">
        <f>IF(ISBLANK(BurstClassFull1315[[#This Row],[Hour4-%SpikesInBursts]]),"",IF(BurstClassFull1315[[#This Row],[Hour4-%SpikesInBursts]]&lt;$D$3,"LB","HB"))</f>
        <v/>
      </c>
      <c r="F380" s="50" t="str">
        <f t="shared" si="5"/>
        <v/>
      </c>
      <c r="G380" s="131"/>
      <c r="H380" s="131"/>
      <c r="I380" s="74"/>
      <c r="J380" s="71"/>
      <c r="K380" s="71"/>
      <c r="L380" s="71"/>
      <c r="M380" s="71"/>
      <c r="N380" s="71"/>
      <c r="O380" s="71" t="e">
        <f>IF(Table1[[#This Row],[Ethanol Day]]&lt;9,"Early",IF(Table1[[#This Row],[Ethanol Day]]&gt;16,"Late","Mid"))</f>
        <v>#VALUE!</v>
      </c>
      <c r="P380" s="71"/>
      <c r="Q380" s="72"/>
      <c r="R380" s="153"/>
    </row>
    <row r="381" spans="4:18" x14ac:dyDescent="0.3">
      <c r="D381" s="49" t="str">
        <f>IF(ISBLANK(BurstClassFull1315[[#This Row],[Hour4-Spk/sec]]),"",IF(BurstClassFull1315[[#This Row],[Hour4-Spk/sec]]&lt;$C$3,"LF","HF"))</f>
        <v/>
      </c>
      <c r="E381" s="49" t="str">
        <f>IF(ISBLANK(BurstClassFull1315[[#This Row],[Hour4-%SpikesInBursts]]),"",IF(BurstClassFull1315[[#This Row],[Hour4-%SpikesInBursts]]&lt;$D$3,"LB","HB"))</f>
        <v/>
      </c>
      <c r="F381" s="50" t="str">
        <f t="shared" si="5"/>
        <v/>
      </c>
      <c r="G381" s="131"/>
      <c r="H381" s="131"/>
      <c r="I381" s="74"/>
      <c r="J381" s="71"/>
      <c r="K381" s="71"/>
      <c r="L381" s="71"/>
      <c r="M381" s="71"/>
      <c r="N381" s="71"/>
      <c r="O381" s="71" t="e">
        <f>IF(Table1[[#This Row],[Ethanol Day]]&lt;9,"Early",IF(Table1[[#This Row],[Ethanol Day]]&gt;16,"Late","Mid"))</f>
        <v>#VALUE!</v>
      </c>
      <c r="P381" s="71"/>
      <c r="Q381" s="72"/>
      <c r="R381" s="153"/>
    </row>
    <row r="382" spans="4:18" x14ac:dyDescent="0.3">
      <c r="D382" s="49" t="str">
        <f>IF(ISBLANK(BurstClassFull1315[[#This Row],[Hour4-Spk/sec]]),"",IF(BurstClassFull1315[[#This Row],[Hour4-Spk/sec]]&lt;$C$3,"LF","HF"))</f>
        <v/>
      </c>
      <c r="E382" s="49" t="str">
        <f>IF(ISBLANK(BurstClassFull1315[[#This Row],[Hour4-%SpikesInBursts]]),"",IF(BurstClassFull1315[[#This Row],[Hour4-%SpikesInBursts]]&lt;$D$3,"LB","HB"))</f>
        <v/>
      </c>
      <c r="F382" s="50" t="str">
        <f t="shared" si="5"/>
        <v/>
      </c>
      <c r="G382" s="131"/>
      <c r="H382" s="131"/>
      <c r="I382" s="74"/>
      <c r="J382" s="71"/>
      <c r="K382" s="71"/>
      <c r="L382" s="71"/>
      <c r="M382" s="71"/>
      <c r="N382" s="71"/>
      <c r="O382" s="71" t="e">
        <f>IF(Table1[[#This Row],[Ethanol Day]]&lt;9,"Early",IF(Table1[[#This Row],[Ethanol Day]]&gt;16,"Late","Mid"))</f>
        <v>#VALUE!</v>
      </c>
      <c r="P382" s="71"/>
      <c r="Q382" s="72"/>
      <c r="R382" s="153"/>
    </row>
    <row r="383" spans="4:18" x14ac:dyDescent="0.3">
      <c r="D383" s="49" t="str">
        <f>IF(ISBLANK(BurstClassFull1315[[#This Row],[Hour4-Spk/sec]]),"",IF(BurstClassFull1315[[#This Row],[Hour4-Spk/sec]]&lt;$C$3,"LF","HF"))</f>
        <v/>
      </c>
      <c r="E383" s="49" t="str">
        <f>IF(ISBLANK(BurstClassFull1315[[#This Row],[Hour4-%SpikesInBursts]]),"",IF(BurstClassFull1315[[#This Row],[Hour4-%SpikesInBursts]]&lt;$D$3,"LB","HB"))</f>
        <v/>
      </c>
      <c r="F383" s="50" t="str">
        <f t="shared" si="5"/>
        <v/>
      </c>
      <c r="G383" s="131"/>
      <c r="H383" s="131"/>
      <c r="I383" s="74"/>
      <c r="J383" s="71"/>
      <c r="K383" s="71"/>
      <c r="L383" s="71"/>
      <c r="M383" s="71"/>
      <c r="N383" s="71"/>
      <c r="O383" s="71" t="e">
        <f>IF(Table1[[#This Row],[Ethanol Day]]&lt;9,"Early",IF(Table1[[#This Row],[Ethanol Day]]&gt;16,"Late","Mid"))</f>
        <v>#VALUE!</v>
      </c>
      <c r="P383" s="71"/>
      <c r="Q383" s="72"/>
      <c r="R383" s="153"/>
    </row>
    <row r="384" spans="4:18" x14ac:dyDescent="0.3">
      <c r="D384" s="49" t="str">
        <f>IF(ISBLANK(BurstClassFull1315[[#This Row],[Hour4-Spk/sec]]),"",IF(BurstClassFull1315[[#This Row],[Hour4-Spk/sec]]&lt;$C$3,"LF","HF"))</f>
        <v/>
      </c>
      <c r="E384" s="49" t="str">
        <f>IF(ISBLANK(BurstClassFull1315[[#This Row],[Hour4-%SpikesInBursts]]),"",IF(BurstClassFull1315[[#This Row],[Hour4-%SpikesInBursts]]&lt;$D$3,"LB","HB"))</f>
        <v/>
      </c>
      <c r="F384" s="50" t="str">
        <f t="shared" si="5"/>
        <v/>
      </c>
      <c r="G384" s="131"/>
      <c r="H384" s="131"/>
      <c r="I384" s="74"/>
      <c r="J384" s="71"/>
      <c r="K384" s="71"/>
      <c r="L384" s="71"/>
      <c r="M384" s="71"/>
      <c r="N384" s="71"/>
      <c r="O384" s="71" t="e">
        <f>IF(Table1[[#This Row],[Ethanol Day]]&lt;9,"Early",IF(Table1[[#This Row],[Ethanol Day]]&gt;16,"Late","Mid"))</f>
        <v>#VALUE!</v>
      </c>
      <c r="P384" s="71"/>
      <c r="Q384" s="72"/>
      <c r="R384" s="153"/>
    </row>
    <row r="385" spans="4:18" x14ac:dyDescent="0.3">
      <c r="D385" s="49" t="str">
        <f>IF(ISBLANK(BurstClassFull1315[[#This Row],[Hour4-Spk/sec]]),"",IF(BurstClassFull1315[[#This Row],[Hour4-Spk/sec]]&lt;$C$3,"LF","HF"))</f>
        <v/>
      </c>
      <c r="E385" s="49" t="str">
        <f>IF(ISBLANK(BurstClassFull1315[[#This Row],[Hour4-%SpikesInBursts]]),"",IF(BurstClassFull1315[[#This Row],[Hour4-%SpikesInBursts]]&lt;$D$3,"LB","HB"))</f>
        <v/>
      </c>
      <c r="F385" s="50" t="str">
        <f t="shared" si="5"/>
        <v/>
      </c>
      <c r="G385" s="131"/>
      <c r="H385" s="131"/>
      <c r="I385" s="74"/>
      <c r="J385" s="71"/>
      <c r="K385" s="71"/>
      <c r="L385" s="71"/>
      <c r="M385" s="71"/>
      <c r="N385" s="71"/>
      <c r="O385" s="71" t="e">
        <f>IF(Table1[[#This Row],[Ethanol Day]]&lt;9,"Early",IF(Table1[[#This Row],[Ethanol Day]]&gt;16,"Late","Mid"))</f>
        <v>#VALUE!</v>
      </c>
      <c r="P385" s="71"/>
      <c r="Q385" s="72"/>
      <c r="R385" s="153"/>
    </row>
    <row r="386" spans="4:18" x14ac:dyDescent="0.3">
      <c r="D386" s="49" t="str">
        <f>IF(ISBLANK(BurstClassFull1315[[#This Row],[Hour4-Spk/sec]]),"",IF(BurstClassFull1315[[#This Row],[Hour4-Spk/sec]]&lt;$C$3,"LF","HF"))</f>
        <v/>
      </c>
      <c r="E386" s="49" t="str">
        <f>IF(ISBLANK(BurstClassFull1315[[#This Row],[Hour4-%SpikesInBursts]]),"",IF(BurstClassFull1315[[#This Row],[Hour4-%SpikesInBursts]]&lt;$D$3,"LB","HB"))</f>
        <v/>
      </c>
      <c r="F386" s="50" t="str">
        <f t="shared" si="5"/>
        <v/>
      </c>
      <c r="G386" s="131"/>
      <c r="H386" s="131"/>
      <c r="I386" s="74"/>
      <c r="J386" s="71"/>
      <c r="K386" s="71"/>
      <c r="L386" s="71"/>
      <c r="M386" s="71"/>
      <c r="N386" s="71"/>
      <c r="O386" s="71" t="e">
        <f>IF(Table1[[#This Row],[Ethanol Day]]&lt;9,"Early",IF(Table1[[#This Row],[Ethanol Day]]&gt;16,"Late","Mid"))</f>
        <v>#VALUE!</v>
      </c>
      <c r="P386" s="71"/>
      <c r="Q386" s="72"/>
      <c r="R386" s="153"/>
    </row>
    <row r="387" spans="4:18" x14ac:dyDescent="0.3">
      <c r="D387" s="49" t="str">
        <f>IF(ISBLANK(BurstClassFull1315[[#This Row],[Hour4-Spk/sec]]),"",IF(BurstClassFull1315[[#This Row],[Hour4-Spk/sec]]&lt;$C$3,"LF","HF"))</f>
        <v/>
      </c>
      <c r="E387" s="49" t="str">
        <f>IF(ISBLANK(BurstClassFull1315[[#This Row],[Hour4-%SpikesInBursts]]),"",IF(BurstClassFull1315[[#This Row],[Hour4-%SpikesInBursts]]&lt;$D$3,"LB","HB"))</f>
        <v/>
      </c>
      <c r="F387" s="50" t="str">
        <f t="shared" si="5"/>
        <v/>
      </c>
      <c r="G387" s="131"/>
      <c r="H387" s="131"/>
      <c r="I387" s="74"/>
      <c r="J387" s="71"/>
      <c r="K387" s="71"/>
      <c r="L387" s="71"/>
      <c r="M387" s="71"/>
      <c r="N387" s="71"/>
      <c r="O387" s="71" t="e">
        <f>IF(Table1[[#This Row],[Ethanol Day]]&lt;9,"Early",IF(Table1[[#This Row],[Ethanol Day]]&gt;16,"Late","Mid"))</f>
        <v>#VALUE!</v>
      </c>
      <c r="P387" s="71"/>
      <c r="Q387" s="72"/>
      <c r="R387" s="153"/>
    </row>
    <row r="388" spans="4:18" x14ac:dyDescent="0.3">
      <c r="D388" s="49" t="str">
        <f>IF(ISBLANK(BurstClassFull1315[[#This Row],[Hour4-Spk/sec]]),"",IF(BurstClassFull1315[[#This Row],[Hour4-Spk/sec]]&lt;$C$3,"LF","HF"))</f>
        <v/>
      </c>
      <c r="E388" s="49" t="str">
        <f>IF(ISBLANK(BurstClassFull1315[[#This Row],[Hour4-%SpikesInBursts]]),"",IF(BurstClassFull1315[[#This Row],[Hour4-%SpikesInBursts]]&lt;$D$3,"LB","HB"))</f>
        <v/>
      </c>
      <c r="F388" s="50" t="str">
        <f t="shared" si="5"/>
        <v/>
      </c>
      <c r="G388" s="131"/>
      <c r="H388" s="131"/>
      <c r="I388" s="74"/>
      <c r="J388" s="71"/>
      <c r="K388" s="71"/>
      <c r="L388" s="71"/>
      <c r="M388" s="71"/>
      <c r="N388" s="71"/>
      <c r="O388" s="71" t="e">
        <f>IF(Table1[[#This Row],[Ethanol Day]]&lt;9,"Early",IF(Table1[[#This Row],[Ethanol Day]]&gt;16,"Late","Mid"))</f>
        <v>#VALUE!</v>
      </c>
      <c r="P388" s="71"/>
      <c r="Q388" s="72"/>
      <c r="R388" s="153"/>
    </row>
    <row r="389" spans="4:18" x14ac:dyDescent="0.3">
      <c r="D389" s="49" t="str">
        <f>IF(ISBLANK(BurstClassFull1315[[#This Row],[Hour4-Spk/sec]]),"",IF(BurstClassFull1315[[#This Row],[Hour4-Spk/sec]]&lt;$C$3,"LF","HF"))</f>
        <v/>
      </c>
      <c r="E389" s="49" t="str">
        <f>IF(ISBLANK(BurstClassFull1315[[#This Row],[Hour4-%SpikesInBursts]]),"",IF(BurstClassFull1315[[#This Row],[Hour4-%SpikesInBursts]]&lt;$D$3,"LB","HB"))</f>
        <v/>
      </c>
      <c r="F389" s="50" t="str">
        <f t="shared" si="5"/>
        <v/>
      </c>
      <c r="G389" s="131"/>
      <c r="H389" s="131"/>
      <c r="I389" s="74"/>
      <c r="J389" s="71"/>
      <c r="K389" s="71"/>
      <c r="L389" s="71"/>
      <c r="M389" s="71"/>
      <c r="N389" s="71"/>
      <c r="O389" s="71" t="e">
        <f>IF(Table1[[#This Row],[Ethanol Day]]&lt;9,"Early",IF(Table1[[#This Row],[Ethanol Day]]&gt;16,"Late","Mid"))</f>
        <v>#VALUE!</v>
      </c>
      <c r="P389" s="71"/>
      <c r="Q389" s="72"/>
      <c r="R389" s="153"/>
    </row>
    <row r="390" spans="4:18" x14ac:dyDescent="0.3">
      <c r="D390" s="49" t="str">
        <f>IF(ISBLANK(BurstClassFull1315[[#This Row],[Hour4-Spk/sec]]),"",IF(BurstClassFull1315[[#This Row],[Hour4-Spk/sec]]&lt;$C$3,"LF","HF"))</f>
        <v/>
      </c>
      <c r="E390" s="49" t="str">
        <f>IF(ISBLANK(BurstClassFull1315[[#This Row],[Hour4-%SpikesInBursts]]),"",IF(BurstClassFull1315[[#This Row],[Hour4-%SpikesInBursts]]&lt;$D$3,"LB","HB"))</f>
        <v/>
      </c>
      <c r="F390" s="50" t="str">
        <f t="shared" si="5"/>
        <v/>
      </c>
      <c r="G390" s="131"/>
      <c r="H390" s="131"/>
      <c r="I390" s="74"/>
      <c r="J390" s="71"/>
      <c r="K390" s="71"/>
      <c r="L390" s="71"/>
      <c r="M390" s="71"/>
      <c r="N390" s="71"/>
      <c r="O390" s="71" t="e">
        <f>IF(Table1[[#This Row],[Ethanol Day]]&lt;9,"Early",IF(Table1[[#This Row],[Ethanol Day]]&gt;16,"Late","Mid"))</f>
        <v>#VALUE!</v>
      </c>
      <c r="P390" s="71"/>
      <c r="Q390" s="72"/>
      <c r="R390" s="153"/>
    </row>
    <row r="391" spans="4:18" x14ac:dyDescent="0.3">
      <c r="D391" s="49" t="str">
        <f>IF(ISBLANK(BurstClassFull1315[[#This Row],[Hour4-Spk/sec]]),"",IF(BurstClassFull1315[[#This Row],[Hour4-Spk/sec]]&lt;$C$3,"LF","HF"))</f>
        <v/>
      </c>
      <c r="E391" s="49" t="str">
        <f>IF(ISBLANK(BurstClassFull1315[[#This Row],[Hour4-%SpikesInBursts]]),"",IF(BurstClassFull1315[[#This Row],[Hour4-%SpikesInBursts]]&lt;$D$3,"LB","HB"))</f>
        <v/>
      </c>
      <c r="F391" s="50" t="str">
        <f t="shared" si="5"/>
        <v/>
      </c>
      <c r="G391" s="131"/>
      <c r="H391" s="131"/>
      <c r="I391" s="74"/>
      <c r="J391" s="71"/>
      <c r="K391" s="71"/>
      <c r="L391" s="71"/>
      <c r="M391" s="71"/>
      <c r="N391" s="71"/>
      <c r="O391" s="71" t="e">
        <f>IF(Table1[[#This Row],[Ethanol Day]]&lt;9,"Early",IF(Table1[[#This Row],[Ethanol Day]]&gt;16,"Late","Mid"))</f>
        <v>#VALUE!</v>
      </c>
      <c r="P391" s="71"/>
      <c r="Q391" s="72"/>
      <c r="R391" s="153"/>
    </row>
    <row r="392" spans="4:18" x14ac:dyDescent="0.3">
      <c r="D392" s="49" t="str">
        <f>IF(ISBLANK(BurstClassFull1315[[#This Row],[Hour4-Spk/sec]]),"",IF(BurstClassFull1315[[#This Row],[Hour4-Spk/sec]]&lt;$C$3,"LF","HF"))</f>
        <v/>
      </c>
      <c r="E392" s="49" t="str">
        <f>IF(ISBLANK(BurstClassFull1315[[#This Row],[Hour4-%SpikesInBursts]]),"",IF(BurstClassFull1315[[#This Row],[Hour4-%SpikesInBursts]]&lt;$D$3,"LB","HB"))</f>
        <v/>
      </c>
      <c r="F392" s="50" t="str">
        <f t="shared" si="5"/>
        <v/>
      </c>
      <c r="G392" s="131"/>
      <c r="H392" s="131"/>
      <c r="I392" s="74"/>
      <c r="J392" s="71"/>
      <c r="K392" s="71"/>
      <c r="L392" s="71"/>
      <c r="M392" s="71"/>
      <c r="N392" s="71"/>
      <c r="O392" s="71" t="e">
        <f>IF(Table1[[#This Row],[Ethanol Day]]&lt;9,"Early",IF(Table1[[#This Row],[Ethanol Day]]&gt;16,"Late","Mid"))</f>
        <v>#VALUE!</v>
      </c>
      <c r="P392" s="71"/>
      <c r="Q392" s="72"/>
      <c r="R392" s="153"/>
    </row>
    <row r="393" spans="4:18" x14ac:dyDescent="0.3">
      <c r="D393" s="49" t="str">
        <f>IF(ISBLANK(BurstClassFull1315[[#This Row],[Hour4-Spk/sec]]),"",IF(BurstClassFull1315[[#This Row],[Hour4-Spk/sec]]&lt;$C$3,"LF","HF"))</f>
        <v/>
      </c>
      <c r="E393" s="49" t="str">
        <f>IF(ISBLANK(BurstClassFull1315[[#This Row],[Hour4-%SpikesInBursts]]),"",IF(BurstClassFull1315[[#This Row],[Hour4-%SpikesInBursts]]&lt;$D$3,"LB","HB"))</f>
        <v/>
      </c>
      <c r="F393" s="50" t="str">
        <f t="shared" si="5"/>
        <v/>
      </c>
      <c r="G393" s="131"/>
      <c r="H393" s="131"/>
      <c r="I393" s="74"/>
      <c r="J393" s="71"/>
      <c r="K393" s="71"/>
      <c r="L393" s="71"/>
      <c r="M393" s="71"/>
      <c r="N393" s="71"/>
      <c r="O393" s="71" t="e">
        <f>IF(Table1[[#This Row],[Ethanol Day]]&lt;9,"Early",IF(Table1[[#This Row],[Ethanol Day]]&gt;16,"Late","Mid"))</f>
        <v>#VALUE!</v>
      </c>
      <c r="P393" s="71"/>
      <c r="Q393" s="72"/>
      <c r="R393" s="153"/>
    </row>
    <row r="394" spans="4:18" x14ac:dyDescent="0.3">
      <c r="D394" s="49" t="str">
        <f>IF(ISBLANK(BurstClassFull1315[[#This Row],[Hour4-Spk/sec]]),"",IF(BurstClassFull1315[[#This Row],[Hour4-Spk/sec]]&lt;$C$3,"LF","HF"))</f>
        <v/>
      </c>
      <c r="E394" s="49" t="str">
        <f>IF(ISBLANK(BurstClassFull1315[[#This Row],[Hour4-%SpikesInBursts]]),"",IF(BurstClassFull1315[[#This Row],[Hour4-%SpikesInBursts]]&lt;$D$3,"LB","HB"))</f>
        <v/>
      </c>
      <c r="F394" s="50" t="str">
        <f t="shared" si="5"/>
        <v/>
      </c>
      <c r="G394" s="131"/>
      <c r="H394" s="131"/>
      <c r="I394" s="74"/>
      <c r="J394" s="71"/>
      <c r="K394" s="71"/>
      <c r="L394" s="71"/>
      <c r="M394" s="71"/>
      <c r="N394" s="71"/>
      <c r="O394" s="71" t="e">
        <f>IF(Table1[[#This Row],[Ethanol Day]]&lt;9,"Early",IF(Table1[[#This Row],[Ethanol Day]]&gt;16,"Late","Mid"))</f>
        <v>#VALUE!</v>
      </c>
      <c r="P394" s="71"/>
      <c r="Q394" s="72"/>
      <c r="R394" s="153"/>
    </row>
    <row r="395" spans="4:18" x14ac:dyDescent="0.3">
      <c r="D395" s="49" t="str">
        <f>IF(ISBLANK(BurstClassFull1315[[#This Row],[Hour4-Spk/sec]]),"",IF(BurstClassFull1315[[#This Row],[Hour4-Spk/sec]]&lt;$C$3,"LF","HF"))</f>
        <v/>
      </c>
      <c r="E395" s="49" t="str">
        <f>IF(ISBLANK(BurstClassFull1315[[#This Row],[Hour4-%SpikesInBursts]]),"",IF(BurstClassFull1315[[#This Row],[Hour4-%SpikesInBursts]]&lt;$D$3,"LB","HB"))</f>
        <v/>
      </c>
      <c r="F395" s="50" t="str">
        <f t="shared" si="5"/>
        <v/>
      </c>
      <c r="G395" s="131"/>
      <c r="H395" s="131"/>
      <c r="I395" s="74"/>
      <c r="J395" s="71"/>
      <c r="K395" s="71"/>
      <c r="L395" s="71"/>
      <c r="M395" s="71"/>
      <c r="N395" s="71"/>
      <c r="O395" s="71" t="e">
        <f>IF(Table1[[#This Row],[Ethanol Day]]&lt;9,"Early",IF(Table1[[#This Row],[Ethanol Day]]&gt;16,"Late","Mid"))</f>
        <v>#VALUE!</v>
      </c>
      <c r="P395" s="71"/>
      <c r="Q395" s="72"/>
      <c r="R395" s="153"/>
    </row>
    <row r="396" spans="4:18" x14ac:dyDescent="0.3">
      <c r="D396" s="49" t="str">
        <f>IF(ISBLANK(BurstClassFull1315[[#This Row],[Hour4-Spk/sec]]),"",IF(BurstClassFull1315[[#This Row],[Hour4-Spk/sec]]&lt;$C$3,"LF","HF"))</f>
        <v/>
      </c>
      <c r="E396" s="49" t="str">
        <f>IF(ISBLANK(BurstClassFull1315[[#This Row],[Hour4-%SpikesInBursts]]),"",IF(BurstClassFull1315[[#This Row],[Hour4-%SpikesInBursts]]&lt;$D$3,"LB","HB"))</f>
        <v/>
      </c>
      <c r="F396" s="50" t="str">
        <f t="shared" si="5"/>
        <v/>
      </c>
      <c r="G396" s="131"/>
      <c r="H396" s="131"/>
      <c r="I396" s="74"/>
      <c r="J396" s="71"/>
      <c r="K396" s="71"/>
      <c r="L396" s="71"/>
      <c r="M396" s="71"/>
      <c r="N396" s="71"/>
      <c r="O396" s="71" t="e">
        <f>IF(Table1[[#This Row],[Ethanol Day]]&lt;9,"Early",IF(Table1[[#This Row],[Ethanol Day]]&gt;16,"Late","Mid"))</f>
        <v>#VALUE!</v>
      </c>
      <c r="P396" s="71"/>
      <c r="Q396" s="72"/>
      <c r="R396" s="153"/>
    </row>
    <row r="397" spans="4:18" x14ac:dyDescent="0.3">
      <c r="D397" s="49" t="str">
        <f>IF(ISBLANK(BurstClassFull1315[[#This Row],[Hour4-Spk/sec]]),"",IF(BurstClassFull1315[[#This Row],[Hour4-Spk/sec]]&lt;$C$3,"LF","HF"))</f>
        <v/>
      </c>
      <c r="E397" s="49" t="str">
        <f>IF(ISBLANK(BurstClassFull1315[[#This Row],[Hour4-%SpikesInBursts]]),"",IF(BurstClassFull1315[[#This Row],[Hour4-%SpikesInBursts]]&lt;$D$3,"LB","HB"))</f>
        <v/>
      </c>
      <c r="F397" s="50" t="str">
        <f t="shared" si="5"/>
        <v/>
      </c>
      <c r="G397" s="131"/>
      <c r="H397" s="131"/>
      <c r="I397" s="74"/>
      <c r="J397" s="71"/>
      <c r="K397" s="71"/>
      <c r="L397" s="71"/>
      <c r="M397" s="71"/>
      <c r="N397" s="71"/>
      <c r="O397" s="71" t="e">
        <f>IF(Table1[[#This Row],[Ethanol Day]]&lt;9,"Early",IF(Table1[[#This Row],[Ethanol Day]]&gt;16,"Late","Mid"))</f>
        <v>#VALUE!</v>
      </c>
      <c r="P397" s="71"/>
      <c r="Q397" s="72"/>
      <c r="R397" s="153"/>
    </row>
    <row r="398" spans="4:18" x14ac:dyDescent="0.3">
      <c r="D398" s="49" t="str">
        <f>IF(ISBLANK(BurstClassFull1315[[#This Row],[Hour4-Spk/sec]]),"",IF(BurstClassFull1315[[#This Row],[Hour4-Spk/sec]]&lt;$C$3,"LF","HF"))</f>
        <v/>
      </c>
      <c r="E398" s="49" t="str">
        <f>IF(ISBLANK(BurstClassFull1315[[#This Row],[Hour4-%SpikesInBursts]]),"",IF(BurstClassFull1315[[#This Row],[Hour4-%SpikesInBursts]]&lt;$D$3,"LB","HB"))</f>
        <v/>
      </c>
      <c r="F398" s="50" t="str">
        <f t="shared" si="5"/>
        <v/>
      </c>
      <c r="G398" s="131"/>
      <c r="H398" s="131"/>
      <c r="I398" s="74"/>
      <c r="J398" s="71"/>
      <c r="K398" s="71"/>
      <c r="L398" s="71"/>
      <c r="M398" s="71"/>
      <c r="N398" s="71"/>
      <c r="O398" s="71" t="e">
        <f>IF(Table1[[#This Row],[Ethanol Day]]&lt;9,"Early",IF(Table1[[#This Row],[Ethanol Day]]&gt;16,"Late","Mid"))</f>
        <v>#VALUE!</v>
      </c>
      <c r="P398" s="71"/>
      <c r="Q398" s="72"/>
      <c r="R398" s="153"/>
    </row>
    <row r="399" spans="4:18" x14ac:dyDescent="0.3">
      <c r="D399" s="49" t="str">
        <f>IF(ISBLANK(BurstClassFull1315[[#This Row],[Hour4-Spk/sec]]),"",IF(BurstClassFull1315[[#This Row],[Hour4-Spk/sec]]&lt;$C$3,"LF","HF"))</f>
        <v/>
      </c>
      <c r="E399" s="49" t="str">
        <f>IF(ISBLANK(BurstClassFull1315[[#This Row],[Hour4-%SpikesInBursts]]),"",IF(BurstClassFull1315[[#This Row],[Hour4-%SpikesInBursts]]&lt;$D$3,"LB","HB"))</f>
        <v/>
      </c>
      <c r="F399" s="50" t="str">
        <f t="shared" si="5"/>
        <v/>
      </c>
      <c r="G399" s="131"/>
      <c r="H399" s="131"/>
      <c r="I399" s="74"/>
      <c r="J399" s="71"/>
      <c r="K399" s="71"/>
      <c r="L399" s="71"/>
      <c r="M399" s="71"/>
      <c r="N399" s="71"/>
      <c r="O399" s="71" t="e">
        <f>IF(Table1[[#This Row],[Ethanol Day]]&lt;9,"Early",IF(Table1[[#This Row],[Ethanol Day]]&gt;16,"Late","Mid"))</f>
        <v>#VALUE!</v>
      </c>
      <c r="P399" s="71"/>
      <c r="Q399" s="72"/>
      <c r="R399" s="153"/>
    </row>
    <row r="400" spans="4:18" x14ac:dyDescent="0.3">
      <c r="D400" s="49" t="str">
        <f>IF(ISBLANK(BurstClassFull1315[[#This Row],[Hour4-Spk/sec]]),"",IF(BurstClassFull1315[[#This Row],[Hour4-Spk/sec]]&lt;$C$3,"LF","HF"))</f>
        <v/>
      </c>
      <c r="E400" s="49" t="str">
        <f>IF(ISBLANK(BurstClassFull1315[[#This Row],[Hour4-%SpikesInBursts]]),"",IF(BurstClassFull1315[[#This Row],[Hour4-%SpikesInBursts]]&lt;$D$3,"LB","HB"))</f>
        <v/>
      </c>
      <c r="F400" s="50" t="str">
        <f t="shared" si="5"/>
        <v/>
      </c>
      <c r="G400" s="131"/>
      <c r="H400" s="131"/>
      <c r="I400" s="74"/>
      <c r="J400" s="71"/>
      <c r="K400" s="71"/>
      <c r="L400" s="71"/>
      <c r="M400" s="71"/>
      <c r="N400" s="71"/>
      <c r="O400" s="71" t="e">
        <f>IF(Table1[[#This Row],[Ethanol Day]]&lt;9,"Early",IF(Table1[[#This Row],[Ethanol Day]]&gt;16,"Late","Mid"))</f>
        <v>#VALUE!</v>
      </c>
      <c r="P400" s="71"/>
      <c r="Q400" s="72"/>
      <c r="R400" s="153"/>
    </row>
    <row r="401" spans="4:18" x14ac:dyDescent="0.3">
      <c r="D401" s="49" t="str">
        <f>IF(ISBLANK(BurstClassFull1315[[#This Row],[Hour4-Spk/sec]]),"",IF(BurstClassFull1315[[#This Row],[Hour4-Spk/sec]]&lt;$C$3,"LF","HF"))</f>
        <v/>
      </c>
      <c r="E401" s="49" t="str">
        <f>IF(ISBLANK(BurstClassFull1315[[#This Row],[Hour4-%SpikesInBursts]]),"",IF(BurstClassFull1315[[#This Row],[Hour4-%SpikesInBursts]]&lt;$D$3,"LB","HB"))</f>
        <v/>
      </c>
      <c r="F401" s="50" t="str">
        <f t="shared" si="5"/>
        <v/>
      </c>
      <c r="G401" s="131"/>
      <c r="H401" s="131"/>
      <c r="I401" s="74"/>
      <c r="J401" s="71"/>
      <c r="K401" s="71"/>
      <c r="L401" s="71"/>
      <c r="M401" s="71"/>
      <c r="N401" s="71"/>
      <c r="O401" s="71" t="e">
        <f>IF(Table1[[#This Row],[Ethanol Day]]&lt;9,"Early",IF(Table1[[#This Row],[Ethanol Day]]&gt;16,"Late","Mid"))</f>
        <v>#VALUE!</v>
      </c>
      <c r="P401" s="71"/>
      <c r="Q401" s="72"/>
      <c r="R401" s="153"/>
    </row>
    <row r="402" spans="4:18" x14ac:dyDescent="0.3">
      <c r="D402" s="49" t="str">
        <f>IF(ISBLANK(BurstClassFull1315[[#This Row],[Hour4-Spk/sec]]),"",IF(BurstClassFull1315[[#This Row],[Hour4-Spk/sec]]&lt;$C$3,"LF","HF"))</f>
        <v/>
      </c>
      <c r="E402" s="49" t="str">
        <f>IF(ISBLANK(BurstClassFull1315[[#This Row],[Hour4-%SpikesInBursts]]),"",IF(BurstClassFull1315[[#This Row],[Hour4-%SpikesInBursts]]&lt;$D$3,"LB","HB"))</f>
        <v/>
      </c>
      <c r="F402" s="50" t="str">
        <f t="shared" si="5"/>
        <v/>
      </c>
      <c r="G402" s="131"/>
      <c r="H402" s="131"/>
      <c r="I402" s="74"/>
      <c r="J402" s="71"/>
      <c r="K402" s="71"/>
      <c r="L402" s="71"/>
      <c r="M402" s="71"/>
      <c r="N402" s="71"/>
      <c r="O402" s="71" t="e">
        <f>IF(Table1[[#This Row],[Ethanol Day]]&lt;9,"Early",IF(Table1[[#This Row],[Ethanol Day]]&gt;16,"Late","Mid"))</f>
        <v>#VALUE!</v>
      </c>
      <c r="P402" s="71"/>
      <c r="Q402" s="72"/>
      <c r="R402" s="153"/>
    </row>
    <row r="403" spans="4:18" x14ac:dyDescent="0.3">
      <c r="D403" s="49" t="str">
        <f>IF(ISBLANK(BurstClassFull1315[[#This Row],[Hour4-Spk/sec]]),"",IF(BurstClassFull1315[[#This Row],[Hour4-Spk/sec]]&lt;$C$3,"LF","HF"))</f>
        <v/>
      </c>
      <c r="E403" s="49" t="str">
        <f>IF(ISBLANK(BurstClassFull1315[[#This Row],[Hour4-%SpikesInBursts]]),"",IF(BurstClassFull1315[[#This Row],[Hour4-%SpikesInBursts]]&lt;$D$3,"LB","HB"))</f>
        <v/>
      </c>
      <c r="F403" s="50" t="str">
        <f t="shared" si="5"/>
        <v/>
      </c>
      <c r="G403" s="131"/>
      <c r="H403" s="131"/>
      <c r="I403" s="74"/>
      <c r="J403" s="71"/>
      <c r="K403" s="71"/>
      <c r="L403" s="71"/>
      <c r="M403" s="71"/>
      <c r="N403" s="71"/>
      <c r="O403" s="71" t="e">
        <f>IF(Table1[[#This Row],[Ethanol Day]]&lt;9,"Early",IF(Table1[[#This Row],[Ethanol Day]]&gt;16,"Late","Mid"))</f>
        <v>#VALUE!</v>
      </c>
      <c r="P403" s="71"/>
      <c r="Q403" s="72"/>
      <c r="R403" s="153"/>
    </row>
    <row r="404" spans="4:18" x14ac:dyDescent="0.3">
      <c r="D404" s="49" t="str">
        <f>IF(ISBLANK(BurstClassFull1315[[#This Row],[Hour4-Spk/sec]]),"",IF(BurstClassFull1315[[#This Row],[Hour4-Spk/sec]]&lt;$C$3,"LF","HF"))</f>
        <v/>
      </c>
      <c r="E404" s="49" t="str">
        <f>IF(ISBLANK(BurstClassFull1315[[#This Row],[Hour4-%SpikesInBursts]]),"",IF(BurstClassFull1315[[#This Row],[Hour4-%SpikesInBursts]]&lt;$D$3,"LB","HB"))</f>
        <v/>
      </c>
      <c r="F404" s="50" t="str">
        <f t="shared" si="5"/>
        <v/>
      </c>
      <c r="G404" s="131"/>
      <c r="H404" s="131"/>
      <c r="I404" s="74"/>
      <c r="J404" s="71"/>
      <c r="K404" s="71"/>
      <c r="L404" s="71"/>
      <c r="M404" s="71"/>
      <c r="N404" s="71"/>
      <c r="O404" s="71" t="e">
        <f>IF(Table1[[#This Row],[Ethanol Day]]&lt;9,"Early",IF(Table1[[#This Row],[Ethanol Day]]&gt;16,"Late","Mid"))</f>
        <v>#VALUE!</v>
      </c>
      <c r="P404" s="71"/>
      <c r="Q404" s="72"/>
      <c r="R404" s="153"/>
    </row>
    <row r="405" spans="4:18" x14ac:dyDescent="0.3">
      <c r="D405" s="49" t="str">
        <f>IF(ISBLANK(BurstClassFull1315[[#This Row],[Hour4-Spk/sec]]),"",IF(BurstClassFull1315[[#This Row],[Hour4-Spk/sec]]&lt;$C$3,"LF","HF"))</f>
        <v/>
      </c>
      <c r="E405" s="49" t="str">
        <f>IF(ISBLANK(BurstClassFull1315[[#This Row],[Hour4-%SpikesInBursts]]),"",IF(BurstClassFull1315[[#This Row],[Hour4-%SpikesInBursts]]&lt;$D$3,"LB","HB"))</f>
        <v/>
      </c>
      <c r="F405" s="50" t="str">
        <f t="shared" si="5"/>
        <v/>
      </c>
      <c r="G405" s="131"/>
      <c r="H405" s="131"/>
      <c r="I405" s="74"/>
      <c r="J405" s="71"/>
      <c r="K405" s="71"/>
      <c r="L405" s="71"/>
      <c r="M405" s="71"/>
      <c r="N405" s="71"/>
      <c r="O405" s="71" t="e">
        <f>IF(Table1[[#This Row],[Ethanol Day]]&lt;9,"Early",IF(Table1[[#This Row],[Ethanol Day]]&gt;16,"Late","Mid"))</f>
        <v>#VALUE!</v>
      </c>
      <c r="P405" s="71"/>
      <c r="Q405" s="72"/>
      <c r="R405" s="153"/>
    </row>
    <row r="406" spans="4:18" x14ac:dyDescent="0.3">
      <c r="D406" s="49" t="str">
        <f>IF(ISBLANK(BurstClassFull1315[[#This Row],[Hour4-Spk/sec]]),"",IF(BurstClassFull1315[[#This Row],[Hour4-Spk/sec]]&lt;$C$3,"LF","HF"))</f>
        <v/>
      </c>
      <c r="E406" s="49" t="str">
        <f>IF(ISBLANK(BurstClassFull1315[[#This Row],[Hour4-%SpikesInBursts]]),"",IF(BurstClassFull1315[[#This Row],[Hour4-%SpikesInBursts]]&lt;$D$3,"LB","HB"))</f>
        <v/>
      </c>
      <c r="F406" s="50" t="str">
        <f t="shared" si="5"/>
        <v/>
      </c>
      <c r="G406" s="131"/>
      <c r="H406" s="131"/>
      <c r="I406" s="74"/>
      <c r="J406" s="71"/>
      <c r="K406" s="71"/>
      <c r="L406" s="71"/>
      <c r="M406" s="71"/>
      <c r="N406" s="71"/>
      <c r="O406" s="71" t="e">
        <f>IF(Table1[[#This Row],[Ethanol Day]]&lt;9,"Early",IF(Table1[[#This Row],[Ethanol Day]]&gt;16,"Late","Mid"))</f>
        <v>#VALUE!</v>
      </c>
      <c r="P406" s="71"/>
      <c r="Q406" s="72"/>
      <c r="R406" s="153"/>
    </row>
    <row r="407" spans="4:18" x14ac:dyDescent="0.3">
      <c r="D407" s="49" t="str">
        <f>IF(ISBLANK(BurstClassFull1315[[#This Row],[Hour4-Spk/sec]]),"",IF(BurstClassFull1315[[#This Row],[Hour4-Spk/sec]]&lt;$C$3,"LF","HF"))</f>
        <v/>
      </c>
      <c r="E407" s="49" t="str">
        <f>IF(ISBLANK(BurstClassFull1315[[#This Row],[Hour4-%SpikesInBursts]]),"",IF(BurstClassFull1315[[#This Row],[Hour4-%SpikesInBursts]]&lt;$D$3,"LB","HB"))</f>
        <v/>
      </c>
      <c r="F407" s="50" t="str">
        <f t="shared" si="5"/>
        <v/>
      </c>
      <c r="G407" s="131"/>
      <c r="H407" s="131"/>
      <c r="I407" s="74"/>
      <c r="J407" s="71"/>
      <c r="K407" s="71"/>
      <c r="L407" s="71"/>
      <c r="M407" s="71"/>
      <c r="N407" s="71"/>
      <c r="O407" s="71" t="e">
        <f>IF(Table1[[#This Row],[Ethanol Day]]&lt;9,"Early",IF(Table1[[#This Row],[Ethanol Day]]&gt;16,"Late","Mid"))</f>
        <v>#VALUE!</v>
      </c>
      <c r="P407" s="71"/>
      <c r="Q407" s="72"/>
      <c r="R407" s="153"/>
    </row>
    <row r="408" spans="4:18" x14ac:dyDescent="0.3">
      <c r="D408" s="49" t="str">
        <f>IF(ISBLANK(BurstClassFull1315[[#This Row],[Hour4-Spk/sec]]),"",IF(BurstClassFull1315[[#This Row],[Hour4-Spk/sec]]&lt;$C$3,"LF","HF"))</f>
        <v/>
      </c>
      <c r="E408" s="49" t="str">
        <f>IF(ISBLANK(BurstClassFull1315[[#This Row],[Hour4-%SpikesInBursts]]),"",IF(BurstClassFull1315[[#This Row],[Hour4-%SpikesInBursts]]&lt;$D$3,"LB","HB"))</f>
        <v/>
      </c>
      <c r="F408" s="50" t="str">
        <f t="shared" si="5"/>
        <v/>
      </c>
      <c r="G408" s="131"/>
      <c r="H408" s="131"/>
      <c r="I408" s="74"/>
      <c r="J408" s="71"/>
      <c r="K408" s="71"/>
      <c r="L408" s="71"/>
      <c r="M408" s="71"/>
      <c r="N408" s="71"/>
      <c r="O408" s="71" t="e">
        <f>IF(Table1[[#This Row],[Ethanol Day]]&lt;9,"Early",IF(Table1[[#This Row],[Ethanol Day]]&gt;16,"Late","Mid"))</f>
        <v>#VALUE!</v>
      </c>
      <c r="P408" s="71"/>
      <c r="Q408" s="72"/>
      <c r="R408" s="153"/>
    </row>
    <row r="409" spans="4:18" x14ac:dyDescent="0.3">
      <c r="D409" s="49" t="str">
        <f>IF(ISBLANK(BurstClassFull1315[[#This Row],[Hour4-Spk/sec]]),"",IF(BurstClassFull1315[[#This Row],[Hour4-Spk/sec]]&lt;$C$3,"LF","HF"))</f>
        <v/>
      </c>
      <c r="E409" s="49" t="str">
        <f>IF(ISBLANK(BurstClassFull1315[[#This Row],[Hour4-%SpikesInBursts]]),"",IF(BurstClassFull1315[[#This Row],[Hour4-%SpikesInBursts]]&lt;$D$3,"LB","HB"))</f>
        <v/>
      </c>
      <c r="F409" s="50" t="str">
        <f t="shared" si="5"/>
        <v/>
      </c>
      <c r="G409" s="131"/>
      <c r="H409" s="131"/>
      <c r="I409" s="74"/>
      <c r="J409" s="71"/>
      <c r="K409" s="71"/>
      <c r="L409" s="71"/>
      <c r="M409" s="71"/>
      <c r="N409" s="71"/>
      <c r="O409" s="71" t="e">
        <f>IF(Table1[[#This Row],[Ethanol Day]]&lt;9,"Early",IF(Table1[[#This Row],[Ethanol Day]]&gt;16,"Late","Mid"))</f>
        <v>#VALUE!</v>
      </c>
      <c r="P409" s="71"/>
      <c r="Q409" s="72"/>
      <c r="R409" s="153"/>
    </row>
    <row r="410" spans="4:18" x14ac:dyDescent="0.3">
      <c r="D410" s="49" t="str">
        <f>IF(ISBLANK(BurstClassFull1315[[#This Row],[Hour4-Spk/sec]]),"",IF(BurstClassFull1315[[#This Row],[Hour4-Spk/sec]]&lt;$C$3,"LF","HF"))</f>
        <v/>
      </c>
      <c r="E410" s="49" t="str">
        <f>IF(ISBLANK(BurstClassFull1315[[#This Row],[Hour4-%SpikesInBursts]]),"",IF(BurstClassFull1315[[#This Row],[Hour4-%SpikesInBursts]]&lt;$D$3,"LB","HB"))</f>
        <v/>
      </c>
      <c r="F410" s="50" t="str">
        <f t="shared" si="5"/>
        <v/>
      </c>
      <c r="G410" s="131"/>
      <c r="H410" s="131"/>
      <c r="I410" s="74"/>
      <c r="J410" s="71"/>
      <c r="K410" s="71"/>
      <c r="L410" s="71"/>
      <c r="M410" s="71"/>
      <c r="N410" s="71"/>
      <c r="O410" s="71" t="e">
        <f>IF(Table1[[#This Row],[Ethanol Day]]&lt;9,"Early",IF(Table1[[#This Row],[Ethanol Day]]&gt;16,"Late","Mid"))</f>
        <v>#VALUE!</v>
      </c>
      <c r="P410" s="71"/>
      <c r="Q410" s="72"/>
      <c r="R410" s="153"/>
    </row>
    <row r="411" spans="4:18" x14ac:dyDescent="0.3">
      <c r="D411" s="49" t="str">
        <f>IF(ISBLANK(BurstClassFull1315[[#This Row],[Hour4-Spk/sec]]),"",IF(BurstClassFull1315[[#This Row],[Hour4-Spk/sec]]&lt;$C$3,"LF","HF"))</f>
        <v/>
      </c>
      <c r="E411" s="49" t="str">
        <f>IF(ISBLANK(BurstClassFull1315[[#This Row],[Hour4-%SpikesInBursts]]),"",IF(BurstClassFull1315[[#This Row],[Hour4-%SpikesInBursts]]&lt;$D$3,"LB","HB"))</f>
        <v/>
      </c>
      <c r="F411" s="50" t="str">
        <f t="shared" si="5"/>
        <v/>
      </c>
      <c r="G411" s="131"/>
      <c r="H411" s="131"/>
      <c r="I411" s="74"/>
      <c r="J411" s="71"/>
      <c r="K411" s="71"/>
      <c r="L411" s="71"/>
      <c r="M411" s="71"/>
      <c r="N411" s="71"/>
      <c r="O411" s="71" t="e">
        <f>IF(Table1[[#This Row],[Ethanol Day]]&lt;9,"Early",IF(Table1[[#This Row],[Ethanol Day]]&gt;16,"Late","Mid"))</f>
        <v>#VALUE!</v>
      </c>
      <c r="P411" s="71"/>
      <c r="Q411" s="72"/>
      <c r="R411" s="153"/>
    </row>
    <row r="412" spans="4:18" x14ac:dyDescent="0.3">
      <c r="D412" s="49" t="str">
        <f>IF(ISBLANK(BurstClassFull1315[[#This Row],[Hour4-Spk/sec]]),"",IF(BurstClassFull1315[[#This Row],[Hour4-Spk/sec]]&lt;$C$3,"LF","HF"))</f>
        <v/>
      </c>
      <c r="E412" s="49" t="str">
        <f>IF(ISBLANK(BurstClassFull1315[[#This Row],[Hour4-%SpikesInBursts]]),"",IF(BurstClassFull1315[[#This Row],[Hour4-%SpikesInBursts]]&lt;$D$3,"LB","HB"))</f>
        <v/>
      </c>
      <c r="F412" s="50" t="str">
        <f t="shared" si="5"/>
        <v/>
      </c>
      <c r="G412" s="131"/>
      <c r="H412" s="131"/>
      <c r="I412" s="74"/>
      <c r="J412" s="71"/>
      <c r="K412" s="71"/>
      <c r="L412" s="71"/>
      <c r="M412" s="71"/>
      <c r="N412" s="71"/>
      <c r="O412" s="71" t="e">
        <f>IF(Table1[[#This Row],[Ethanol Day]]&lt;9,"Early",IF(Table1[[#This Row],[Ethanol Day]]&gt;16,"Late","Mid"))</f>
        <v>#VALUE!</v>
      </c>
      <c r="P412" s="71"/>
      <c r="Q412" s="72"/>
      <c r="R412" s="153"/>
    </row>
    <row r="413" spans="4:18" x14ac:dyDescent="0.3">
      <c r="D413" s="49" t="str">
        <f>IF(ISBLANK(BurstClassFull1315[[#This Row],[Hour4-Spk/sec]]),"",IF(BurstClassFull1315[[#This Row],[Hour4-Spk/sec]]&lt;$C$3,"LF","HF"))</f>
        <v/>
      </c>
      <c r="E413" s="49" t="str">
        <f>IF(ISBLANK(BurstClassFull1315[[#This Row],[Hour4-%SpikesInBursts]]),"",IF(BurstClassFull1315[[#This Row],[Hour4-%SpikesInBursts]]&lt;$D$3,"LB","HB"))</f>
        <v/>
      </c>
      <c r="F413" s="50" t="str">
        <f t="shared" si="5"/>
        <v/>
      </c>
      <c r="G413" s="131"/>
      <c r="H413" s="131"/>
      <c r="I413" s="74"/>
      <c r="J413" s="71"/>
      <c r="K413" s="71"/>
      <c r="L413" s="71"/>
      <c r="M413" s="71"/>
      <c r="N413" s="71"/>
      <c r="O413" s="71" t="e">
        <f>IF(Table1[[#This Row],[Ethanol Day]]&lt;9,"Early",IF(Table1[[#This Row],[Ethanol Day]]&gt;16,"Late","Mid"))</f>
        <v>#VALUE!</v>
      </c>
      <c r="P413" s="71"/>
      <c r="Q413" s="72"/>
      <c r="R413" s="153"/>
    </row>
  </sheetData>
  <sheetProtection formatCells="0" formatColumns="0" formatRows="0" insertColumns="0" insertRows="0" insertHyperlinks="0" deleteColumns="0" deleteRows="0" sort="0" autoFilter="0" pivotTables="0"/>
  <mergeCells count="2">
    <mergeCell ref="D31:F31"/>
    <mergeCell ref="G31:H31"/>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G29" sqref="G29"/>
    </sheetView>
  </sheetViews>
  <sheetFormatPr defaultRowHeight="14.4" x14ac:dyDescent="0.3"/>
  <sheetData>
    <row r="1" spans="1:14" x14ac:dyDescent="0.3">
      <c r="A1" s="93" t="s">
        <v>9</v>
      </c>
      <c r="B1" s="82" t="s">
        <v>32</v>
      </c>
      <c r="C1" s="82" t="s">
        <v>35</v>
      </c>
      <c r="D1" s="82" t="s">
        <v>71</v>
      </c>
      <c r="E1" s="94" t="s">
        <v>32</v>
      </c>
    </row>
    <row r="2" spans="1:14" x14ac:dyDescent="0.3">
      <c r="A2" s="95" t="s">
        <v>9</v>
      </c>
      <c r="B2" s="83" t="s">
        <v>32</v>
      </c>
      <c r="C2" s="83" t="s">
        <v>35</v>
      </c>
      <c r="D2" s="83" t="s">
        <v>71</v>
      </c>
      <c r="E2" s="96" t="s">
        <v>36</v>
      </c>
    </row>
    <row r="3" spans="1:14" x14ac:dyDescent="0.3">
      <c r="A3" s="97" t="s">
        <v>9</v>
      </c>
      <c r="B3" s="98" t="s">
        <v>32</v>
      </c>
      <c r="C3" s="98" t="s">
        <v>35</v>
      </c>
      <c r="D3" s="98" t="s">
        <v>71</v>
      </c>
      <c r="E3" s="99" t="s">
        <v>37</v>
      </c>
    </row>
    <row r="7" spans="1:14" s="1" customFormat="1" x14ac:dyDescent="0.3">
      <c r="A7" s="86" t="s">
        <v>9</v>
      </c>
      <c r="B7" s="86" t="s">
        <v>32</v>
      </c>
      <c r="C7" s="101" t="s">
        <v>71</v>
      </c>
      <c r="D7" s="101" t="s">
        <v>71</v>
      </c>
      <c r="E7" s="102" t="s">
        <v>32</v>
      </c>
      <c r="F7" s="104"/>
      <c r="G7" s="105"/>
      <c r="H7" s="105"/>
      <c r="I7" s="104"/>
      <c r="J7" s="106"/>
      <c r="K7" s="79"/>
      <c r="L7" s="79"/>
      <c r="M7" s="80"/>
      <c r="N7" s="79"/>
    </row>
    <row r="8" spans="1:14" s="1" customFormat="1" x14ac:dyDescent="0.3">
      <c r="A8" s="85" t="s">
        <v>9</v>
      </c>
      <c r="B8" s="85" t="s">
        <v>32</v>
      </c>
      <c r="C8" s="101" t="s">
        <v>71</v>
      </c>
      <c r="D8" s="101" t="s">
        <v>71</v>
      </c>
      <c r="E8" s="102" t="s">
        <v>36</v>
      </c>
      <c r="F8" s="104"/>
      <c r="G8" s="105"/>
      <c r="H8" s="105"/>
      <c r="I8" s="104"/>
      <c r="J8" s="106"/>
      <c r="K8" s="79"/>
      <c r="L8" s="79"/>
      <c r="M8" s="80"/>
      <c r="N8" s="79"/>
    </row>
    <row r="9" spans="1:14" s="1" customFormat="1" x14ac:dyDescent="0.3">
      <c r="A9" s="100" t="s">
        <v>9</v>
      </c>
      <c r="B9" s="100" t="s">
        <v>32</v>
      </c>
      <c r="C9" s="107" t="s">
        <v>71</v>
      </c>
      <c r="D9" s="107" t="s">
        <v>71</v>
      </c>
      <c r="E9" s="103" t="s">
        <v>37</v>
      </c>
      <c r="F9" s="76"/>
      <c r="G9" s="77"/>
      <c r="H9" s="77"/>
      <c r="I9" s="76"/>
      <c r="J9" s="108"/>
      <c r="K9" s="79"/>
      <c r="L9" s="79"/>
      <c r="M9" s="80"/>
      <c r="N9" s="7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406"/>
  <sheetViews>
    <sheetView workbookViewId="0"/>
  </sheetViews>
  <sheetFormatPr defaultColWidth="9.109375" defaultRowHeight="14.4" x14ac:dyDescent="0.3"/>
  <cols>
    <col min="1" max="1" width="10.33203125" style="1" customWidth="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19"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61" t="s">
        <v>23</v>
      </c>
      <c r="B7" s="62" t="s">
        <v>24</v>
      </c>
      <c r="C7" s="63" t="s">
        <v>25</v>
      </c>
      <c r="D7" s="63" t="s">
        <v>26</v>
      </c>
      <c r="E7" s="63" t="s">
        <v>6</v>
      </c>
      <c r="F7" s="64" t="s">
        <v>16</v>
      </c>
      <c r="G7" s="64" t="s">
        <v>17</v>
      </c>
      <c r="H7" s="64" t="s">
        <v>18</v>
      </c>
      <c r="I7" s="64" t="s">
        <v>19</v>
      </c>
      <c r="J7" s="65" t="s">
        <v>27</v>
      </c>
      <c r="K7" s="66" t="s">
        <v>28</v>
      </c>
      <c r="L7" s="66" t="s">
        <v>29</v>
      </c>
      <c r="M7" s="66" t="s">
        <v>30</v>
      </c>
      <c r="N7" s="66" t="s">
        <v>31</v>
      </c>
    </row>
    <row r="8" spans="1:14" x14ac:dyDescent="0.3">
      <c r="A8" s="25" t="s">
        <v>32</v>
      </c>
      <c r="B8" s="26">
        <v>1</v>
      </c>
      <c r="C8" s="27" t="s">
        <v>33</v>
      </c>
      <c r="D8" s="27" t="s">
        <v>11</v>
      </c>
      <c r="E8" s="27" t="s">
        <v>34</v>
      </c>
      <c r="F8" s="27"/>
      <c r="G8" s="27"/>
      <c r="H8" s="27"/>
      <c r="I8" s="27"/>
      <c r="J8" s="27">
        <f>SUM(Table9[[#This Row],[LFHB]:[HFLB]])</f>
        <v>0</v>
      </c>
      <c r="K8" s="68" t="e">
        <f>Table9[[#This Row],[LFHB]]/Table9[[#This Row],[Total]]</f>
        <v>#DIV/0!</v>
      </c>
      <c r="L8" s="68" t="e">
        <f>Table9[[#This Row],[LFLB]]/Table9[[#This Row],[Total]]</f>
        <v>#DIV/0!</v>
      </c>
      <c r="M8" s="68" t="e">
        <f>Table9[[#This Row],[HFHB]]/Table9[[#This Row],[Total]]</f>
        <v>#DIV/0!</v>
      </c>
      <c r="N8" s="68" t="e">
        <f>Table9[[#This Row],[HFLB]]/Table9[[#This Row],[Total]]</f>
        <v>#DIV/0!</v>
      </c>
    </row>
    <row r="9" spans="1:14" x14ac:dyDescent="0.3">
      <c r="A9" s="25" t="s">
        <v>32</v>
      </c>
      <c r="B9" s="26">
        <v>1</v>
      </c>
      <c r="C9" s="29" t="s">
        <v>33</v>
      </c>
      <c r="D9" s="29" t="s">
        <v>35</v>
      </c>
      <c r="E9" s="29" t="s">
        <v>34</v>
      </c>
      <c r="F9" s="30"/>
      <c r="G9" s="30"/>
      <c r="H9" s="30"/>
      <c r="I9" s="30"/>
      <c r="J9" s="29">
        <f>SUM(Table9[[#This Row],[LFHB]:[HFLB]])</f>
        <v>0</v>
      </c>
      <c r="K9" s="68" t="e">
        <f>Table9[[#This Row],[LFHB]]/Table9[[#This Row],[Total]]</f>
        <v>#DIV/0!</v>
      </c>
      <c r="L9" s="68" t="e">
        <f>Table9[[#This Row],[LFLB]]/Table9[[#This Row],[Total]]</f>
        <v>#DIV/0!</v>
      </c>
      <c r="M9" s="68" t="e">
        <f>Table9[[#This Row],[HFHB]]/Table9[[#This Row],[Total]]</f>
        <v>#DIV/0!</v>
      </c>
      <c r="N9" s="68" t="e">
        <f>Table9[[#This Row],[HFLB]]/Table9[[#This Row],[Total]]</f>
        <v>#DIV/0!</v>
      </c>
    </row>
    <row r="10" spans="1:14" x14ac:dyDescent="0.3">
      <c r="A10" s="25" t="s">
        <v>32</v>
      </c>
      <c r="B10" s="26">
        <v>1</v>
      </c>
      <c r="C10" s="27" t="s">
        <v>9</v>
      </c>
      <c r="D10" s="27" t="s">
        <v>11</v>
      </c>
      <c r="E10" s="27" t="s">
        <v>10</v>
      </c>
      <c r="F10" s="27"/>
      <c r="G10" s="27"/>
      <c r="H10" s="27"/>
      <c r="I10" s="27"/>
      <c r="J10" s="27">
        <f>SUM(Table9[[#This Row],[LFHB]:[HFLB]])</f>
        <v>0</v>
      </c>
      <c r="K10" s="68" t="e">
        <f>Table9[[#This Row],[LFHB]]/Table9[[#This Row],[Total]]</f>
        <v>#DIV/0!</v>
      </c>
      <c r="L10" s="68" t="e">
        <f>Table9[[#This Row],[LFLB]]/Table9[[#This Row],[Total]]</f>
        <v>#DIV/0!</v>
      </c>
      <c r="M10" s="68" t="e">
        <f>Table9[[#This Row],[HFHB]]/Table9[[#This Row],[Total]]</f>
        <v>#DIV/0!</v>
      </c>
      <c r="N10" s="68" t="e">
        <f>Table9[[#This Row],[HFLB]]/Table9[[#This Row],[Total]]</f>
        <v>#DIV/0!</v>
      </c>
    </row>
    <row r="11" spans="1:14" ht="14.4" customHeight="1" x14ac:dyDescent="0.3">
      <c r="A11" s="25" t="s">
        <v>32</v>
      </c>
      <c r="B11" s="26">
        <v>1</v>
      </c>
      <c r="C11" s="27" t="s">
        <v>9</v>
      </c>
      <c r="D11" s="27" t="s">
        <v>35</v>
      </c>
      <c r="E11" s="27" t="s">
        <v>10</v>
      </c>
      <c r="F11" s="27"/>
      <c r="G11" s="27"/>
      <c r="H11" s="27"/>
      <c r="I11" s="27"/>
      <c r="J11" s="27">
        <f>SUM(Table9[[#This Row],[LFHB]:[HFLB]])</f>
        <v>0</v>
      </c>
      <c r="K11" s="68" t="e">
        <f>Table9[[#This Row],[LFHB]]/Table9[[#This Row],[Total]]</f>
        <v>#DIV/0!</v>
      </c>
      <c r="L11" s="68" t="e">
        <f>Table9[[#This Row],[LFLB]]/Table9[[#This Row],[Total]]</f>
        <v>#DIV/0!</v>
      </c>
      <c r="M11" s="68" t="e">
        <f>Table9[[#This Row],[HFHB]]/Table9[[#This Row],[Total]]</f>
        <v>#DIV/0!</v>
      </c>
      <c r="N11" s="68" t="e">
        <f>Table9[[#This Row],[HFLB]]/Table9[[#This Row],[Total]]</f>
        <v>#DIV/0!</v>
      </c>
    </row>
    <row r="12" spans="1:14" x14ac:dyDescent="0.3">
      <c r="A12" s="25" t="s">
        <v>36</v>
      </c>
      <c r="B12" s="26">
        <v>1</v>
      </c>
      <c r="C12" s="29" t="s">
        <v>9</v>
      </c>
      <c r="D12" s="29" t="s">
        <v>11</v>
      </c>
      <c r="E12" s="29" t="s">
        <v>34</v>
      </c>
      <c r="F12" s="27"/>
      <c r="G12" s="27"/>
      <c r="H12" s="27"/>
      <c r="I12" s="27"/>
      <c r="J12" s="27">
        <f>SUM(Table9[[#This Row],[LFHB]:[HFLB]])</f>
        <v>0</v>
      </c>
      <c r="K12" s="68" t="e">
        <f>Table9[[#This Row],[LFHB]]/Table9[[#This Row],[Total]]</f>
        <v>#DIV/0!</v>
      </c>
      <c r="L12" s="68" t="e">
        <f>Table9[[#This Row],[LFLB]]/Table9[[#This Row],[Total]]</f>
        <v>#DIV/0!</v>
      </c>
      <c r="M12" s="68" t="e">
        <f>Table9[[#This Row],[HFHB]]/Table9[[#This Row],[Total]]</f>
        <v>#DIV/0!</v>
      </c>
      <c r="N12" s="68" t="e">
        <f>Table9[[#This Row],[HFLB]]/Table9[[#This Row],[Total]]</f>
        <v>#DIV/0!</v>
      </c>
    </row>
    <row r="13" spans="1:14" x14ac:dyDescent="0.3">
      <c r="A13" s="25" t="s">
        <v>36</v>
      </c>
      <c r="B13" s="26">
        <v>1</v>
      </c>
      <c r="C13" s="29" t="s">
        <v>9</v>
      </c>
      <c r="D13" s="29" t="s">
        <v>35</v>
      </c>
      <c r="E13" s="29" t="s">
        <v>34</v>
      </c>
      <c r="F13" s="27"/>
      <c r="G13" s="27"/>
      <c r="H13" s="27"/>
      <c r="I13" s="27"/>
      <c r="J13" s="27">
        <f>SUM(Table9[[#This Row],[LFHB]:[HFLB]])</f>
        <v>0</v>
      </c>
      <c r="K13" s="68" t="e">
        <f>Table9[[#This Row],[LFHB]]/Table9[[#This Row],[Total]]</f>
        <v>#DIV/0!</v>
      </c>
      <c r="L13" s="68" t="e">
        <f>Table9[[#This Row],[LFLB]]/Table9[[#This Row],[Total]]</f>
        <v>#DIV/0!</v>
      </c>
      <c r="M13" s="68" t="e">
        <f>Table9[[#This Row],[HFHB]]/Table9[[#This Row],[Total]]</f>
        <v>#DIV/0!</v>
      </c>
      <c r="N13" s="68" t="e">
        <f>Table9[[#This Row],[HFLB]]/Table9[[#This Row],[Total]]</f>
        <v>#DIV/0!</v>
      </c>
    </row>
    <row r="14" spans="1:14" x14ac:dyDescent="0.3">
      <c r="A14" s="25" t="s">
        <v>36</v>
      </c>
      <c r="B14" s="26">
        <v>1</v>
      </c>
      <c r="C14" s="29" t="s">
        <v>9</v>
      </c>
      <c r="D14" s="29" t="s">
        <v>11</v>
      </c>
      <c r="E14" s="29" t="s">
        <v>10</v>
      </c>
      <c r="F14" s="27"/>
      <c r="G14" s="27"/>
      <c r="H14" s="27"/>
      <c r="I14" s="27"/>
      <c r="J14" s="27">
        <f>SUM(Table9[[#This Row],[LFHB]:[HFLB]])</f>
        <v>0</v>
      </c>
      <c r="K14" s="68" t="e">
        <f>Table9[[#This Row],[LFHB]]/Table9[[#This Row],[Total]]</f>
        <v>#DIV/0!</v>
      </c>
      <c r="L14" s="68" t="e">
        <f>Table9[[#This Row],[LFLB]]/Table9[[#This Row],[Total]]</f>
        <v>#DIV/0!</v>
      </c>
      <c r="M14" s="68" t="e">
        <f>Table9[[#This Row],[HFHB]]/Table9[[#This Row],[Total]]</f>
        <v>#DIV/0!</v>
      </c>
      <c r="N14" s="68" t="e">
        <f>Table9[[#This Row],[HFLB]]/Table9[[#This Row],[Total]]</f>
        <v>#DIV/0!</v>
      </c>
    </row>
    <row r="15" spans="1:14" x14ac:dyDescent="0.3">
      <c r="A15" s="25" t="s">
        <v>36</v>
      </c>
      <c r="B15" s="26">
        <v>1</v>
      </c>
      <c r="C15" s="29" t="s">
        <v>9</v>
      </c>
      <c r="D15" s="29" t="s">
        <v>35</v>
      </c>
      <c r="E15" s="29" t="s">
        <v>10</v>
      </c>
      <c r="F15" s="27"/>
      <c r="G15" s="27"/>
      <c r="H15" s="27"/>
      <c r="I15" s="27"/>
      <c r="J15" s="27">
        <f>SUM(Table9[[#This Row],[LFHB]:[HFLB]])</f>
        <v>0</v>
      </c>
      <c r="K15" s="68" t="e">
        <f>Table9[[#This Row],[LFHB]]/Table9[[#This Row],[Total]]</f>
        <v>#DIV/0!</v>
      </c>
      <c r="L15" s="68" t="e">
        <f>Table9[[#This Row],[LFLB]]/Table9[[#This Row],[Total]]</f>
        <v>#DIV/0!</v>
      </c>
      <c r="M15" s="68" t="e">
        <f>Table9[[#This Row],[HFHB]]/Table9[[#This Row],[Total]]</f>
        <v>#DIV/0!</v>
      </c>
      <c r="N15" s="68" t="e">
        <f>Table9[[#This Row],[HFLB]]/Table9[[#This Row],[Total]]</f>
        <v>#DIV/0!</v>
      </c>
    </row>
    <row r="16" spans="1:14" x14ac:dyDescent="0.3">
      <c r="A16" s="25" t="s">
        <v>37</v>
      </c>
      <c r="B16" s="26">
        <v>1</v>
      </c>
      <c r="C16" s="29" t="s">
        <v>9</v>
      </c>
      <c r="D16" s="29" t="s">
        <v>11</v>
      </c>
      <c r="E16" s="29" t="s">
        <v>34</v>
      </c>
      <c r="F16" s="27"/>
      <c r="G16" s="27"/>
      <c r="H16" s="27"/>
      <c r="I16" s="27"/>
      <c r="J16" s="27">
        <f>SUM(Table9[[#This Row],[LFHB]:[HFLB]])</f>
        <v>0</v>
      </c>
      <c r="K16" s="68" t="e">
        <f>Table9[[#This Row],[LFHB]]/Table9[[#This Row],[Total]]</f>
        <v>#DIV/0!</v>
      </c>
      <c r="L16" s="68" t="e">
        <f>Table9[[#This Row],[LFLB]]/Table9[[#This Row],[Total]]</f>
        <v>#DIV/0!</v>
      </c>
      <c r="M16" s="68" t="e">
        <f>Table9[[#This Row],[HFHB]]/Table9[[#This Row],[Total]]</f>
        <v>#DIV/0!</v>
      </c>
      <c r="N16" s="68" t="e">
        <f>Table9[[#This Row],[HFLB]]/Table9[[#This Row],[Total]]</f>
        <v>#DIV/0!</v>
      </c>
    </row>
    <row r="17" spans="1:15" x14ac:dyDescent="0.3">
      <c r="A17" s="25" t="s">
        <v>37</v>
      </c>
      <c r="B17" s="26">
        <v>1</v>
      </c>
      <c r="C17" s="29" t="s">
        <v>9</v>
      </c>
      <c r="D17" s="29" t="s">
        <v>35</v>
      </c>
      <c r="E17" s="29" t="s">
        <v>34</v>
      </c>
      <c r="F17" s="27"/>
      <c r="G17" s="27"/>
      <c r="H17" s="27"/>
      <c r="I17" s="27"/>
      <c r="J17" s="27">
        <f>SUM(Table9[[#This Row],[LFHB]:[HFLB]])</f>
        <v>0</v>
      </c>
      <c r="K17" s="68" t="e">
        <f>Table9[[#This Row],[LFHB]]/Table9[[#This Row],[Total]]</f>
        <v>#DIV/0!</v>
      </c>
      <c r="L17" s="68" t="e">
        <f>Table9[[#This Row],[LFLB]]/Table9[[#This Row],[Total]]</f>
        <v>#DIV/0!</v>
      </c>
      <c r="M17" s="68" t="e">
        <f>Table9[[#This Row],[HFHB]]/Table9[[#This Row],[Total]]</f>
        <v>#DIV/0!</v>
      </c>
      <c r="N17" s="68" t="e">
        <f>Table9[[#This Row],[HFLB]]/Table9[[#This Row],[Total]]</f>
        <v>#DIV/0!</v>
      </c>
    </row>
    <row r="18" spans="1:15" x14ac:dyDescent="0.3">
      <c r="A18" s="25" t="s">
        <v>37</v>
      </c>
      <c r="B18" s="26">
        <v>1</v>
      </c>
      <c r="C18" s="29" t="s">
        <v>9</v>
      </c>
      <c r="D18" s="29" t="s">
        <v>11</v>
      </c>
      <c r="E18" s="29" t="s">
        <v>10</v>
      </c>
      <c r="F18" s="27"/>
      <c r="G18" s="27"/>
      <c r="H18" s="27"/>
      <c r="I18" s="27"/>
      <c r="J18" s="27">
        <f>SUM(Table9[[#This Row],[LFHB]:[HFLB]])</f>
        <v>0</v>
      </c>
      <c r="K18" s="68" t="e">
        <f>Table9[[#This Row],[LFHB]]/Table9[[#This Row],[Total]]</f>
        <v>#DIV/0!</v>
      </c>
      <c r="L18" s="68" t="e">
        <f>Table9[[#This Row],[LFLB]]/Table9[[#This Row],[Total]]</f>
        <v>#DIV/0!</v>
      </c>
      <c r="M18" s="68" t="e">
        <f>Table9[[#This Row],[HFHB]]/Table9[[#This Row],[Total]]</f>
        <v>#DIV/0!</v>
      </c>
      <c r="N18" s="68" t="e">
        <f>Table9[[#This Row],[HFLB]]/Table9[[#This Row],[Total]]</f>
        <v>#DIV/0!</v>
      </c>
    </row>
    <row r="19" spans="1:15" x14ac:dyDescent="0.3">
      <c r="A19" s="25" t="s">
        <v>37</v>
      </c>
      <c r="B19" s="26">
        <v>1</v>
      </c>
      <c r="C19" s="29" t="s">
        <v>9</v>
      </c>
      <c r="D19" s="29" t="s">
        <v>35</v>
      </c>
      <c r="E19" s="29" t="s">
        <v>10</v>
      </c>
      <c r="F19" s="27"/>
      <c r="G19" s="27"/>
      <c r="H19" s="27"/>
      <c r="I19" s="27"/>
      <c r="J19" s="27">
        <f>SUM(Table9[[#This Row],[LFHB]:[HFLB]])</f>
        <v>0</v>
      </c>
      <c r="K19" s="68" t="e">
        <f>Table9[[#This Row],[LFHB]]/Table9[[#This Row],[Total]]</f>
        <v>#DIV/0!</v>
      </c>
      <c r="L19" s="68" t="e">
        <f>Table9[[#This Row],[LFLB]]/Table9[[#This Row],[Total]]</f>
        <v>#DIV/0!</v>
      </c>
      <c r="M19" s="68" t="e">
        <f>Table9[[#This Row],[HFHB]]/Table9[[#This Row],[Total]]</f>
        <v>#DIV/0!</v>
      </c>
      <c r="N19" s="68" t="e">
        <f>Table9[[#This Row],[HFLB]]/Table9[[#This Row],[Total]]</f>
        <v>#DIV/0!</v>
      </c>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45" t="s">
        <v>38</v>
      </c>
      <c r="D24" s="145"/>
      <c r="E24" s="148"/>
      <c r="F24" s="149" t="s">
        <v>39</v>
      </c>
      <c r="G24" s="149"/>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IF(ISBLANK(BurstClassHr1[[#This Row],[Spk/sec-Average]]),"",IF(BurstClassHr1[[#This Row],[Spk/sec-Average]]&lt;$B$3,"LF","HF"))</f>
        <v/>
      </c>
      <c r="D26" s="47" t="str">
        <f>IF(ISBLANK(BurstClassHr1[[#This Row],[%Spikes in Bursts-All]]),"",IF(BurstClassHr1[[#This Row],[%Spikes in Bursts-All]]&lt;$C$3,"LB","HB"))</f>
        <v/>
      </c>
      <c r="E26" s="48" t="str">
        <f t="shared" ref="E26:E89" si="0">CONCATENATE(C26,D26)</f>
        <v/>
      </c>
      <c r="F26"/>
      <c r="G26"/>
      <c r="H26" s="67"/>
      <c r="I26"/>
      <c r="J26"/>
      <c r="K26"/>
      <c r="L26"/>
      <c r="M26"/>
      <c r="N26"/>
      <c r="O26"/>
    </row>
    <row r="27" spans="1:15" x14ac:dyDescent="0.3">
      <c r="C27" s="47" t="str">
        <f>IF(ISBLANK(BurstClassHr1[[#This Row],[Spk/sec-Average]]),"",IF(BurstClassHr1[[#This Row],[Spk/sec-Average]]&lt;$B$3,"LF","HF"))</f>
        <v/>
      </c>
      <c r="D27" s="47" t="str">
        <f>IF(ISBLANK(BurstClassHr1[[#This Row],[%Spikes in Bursts-All]]),"",IF(BurstClassHr1[[#This Row],[%Spikes in Bursts-All]]&lt;$C$3,"LB","HB"))</f>
        <v/>
      </c>
      <c r="E27" s="48" t="str">
        <f t="shared" si="0"/>
        <v/>
      </c>
      <c r="F27"/>
      <c r="G27"/>
      <c r="H27" s="67"/>
      <c r="I27"/>
      <c r="J27"/>
      <c r="K27"/>
      <c r="L27"/>
      <c r="M27"/>
      <c r="N27"/>
      <c r="O27"/>
    </row>
    <row r="28" spans="1:15" x14ac:dyDescent="0.3">
      <c r="C28" s="47" t="str">
        <f>IF(ISBLANK(BurstClassHr1[[#This Row],[Spk/sec-Average]]),"",IF(BurstClassHr1[[#This Row],[Spk/sec-Average]]&lt;$B$3,"LF","HF"))</f>
        <v/>
      </c>
      <c r="D28" s="47" t="str">
        <f>IF(ISBLANK(BurstClassHr1[[#This Row],[%Spikes in Bursts-All]]),"",IF(BurstClassHr1[[#This Row],[%Spikes in Bursts-All]]&lt;$C$3,"LB","HB"))</f>
        <v/>
      </c>
      <c r="E28" s="48" t="str">
        <f t="shared" si="0"/>
        <v/>
      </c>
      <c r="F28"/>
      <c r="G28"/>
      <c r="H28" s="67"/>
      <c r="I28"/>
      <c r="J28"/>
      <c r="K28"/>
      <c r="L28"/>
      <c r="M28"/>
      <c r="N28"/>
      <c r="O28"/>
    </row>
    <row r="29" spans="1:15" x14ac:dyDescent="0.3">
      <c r="C29" s="47" t="str">
        <f>IF(ISBLANK(BurstClassHr1[[#This Row],[Spk/sec-Average]]),"",IF(BurstClassHr1[[#This Row],[Spk/sec-Average]]&lt;$B$3,"LF","HF"))</f>
        <v/>
      </c>
      <c r="D29" s="47" t="str">
        <f>IF(ISBLANK(BurstClassHr1[[#This Row],[%Spikes in Bursts-All]]),"",IF(BurstClassHr1[[#This Row],[%Spikes in Bursts-All]]&lt;$C$3,"LB","HB"))</f>
        <v/>
      </c>
      <c r="E29" s="48" t="str">
        <f t="shared" si="0"/>
        <v/>
      </c>
      <c r="F29"/>
      <c r="G29"/>
      <c r="H29" s="67"/>
      <c r="I29"/>
      <c r="J29"/>
      <c r="K29"/>
      <c r="L29"/>
      <c r="M29"/>
      <c r="N29"/>
      <c r="O29"/>
    </row>
    <row r="30" spans="1:15" x14ac:dyDescent="0.3">
      <c r="C30" s="47" t="str">
        <f>IF(ISBLANK(BurstClassHr1[[#This Row],[Spk/sec-Average]]),"",IF(BurstClassHr1[[#This Row],[Spk/sec-Average]]&lt;$B$3,"LF","HF"))</f>
        <v/>
      </c>
      <c r="D30" s="47" t="str">
        <f>IF(ISBLANK(BurstClassHr1[[#This Row],[%Spikes in Bursts-All]]),"",IF(BurstClassHr1[[#This Row],[%Spikes in Bursts-All]]&lt;$C$3,"LB","HB"))</f>
        <v/>
      </c>
      <c r="E30" s="48" t="str">
        <f t="shared" si="0"/>
        <v/>
      </c>
      <c r="F30"/>
      <c r="G30"/>
      <c r="H30" s="67"/>
      <c r="I30"/>
      <c r="J30"/>
      <c r="K30"/>
      <c r="L30"/>
      <c r="M30"/>
      <c r="N30"/>
      <c r="O30"/>
    </row>
    <row r="31" spans="1:15" x14ac:dyDescent="0.3">
      <c r="C31" s="47" t="str">
        <f>IF(ISBLANK(BurstClassHr1[[#This Row],[Spk/sec-Average]]),"",IF(BurstClassHr1[[#This Row],[Spk/sec-Average]]&lt;$B$3,"LF","HF"))</f>
        <v/>
      </c>
      <c r="D31" s="47" t="str">
        <f>IF(ISBLANK(BurstClassHr1[[#This Row],[%Spikes in Bursts-All]]),"",IF(BurstClassHr1[[#This Row],[%Spikes in Bursts-All]]&lt;$C$3,"LB","HB"))</f>
        <v/>
      </c>
      <c r="E31" s="48" t="str">
        <f t="shared" si="0"/>
        <v/>
      </c>
      <c r="F31"/>
      <c r="G31"/>
      <c r="H31" s="67"/>
      <c r="I31"/>
      <c r="J31"/>
      <c r="K31"/>
      <c r="L31"/>
      <c r="M31"/>
      <c r="N31"/>
      <c r="O31"/>
    </row>
    <row r="32" spans="1:15" x14ac:dyDescent="0.3">
      <c r="C32" s="47" t="str">
        <f>IF(ISBLANK(BurstClassHr1[[#This Row],[Spk/sec-Average]]),"",IF(BurstClassHr1[[#This Row],[Spk/sec-Average]]&lt;$B$3,"LF","HF"))</f>
        <v/>
      </c>
      <c r="D32" s="47" t="str">
        <f>IF(ISBLANK(BurstClassHr1[[#This Row],[%Spikes in Bursts-All]]),"",IF(BurstClassHr1[[#This Row],[%Spikes in Bursts-All]]&lt;$C$3,"LB","HB"))</f>
        <v/>
      </c>
      <c r="E32" s="48" t="str">
        <f t="shared" si="0"/>
        <v/>
      </c>
      <c r="F32"/>
      <c r="G32"/>
      <c r="H32" s="67"/>
      <c r="I32"/>
      <c r="J32"/>
      <c r="K32"/>
      <c r="L32"/>
      <c r="M32"/>
      <c r="N32"/>
      <c r="O32"/>
    </row>
    <row r="33" spans="3:15" x14ac:dyDescent="0.3">
      <c r="C33" s="47" t="str">
        <f>IF(ISBLANK(BurstClassHr1[[#This Row],[Spk/sec-Average]]),"",IF(BurstClassHr1[[#This Row],[Spk/sec-Average]]&lt;$B$3,"LF","HF"))</f>
        <v/>
      </c>
      <c r="D33" s="47" t="str">
        <f>IF(ISBLANK(BurstClassHr1[[#This Row],[%Spikes in Bursts-All]]),"",IF(BurstClassHr1[[#This Row],[%Spikes in Bursts-All]]&lt;$C$3,"LB","HB"))</f>
        <v/>
      </c>
      <c r="E33" s="48" t="str">
        <f t="shared" si="0"/>
        <v/>
      </c>
      <c r="F33"/>
      <c r="G33"/>
      <c r="H33" s="67"/>
      <c r="I33"/>
      <c r="J33"/>
      <c r="K33"/>
      <c r="L33"/>
      <c r="M33"/>
      <c r="N33"/>
      <c r="O33"/>
    </row>
    <row r="34" spans="3:15" x14ac:dyDescent="0.3">
      <c r="C34" s="47" t="str">
        <f>IF(ISBLANK(BurstClassHr1[[#This Row],[Spk/sec-Average]]),"",IF(BurstClassHr1[[#This Row],[Spk/sec-Average]]&lt;$B$3,"LF","HF"))</f>
        <v/>
      </c>
      <c r="D34" s="47" t="str">
        <f>IF(ISBLANK(BurstClassHr1[[#This Row],[%Spikes in Bursts-All]]),"",IF(BurstClassHr1[[#This Row],[%Spikes in Bursts-All]]&lt;$C$3,"LB","HB"))</f>
        <v/>
      </c>
      <c r="E34" s="48" t="str">
        <f t="shared" si="0"/>
        <v/>
      </c>
      <c r="F34"/>
      <c r="G34"/>
      <c r="H34" s="67"/>
      <c r="I34"/>
      <c r="J34"/>
      <c r="K34"/>
      <c r="L34"/>
      <c r="M34"/>
      <c r="N34"/>
      <c r="O34"/>
    </row>
    <row r="35" spans="3:15" x14ac:dyDescent="0.3">
      <c r="C35" s="47" t="str">
        <f>IF(ISBLANK(BurstClassHr1[[#This Row],[Spk/sec-Average]]),"",IF(BurstClassHr1[[#This Row],[Spk/sec-Average]]&lt;$B$3,"LF","HF"))</f>
        <v/>
      </c>
      <c r="D35" s="47" t="str">
        <f>IF(ISBLANK(BurstClassHr1[[#This Row],[%Spikes in Bursts-All]]),"",IF(BurstClassHr1[[#This Row],[%Spikes in Bursts-All]]&lt;$C$3,"LB","HB"))</f>
        <v/>
      </c>
      <c r="E35" s="48" t="str">
        <f t="shared" si="0"/>
        <v/>
      </c>
      <c r="F35"/>
      <c r="G35"/>
      <c r="H35" s="67"/>
      <c r="I35"/>
      <c r="J35"/>
      <c r="K35"/>
      <c r="L35"/>
      <c r="M35"/>
      <c r="N35"/>
      <c r="O35"/>
    </row>
    <row r="36" spans="3:15" x14ac:dyDescent="0.3">
      <c r="C36" s="47" t="str">
        <f>IF(ISBLANK(BurstClassHr1[[#This Row],[Spk/sec-Average]]),"",IF(BurstClassHr1[[#This Row],[Spk/sec-Average]]&lt;$B$3,"LF","HF"))</f>
        <v/>
      </c>
      <c r="D36" s="47" t="str">
        <f>IF(ISBLANK(BurstClassHr1[[#This Row],[%Spikes in Bursts-All]]),"",IF(BurstClassHr1[[#This Row],[%Spikes in Bursts-All]]&lt;$C$3,"LB","HB"))</f>
        <v/>
      </c>
      <c r="E36" s="48" t="str">
        <f t="shared" si="0"/>
        <v/>
      </c>
      <c r="F36"/>
      <c r="G36"/>
      <c r="H36" s="67"/>
      <c r="I36"/>
      <c r="J36"/>
      <c r="K36"/>
      <c r="L36"/>
      <c r="M36"/>
      <c r="N36"/>
      <c r="O36"/>
    </row>
    <row r="37" spans="3:15" x14ac:dyDescent="0.3">
      <c r="C37" s="47" t="str">
        <f>IF(ISBLANK(BurstClassHr1[[#This Row],[Spk/sec-Average]]),"",IF(BurstClassHr1[[#This Row],[Spk/sec-Average]]&lt;$B$3,"LF","HF"))</f>
        <v/>
      </c>
      <c r="D37" s="47" t="str">
        <f>IF(ISBLANK(BurstClassHr1[[#This Row],[%Spikes in Bursts-All]]),"",IF(BurstClassHr1[[#This Row],[%Spikes in Bursts-All]]&lt;$C$3,"LB","HB"))</f>
        <v/>
      </c>
      <c r="E37" s="48" t="str">
        <f t="shared" si="0"/>
        <v/>
      </c>
      <c r="F37"/>
      <c r="G37"/>
      <c r="H37" s="67"/>
      <c r="I37"/>
      <c r="J37"/>
      <c r="K37"/>
      <c r="L37"/>
      <c r="M37"/>
      <c r="N37"/>
      <c r="O37"/>
    </row>
    <row r="38" spans="3:15" x14ac:dyDescent="0.3">
      <c r="C38" s="47" t="str">
        <f>IF(ISBLANK(BurstClassHr1[[#This Row],[Spk/sec-Average]]),"",IF(BurstClassHr1[[#This Row],[Spk/sec-Average]]&lt;$B$3,"LF","HF"))</f>
        <v/>
      </c>
      <c r="D38" s="47" t="str">
        <f>IF(ISBLANK(BurstClassHr1[[#This Row],[%Spikes in Bursts-All]]),"",IF(BurstClassHr1[[#This Row],[%Spikes in Bursts-All]]&lt;$C$3,"LB","HB"))</f>
        <v/>
      </c>
      <c r="E38" s="48" t="str">
        <f t="shared" si="0"/>
        <v/>
      </c>
      <c r="F38"/>
      <c r="G38"/>
      <c r="H38" s="67"/>
      <c r="I38"/>
      <c r="J38"/>
      <c r="K38"/>
      <c r="L38"/>
      <c r="M38"/>
      <c r="N38"/>
      <c r="O38"/>
    </row>
    <row r="39" spans="3:15" x14ac:dyDescent="0.3">
      <c r="C39" s="47" t="str">
        <f>IF(ISBLANK(BurstClassHr1[[#This Row],[Spk/sec-Average]]),"",IF(BurstClassHr1[[#This Row],[Spk/sec-Average]]&lt;$B$3,"LF","HF"))</f>
        <v/>
      </c>
      <c r="D39" s="47" t="str">
        <f>IF(ISBLANK(BurstClassHr1[[#This Row],[%Spikes in Bursts-All]]),"",IF(BurstClassHr1[[#This Row],[%Spikes in Bursts-All]]&lt;$C$3,"LB","HB"))</f>
        <v/>
      </c>
      <c r="E39" s="48" t="str">
        <f t="shared" si="0"/>
        <v/>
      </c>
      <c r="F39"/>
      <c r="G39"/>
      <c r="H39" s="67"/>
      <c r="I39"/>
      <c r="J39"/>
      <c r="K39"/>
      <c r="L39"/>
      <c r="M39"/>
      <c r="N39"/>
      <c r="O39"/>
    </row>
    <row r="40" spans="3:15" x14ac:dyDescent="0.3">
      <c r="C40" s="47" t="str">
        <f>IF(ISBLANK(BurstClassHr1[[#This Row],[Spk/sec-Average]]),"",IF(BurstClassHr1[[#This Row],[Spk/sec-Average]]&lt;$B$3,"LF","HF"))</f>
        <v/>
      </c>
      <c r="D40" s="47" t="str">
        <f>IF(ISBLANK(BurstClassHr1[[#This Row],[%Spikes in Bursts-All]]),"",IF(BurstClassHr1[[#This Row],[%Spikes in Bursts-All]]&lt;$C$3,"LB","HB"))</f>
        <v/>
      </c>
      <c r="E40" s="48" t="str">
        <f t="shared" si="0"/>
        <v/>
      </c>
      <c r="F40"/>
      <c r="G40"/>
      <c r="H40" s="67"/>
      <c r="I40"/>
      <c r="J40"/>
      <c r="K40"/>
      <c r="L40"/>
      <c r="M40"/>
      <c r="N40"/>
      <c r="O40"/>
    </row>
    <row r="41" spans="3:15" x14ac:dyDescent="0.3">
      <c r="C41" s="47" t="str">
        <f>IF(ISBLANK(BurstClassHr1[[#This Row],[Spk/sec-Average]]),"",IF(BurstClassHr1[[#This Row],[Spk/sec-Average]]&lt;$B$3,"LF","HF"))</f>
        <v/>
      </c>
      <c r="D41" s="47" t="str">
        <f>IF(ISBLANK(BurstClassHr1[[#This Row],[%Spikes in Bursts-All]]),"",IF(BurstClassHr1[[#This Row],[%Spikes in Bursts-All]]&lt;$C$3,"LB","HB"))</f>
        <v/>
      </c>
      <c r="E41" s="48" t="str">
        <f t="shared" si="0"/>
        <v/>
      </c>
      <c r="F41"/>
      <c r="G41"/>
      <c r="H41" s="67"/>
      <c r="I41"/>
      <c r="J41"/>
      <c r="K41"/>
      <c r="L41"/>
      <c r="M41"/>
      <c r="N41"/>
      <c r="O41"/>
    </row>
    <row r="42" spans="3:15" x14ac:dyDescent="0.3">
      <c r="C42" s="47" t="str">
        <f>IF(ISBLANK(BurstClassHr1[[#This Row],[Spk/sec-Average]]),"",IF(BurstClassHr1[[#This Row],[Spk/sec-Average]]&lt;$B$3,"LF","HF"))</f>
        <v/>
      </c>
      <c r="D42" s="47" t="str">
        <f>IF(ISBLANK(BurstClassHr1[[#This Row],[%Spikes in Bursts-All]]),"",IF(BurstClassHr1[[#This Row],[%Spikes in Bursts-All]]&lt;$C$3,"LB","HB"))</f>
        <v/>
      </c>
      <c r="E42" s="48" t="str">
        <f t="shared" si="0"/>
        <v/>
      </c>
      <c r="F42"/>
      <c r="G42"/>
      <c r="H42" s="67"/>
      <c r="I42"/>
      <c r="J42"/>
      <c r="K42"/>
      <c r="L42"/>
      <c r="M42"/>
      <c r="N42"/>
      <c r="O42"/>
    </row>
    <row r="43" spans="3:15" x14ac:dyDescent="0.3">
      <c r="C43" s="47" t="str">
        <f>IF(ISBLANK(BurstClassHr1[[#This Row],[Spk/sec-Average]]),"",IF(BurstClassHr1[[#This Row],[Spk/sec-Average]]&lt;$B$3,"LF","HF"))</f>
        <v/>
      </c>
      <c r="D43" s="47" t="str">
        <f>IF(ISBLANK(BurstClassHr1[[#This Row],[%Spikes in Bursts-All]]),"",IF(BurstClassHr1[[#This Row],[%Spikes in Bursts-All]]&lt;$C$3,"LB","HB"))</f>
        <v/>
      </c>
      <c r="E43" s="48" t="str">
        <f t="shared" si="0"/>
        <v/>
      </c>
      <c r="F43"/>
      <c r="G43"/>
      <c r="H43" s="67"/>
      <c r="I43"/>
      <c r="J43"/>
      <c r="K43"/>
      <c r="L43"/>
      <c r="M43"/>
      <c r="N43"/>
      <c r="O43"/>
    </row>
    <row r="44" spans="3:15" x14ac:dyDescent="0.3">
      <c r="C44" s="47" t="str">
        <f>IF(ISBLANK(BurstClassHr1[[#This Row],[Spk/sec-Average]]),"",IF(BurstClassHr1[[#This Row],[Spk/sec-Average]]&lt;$B$3,"LF","HF"))</f>
        <v/>
      </c>
      <c r="D44" s="47" t="str">
        <f>IF(ISBLANK(BurstClassHr1[[#This Row],[%Spikes in Bursts-All]]),"",IF(BurstClassHr1[[#This Row],[%Spikes in Bursts-All]]&lt;$C$3,"LB","HB"))</f>
        <v/>
      </c>
      <c r="E44" s="48" t="str">
        <f t="shared" si="0"/>
        <v/>
      </c>
      <c r="F44"/>
      <c r="G44"/>
      <c r="H44" s="67"/>
      <c r="I44"/>
      <c r="J44"/>
      <c r="K44"/>
      <c r="L44"/>
      <c r="M44"/>
      <c r="N44"/>
      <c r="O44"/>
    </row>
    <row r="45" spans="3:15" x14ac:dyDescent="0.3">
      <c r="C45" s="47" t="str">
        <f>IF(ISBLANK(BurstClassHr1[[#This Row],[Spk/sec-Average]]),"",IF(BurstClassHr1[[#This Row],[Spk/sec-Average]]&lt;$B$3,"LF","HF"))</f>
        <v/>
      </c>
      <c r="D45" s="47" t="str">
        <f>IF(ISBLANK(BurstClassHr1[[#This Row],[%Spikes in Bursts-All]]),"",IF(BurstClassHr1[[#This Row],[%Spikes in Bursts-All]]&lt;$C$3,"LB","HB"))</f>
        <v/>
      </c>
      <c r="E45" s="48" t="str">
        <f t="shared" si="0"/>
        <v/>
      </c>
      <c r="F45"/>
      <c r="G45"/>
      <c r="H45" s="67"/>
      <c r="I45"/>
      <c r="J45"/>
      <c r="K45"/>
      <c r="L45"/>
      <c r="M45"/>
      <c r="N45"/>
      <c r="O45"/>
    </row>
    <row r="46" spans="3:15" x14ac:dyDescent="0.3">
      <c r="C46" s="47" t="str">
        <f>IF(ISBLANK(BurstClassHr1[[#This Row],[Spk/sec-Average]]),"",IF(BurstClassHr1[[#This Row],[Spk/sec-Average]]&lt;$B$3,"LF","HF"))</f>
        <v/>
      </c>
      <c r="D46" s="47" t="str">
        <f>IF(ISBLANK(BurstClassHr1[[#This Row],[%Spikes in Bursts-All]]),"",IF(BurstClassHr1[[#This Row],[%Spikes in Bursts-All]]&lt;$C$3,"LB","HB"))</f>
        <v/>
      </c>
      <c r="E46" s="48" t="str">
        <f t="shared" si="0"/>
        <v/>
      </c>
      <c r="F46"/>
      <c r="G46"/>
      <c r="H46" s="67"/>
      <c r="I46"/>
      <c r="J46"/>
      <c r="K46"/>
      <c r="L46"/>
      <c r="M46"/>
      <c r="N46"/>
      <c r="O46"/>
    </row>
    <row r="47" spans="3:15" x14ac:dyDescent="0.3">
      <c r="C47" s="47" t="str">
        <f>IF(ISBLANK(BurstClassHr1[[#This Row],[Spk/sec-Average]]),"",IF(BurstClassHr1[[#This Row],[Spk/sec-Average]]&lt;$B$3,"LF","HF"))</f>
        <v/>
      </c>
      <c r="D47" s="47" t="str">
        <f>IF(ISBLANK(BurstClassHr1[[#This Row],[%Spikes in Bursts-All]]),"",IF(BurstClassHr1[[#This Row],[%Spikes in Bursts-All]]&lt;$C$3,"LB","HB"))</f>
        <v/>
      </c>
      <c r="E47" s="48" t="str">
        <f t="shared" si="0"/>
        <v/>
      </c>
      <c r="F47"/>
      <c r="G47"/>
      <c r="H47" s="67"/>
      <c r="I47"/>
      <c r="J47"/>
      <c r="K47"/>
      <c r="L47"/>
      <c r="M47"/>
      <c r="N47"/>
      <c r="O47"/>
    </row>
    <row r="48" spans="3:15" x14ac:dyDescent="0.3">
      <c r="C48" s="47" t="str">
        <f>IF(ISBLANK(BurstClassHr1[[#This Row],[Spk/sec-Average]]),"",IF(BurstClassHr1[[#This Row],[Spk/sec-Average]]&lt;$B$3,"LF","HF"))</f>
        <v/>
      </c>
      <c r="D48" s="47" t="str">
        <f>IF(ISBLANK(BurstClassHr1[[#This Row],[%Spikes in Bursts-All]]),"",IF(BurstClassHr1[[#This Row],[%Spikes in Bursts-All]]&lt;$C$3,"LB","HB"))</f>
        <v/>
      </c>
      <c r="E48" s="48" t="str">
        <f t="shared" si="0"/>
        <v/>
      </c>
      <c r="F48"/>
      <c r="G48"/>
      <c r="H48" s="67"/>
      <c r="I48"/>
      <c r="J48"/>
      <c r="K48"/>
      <c r="L48"/>
      <c r="M48"/>
      <c r="N48"/>
      <c r="O48"/>
    </row>
    <row r="49" spans="3:15" x14ac:dyDescent="0.3">
      <c r="C49" s="47" t="str">
        <f>IF(ISBLANK(BurstClassHr1[[#This Row],[Spk/sec-Average]]),"",IF(BurstClassHr1[[#This Row],[Spk/sec-Average]]&lt;$B$3,"LF","HF"))</f>
        <v/>
      </c>
      <c r="D49" s="47" t="str">
        <f>IF(ISBLANK(BurstClassHr1[[#This Row],[%Spikes in Bursts-All]]),"",IF(BurstClassHr1[[#This Row],[%Spikes in Bursts-All]]&lt;$C$3,"LB","HB"))</f>
        <v/>
      </c>
      <c r="E49" s="48" t="str">
        <f t="shared" si="0"/>
        <v/>
      </c>
      <c r="F49"/>
      <c r="G49"/>
      <c r="H49" s="67"/>
      <c r="I49"/>
      <c r="J49"/>
      <c r="K49"/>
      <c r="L49"/>
      <c r="M49"/>
      <c r="N49"/>
      <c r="O49"/>
    </row>
    <row r="50" spans="3:15" x14ac:dyDescent="0.3">
      <c r="C50" s="47" t="str">
        <f>IF(ISBLANK(BurstClassHr1[[#This Row],[Spk/sec-Average]]),"",IF(BurstClassHr1[[#This Row],[Spk/sec-Average]]&lt;$B$3,"LF","HF"))</f>
        <v/>
      </c>
      <c r="D50" s="47" t="str">
        <f>IF(ISBLANK(BurstClassHr1[[#This Row],[%Spikes in Bursts-All]]),"",IF(BurstClassHr1[[#This Row],[%Spikes in Bursts-All]]&lt;$C$3,"LB","HB"))</f>
        <v/>
      </c>
      <c r="E50" s="48" t="str">
        <f t="shared" si="0"/>
        <v/>
      </c>
      <c r="F50"/>
      <c r="G50"/>
      <c r="H50" s="67"/>
      <c r="I50"/>
      <c r="J50"/>
      <c r="K50"/>
      <c r="L50"/>
      <c r="M50"/>
      <c r="N50"/>
      <c r="O50"/>
    </row>
    <row r="51" spans="3:15" x14ac:dyDescent="0.3">
      <c r="C51" s="47" t="str">
        <f>IF(ISBLANK(BurstClassHr1[[#This Row],[Spk/sec-Average]]),"",IF(BurstClassHr1[[#This Row],[Spk/sec-Average]]&lt;$B$3,"LF","HF"))</f>
        <v/>
      </c>
      <c r="D51" s="47" t="str">
        <f>IF(ISBLANK(BurstClassHr1[[#This Row],[%Spikes in Bursts-All]]),"",IF(BurstClassHr1[[#This Row],[%Spikes in Bursts-All]]&lt;$C$3,"LB","HB"))</f>
        <v/>
      </c>
      <c r="E51" s="48" t="str">
        <f t="shared" si="0"/>
        <v/>
      </c>
      <c r="F51"/>
      <c r="G51"/>
      <c r="H51" s="67"/>
      <c r="I51"/>
      <c r="J51"/>
      <c r="K51"/>
      <c r="L51"/>
      <c r="M51"/>
      <c r="N51"/>
      <c r="O51"/>
    </row>
    <row r="52" spans="3:15" x14ac:dyDescent="0.3">
      <c r="C52" s="47" t="str">
        <f>IF(ISBLANK(BurstClassHr1[[#This Row],[Spk/sec-Average]]),"",IF(BurstClassHr1[[#This Row],[Spk/sec-Average]]&lt;$B$3,"LF","HF"))</f>
        <v/>
      </c>
      <c r="D52" s="47" t="str">
        <f>IF(ISBLANK(BurstClassHr1[[#This Row],[%Spikes in Bursts-All]]),"",IF(BurstClassHr1[[#This Row],[%Spikes in Bursts-All]]&lt;$C$3,"LB","HB"))</f>
        <v/>
      </c>
      <c r="E52" s="48" t="str">
        <f t="shared" si="0"/>
        <v/>
      </c>
      <c r="F52"/>
      <c r="G52"/>
      <c r="H52" s="67"/>
      <c r="I52"/>
      <c r="J52"/>
      <c r="K52"/>
      <c r="L52"/>
      <c r="M52"/>
      <c r="N52"/>
      <c r="O52"/>
    </row>
    <row r="53" spans="3:15" x14ac:dyDescent="0.3">
      <c r="C53" s="47" t="str">
        <f>IF(ISBLANK(BurstClassHr1[[#This Row],[Spk/sec-Average]]),"",IF(BurstClassHr1[[#This Row],[Spk/sec-Average]]&lt;$B$3,"LF","HF"))</f>
        <v/>
      </c>
      <c r="D53" s="47" t="str">
        <f>IF(ISBLANK(BurstClassHr1[[#This Row],[%Spikes in Bursts-All]]),"",IF(BurstClassHr1[[#This Row],[%Spikes in Bursts-All]]&lt;$C$3,"LB","HB"))</f>
        <v/>
      </c>
      <c r="E53" s="48" t="str">
        <f t="shared" si="0"/>
        <v/>
      </c>
      <c r="F53"/>
      <c r="G53"/>
      <c r="H53" s="67"/>
      <c r="I53"/>
      <c r="J53"/>
      <c r="K53"/>
      <c r="L53"/>
      <c r="M53"/>
      <c r="N53"/>
      <c r="O53"/>
    </row>
    <row r="54" spans="3:15" x14ac:dyDescent="0.3">
      <c r="C54" s="47" t="str">
        <f>IF(ISBLANK(BurstClassHr1[[#This Row],[Spk/sec-Average]]),"",IF(BurstClassHr1[[#This Row],[Spk/sec-Average]]&lt;$B$3,"LF","HF"))</f>
        <v/>
      </c>
      <c r="D54" s="47" t="str">
        <f>IF(ISBLANK(BurstClassHr1[[#This Row],[%Spikes in Bursts-All]]),"",IF(BurstClassHr1[[#This Row],[%Spikes in Bursts-All]]&lt;$C$3,"LB","HB"))</f>
        <v/>
      </c>
      <c r="E54" s="48" t="str">
        <f t="shared" si="0"/>
        <v/>
      </c>
      <c r="F54"/>
      <c r="G54"/>
      <c r="H54" s="67"/>
      <c r="I54"/>
      <c r="J54"/>
      <c r="K54"/>
      <c r="L54"/>
      <c r="M54"/>
      <c r="N54"/>
      <c r="O54"/>
    </row>
    <row r="55" spans="3:15" x14ac:dyDescent="0.3">
      <c r="C55" s="47" t="str">
        <f>IF(ISBLANK(BurstClassHr1[[#This Row],[Spk/sec-Average]]),"",IF(BurstClassHr1[[#This Row],[Spk/sec-Average]]&lt;$B$3,"LF","HF"))</f>
        <v/>
      </c>
      <c r="D55" s="47" t="str">
        <f>IF(ISBLANK(BurstClassHr1[[#This Row],[%Spikes in Bursts-All]]),"",IF(BurstClassHr1[[#This Row],[%Spikes in Bursts-All]]&lt;$C$3,"LB","HB"))</f>
        <v/>
      </c>
      <c r="E55" s="48" t="str">
        <f t="shared" si="0"/>
        <v/>
      </c>
      <c r="F55"/>
      <c r="G55"/>
      <c r="H55" s="67"/>
      <c r="I55"/>
      <c r="J55"/>
      <c r="K55"/>
      <c r="L55"/>
      <c r="M55"/>
      <c r="N55"/>
      <c r="O55"/>
    </row>
    <row r="56" spans="3:15" x14ac:dyDescent="0.3">
      <c r="C56" s="47" t="str">
        <f>IF(ISBLANK(BurstClassHr1[[#This Row],[Spk/sec-Average]]),"",IF(BurstClassHr1[[#This Row],[Spk/sec-Average]]&lt;$B$3,"LF","HF"))</f>
        <v/>
      </c>
      <c r="D56" s="47" t="str">
        <f>IF(ISBLANK(BurstClassHr1[[#This Row],[%Spikes in Bursts-All]]),"",IF(BurstClassHr1[[#This Row],[%Spikes in Bursts-All]]&lt;$C$3,"LB","HB"))</f>
        <v/>
      </c>
      <c r="E56" s="48" t="str">
        <f t="shared" si="0"/>
        <v/>
      </c>
      <c r="F56"/>
      <c r="G56"/>
      <c r="H56" s="67"/>
      <c r="I56"/>
      <c r="J56"/>
      <c r="K56"/>
      <c r="L56"/>
      <c r="M56"/>
      <c r="N56"/>
      <c r="O56"/>
    </row>
    <row r="57" spans="3:15" x14ac:dyDescent="0.3">
      <c r="C57" s="47" t="str">
        <f>IF(ISBLANK(BurstClassHr1[[#This Row],[Spk/sec-Average]]),"",IF(BurstClassHr1[[#This Row],[Spk/sec-Average]]&lt;$B$3,"LF","HF"))</f>
        <v/>
      </c>
      <c r="D57" s="47" t="str">
        <f>IF(ISBLANK(BurstClassHr1[[#This Row],[%Spikes in Bursts-All]]),"",IF(BurstClassHr1[[#This Row],[%Spikes in Bursts-All]]&lt;$C$3,"LB","HB"))</f>
        <v/>
      </c>
      <c r="E57" s="48" t="str">
        <f t="shared" si="0"/>
        <v/>
      </c>
      <c r="F57"/>
      <c r="G57"/>
      <c r="H57" s="67"/>
      <c r="I57"/>
      <c r="J57"/>
      <c r="K57"/>
      <c r="L57"/>
      <c r="M57"/>
      <c r="N57"/>
      <c r="O57"/>
    </row>
    <row r="58" spans="3:15" x14ac:dyDescent="0.3">
      <c r="C58" s="47" t="str">
        <f>IF(ISBLANK(BurstClassHr1[[#This Row],[Spk/sec-Average]]),"",IF(BurstClassHr1[[#This Row],[Spk/sec-Average]]&lt;$B$3,"LF","HF"))</f>
        <v/>
      </c>
      <c r="D58" s="47" t="str">
        <f>IF(ISBLANK(BurstClassHr1[[#This Row],[%Spikes in Bursts-All]]),"",IF(BurstClassHr1[[#This Row],[%Spikes in Bursts-All]]&lt;$C$3,"LB","HB"))</f>
        <v/>
      </c>
      <c r="E58" s="48" t="str">
        <f t="shared" si="0"/>
        <v/>
      </c>
      <c r="F58"/>
      <c r="G58"/>
      <c r="H58" s="67"/>
      <c r="I58"/>
      <c r="J58"/>
      <c r="K58"/>
      <c r="L58"/>
      <c r="M58"/>
      <c r="N58"/>
      <c r="O58"/>
    </row>
    <row r="59" spans="3:15" x14ac:dyDescent="0.3">
      <c r="C59" s="47" t="str">
        <f>IF(ISBLANK(BurstClassHr1[[#This Row],[Spk/sec-Average]]),"",IF(BurstClassHr1[[#This Row],[Spk/sec-Average]]&lt;$B$3,"LF","HF"))</f>
        <v/>
      </c>
      <c r="D59" s="47" t="str">
        <f>IF(ISBLANK(BurstClassHr1[[#This Row],[%Spikes in Bursts-All]]),"",IF(BurstClassHr1[[#This Row],[%Spikes in Bursts-All]]&lt;$C$3,"LB","HB"))</f>
        <v/>
      </c>
      <c r="E59" s="48" t="str">
        <f t="shared" si="0"/>
        <v/>
      </c>
      <c r="F59"/>
      <c r="G59"/>
      <c r="H59" s="67"/>
      <c r="I59"/>
      <c r="J59"/>
      <c r="K59"/>
      <c r="L59"/>
      <c r="M59"/>
      <c r="N59"/>
      <c r="O59"/>
    </row>
    <row r="60" spans="3:15" x14ac:dyDescent="0.3">
      <c r="C60" s="47" t="str">
        <f>IF(ISBLANK(BurstClassHr1[[#This Row],[Spk/sec-Average]]),"",IF(BurstClassHr1[[#This Row],[Spk/sec-Average]]&lt;$B$3,"LF","HF"))</f>
        <v/>
      </c>
      <c r="D60" s="47" t="str">
        <f>IF(ISBLANK(BurstClassHr1[[#This Row],[%Spikes in Bursts-All]]),"",IF(BurstClassHr1[[#This Row],[%Spikes in Bursts-All]]&lt;$C$3,"LB","HB"))</f>
        <v/>
      </c>
      <c r="E60" s="48" t="str">
        <f t="shared" si="0"/>
        <v/>
      </c>
      <c r="F60"/>
      <c r="G60"/>
      <c r="H60" s="67"/>
      <c r="I60"/>
      <c r="J60"/>
      <c r="K60"/>
      <c r="L60"/>
      <c r="M60"/>
      <c r="N60"/>
      <c r="O60"/>
    </row>
    <row r="61" spans="3:15" x14ac:dyDescent="0.3">
      <c r="C61" s="47" t="str">
        <f>IF(ISBLANK(BurstClassHr1[[#This Row],[Spk/sec-Average]]),"",IF(BurstClassHr1[[#This Row],[Spk/sec-Average]]&lt;$B$3,"LF","HF"))</f>
        <v/>
      </c>
      <c r="D61" s="47" t="str">
        <f>IF(ISBLANK(BurstClassHr1[[#This Row],[%Spikes in Bursts-All]]),"",IF(BurstClassHr1[[#This Row],[%Spikes in Bursts-All]]&lt;$C$3,"LB","HB"))</f>
        <v/>
      </c>
      <c r="E61" s="48" t="str">
        <f t="shared" si="0"/>
        <v/>
      </c>
      <c r="F61"/>
      <c r="G61"/>
      <c r="H61" s="67"/>
      <c r="I61"/>
      <c r="J61"/>
      <c r="K61"/>
      <c r="L61"/>
      <c r="M61"/>
      <c r="N61"/>
      <c r="O61"/>
    </row>
    <row r="62" spans="3:15" x14ac:dyDescent="0.3">
      <c r="C62" s="47" t="str">
        <f>IF(ISBLANK(BurstClassHr1[[#This Row],[Spk/sec-Average]]),"",IF(BurstClassHr1[[#This Row],[Spk/sec-Average]]&lt;$B$3,"LF","HF"))</f>
        <v/>
      </c>
      <c r="D62" s="47" t="str">
        <f>IF(ISBLANK(BurstClassHr1[[#This Row],[%Spikes in Bursts-All]]),"",IF(BurstClassHr1[[#This Row],[%Spikes in Bursts-All]]&lt;$C$3,"LB","HB"))</f>
        <v/>
      </c>
      <c r="E62" s="48" t="str">
        <f t="shared" si="0"/>
        <v/>
      </c>
      <c r="F62"/>
      <c r="G62"/>
      <c r="H62" s="67"/>
      <c r="I62"/>
      <c r="J62"/>
      <c r="K62"/>
      <c r="L62"/>
      <c r="M62"/>
      <c r="N62"/>
      <c r="O62"/>
    </row>
    <row r="63" spans="3:15" x14ac:dyDescent="0.3">
      <c r="C63" s="47" t="str">
        <f>IF(ISBLANK(BurstClassHr1[[#This Row],[Spk/sec-Average]]),"",IF(BurstClassHr1[[#This Row],[Spk/sec-Average]]&lt;$B$3,"LF","HF"))</f>
        <v/>
      </c>
      <c r="D63" s="47" t="str">
        <f>IF(ISBLANK(BurstClassHr1[[#This Row],[%Spikes in Bursts-All]]),"",IF(BurstClassHr1[[#This Row],[%Spikes in Bursts-All]]&lt;$C$3,"LB","HB"))</f>
        <v/>
      </c>
      <c r="E63" s="48" t="str">
        <f t="shared" si="0"/>
        <v/>
      </c>
      <c r="F63"/>
      <c r="G63"/>
      <c r="H63" s="67"/>
      <c r="I63"/>
      <c r="J63"/>
      <c r="K63"/>
      <c r="L63"/>
      <c r="M63"/>
      <c r="N63"/>
      <c r="O63"/>
    </row>
    <row r="64" spans="3:15" x14ac:dyDescent="0.3">
      <c r="C64" s="47" t="str">
        <f>IF(ISBLANK(BurstClassHr1[[#This Row],[Spk/sec-Average]]),"",IF(BurstClassHr1[[#This Row],[Spk/sec-Average]]&lt;$B$3,"LF","HF"))</f>
        <v/>
      </c>
      <c r="D64" s="47" t="str">
        <f>IF(ISBLANK(BurstClassHr1[[#This Row],[%Spikes in Bursts-All]]),"",IF(BurstClassHr1[[#This Row],[%Spikes in Bursts-All]]&lt;$C$3,"LB","HB"))</f>
        <v/>
      </c>
      <c r="E64" s="48" t="str">
        <f t="shared" si="0"/>
        <v/>
      </c>
      <c r="F64"/>
      <c r="G64"/>
      <c r="H64" s="67"/>
      <c r="I64"/>
      <c r="J64"/>
      <c r="K64"/>
      <c r="L64"/>
      <c r="M64"/>
      <c r="N64"/>
      <c r="O64"/>
    </row>
    <row r="65" spans="3:15" x14ac:dyDescent="0.3">
      <c r="C65" s="47" t="str">
        <f>IF(ISBLANK(BurstClassHr1[[#This Row],[Spk/sec-Average]]),"",IF(BurstClassHr1[[#This Row],[Spk/sec-Average]]&lt;$B$3,"LF","HF"))</f>
        <v/>
      </c>
      <c r="D65" s="47" t="str">
        <f>IF(ISBLANK(BurstClassHr1[[#This Row],[%Spikes in Bursts-All]]),"",IF(BurstClassHr1[[#This Row],[%Spikes in Bursts-All]]&lt;$C$3,"LB","HB"))</f>
        <v/>
      </c>
      <c r="E65" s="48" t="str">
        <f t="shared" si="0"/>
        <v/>
      </c>
      <c r="F65"/>
      <c r="G65"/>
      <c r="H65" s="67"/>
      <c r="I65"/>
      <c r="J65"/>
      <c r="K65"/>
      <c r="L65"/>
      <c r="M65"/>
      <c r="N65"/>
      <c r="O65"/>
    </row>
    <row r="66" spans="3:15" x14ac:dyDescent="0.3">
      <c r="C66" s="47" t="str">
        <f>IF(ISBLANK(BurstClassHr1[[#This Row],[Spk/sec-Average]]),"",IF(BurstClassHr1[[#This Row],[Spk/sec-Average]]&lt;$B$3,"LF","HF"))</f>
        <v/>
      </c>
      <c r="D66" s="47" t="str">
        <f>IF(ISBLANK(BurstClassHr1[[#This Row],[%Spikes in Bursts-All]]),"",IF(BurstClassHr1[[#This Row],[%Spikes in Bursts-All]]&lt;$C$3,"LB","HB"))</f>
        <v/>
      </c>
      <c r="E66" s="48" t="str">
        <f t="shared" si="0"/>
        <v/>
      </c>
      <c r="F66"/>
      <c r="G66"/>
      <c r="H66" s="67"/>
      <c r="I66"/>
      <c r="J66"/>
      <c r="K66"/>
      <c r="L66"/>
      <c r="M66"/>
      <c r="N66"/>
      <c r="O66"/>
    </row>
    <row r="67" spans="3:15" x14ac:dyDescent="0.3">
      <c r="C67" s="47" t="str">
        <f>IF(ISBLANK(BurstClassHr1[[#This Row],[Spk/sec-Average]]),"",IF(BurstClassHr1[[#This Row],[Spk/sec-Average]]&lt;$B$3,"LF","HF"))</f>
        <v/>
      </c>
      <c r="D67" s="47" t="str">
        <f>IF(ISBLANK(BurstClassHr1[[#This Row],[%Spikes in Bursts-All]]),"",IF(BurstClassHr1[[#This Row],[%Spikes in Bursts-All]]&lt;$C$3,"LB","HB"))</f>
        <v/>
      </c>
      <c r="E67" s="48" t="str">
        <f t="shared" si="0"/>
        <v/>
      </c>
      <c r="F67"/>
      <c r="G67"/>
      <c r="H67" s="67"/>
      <c r="I67"/>
      <c r="J67"/>
      <c r="K67"/>
      <c r="L67"/>
      <c r="M67"/>
      <c r="N67"/>
      <c r="O67"/>
    </row>
    <row r="68" spans="3:15" x14ac:dyDescent="0.3">
      <c r="C68" s="47" t="str">
        <f>IF(ISBLANK(BurstClassHr1[[#This Row],[Spk/sec-Average]]),"",IF(BurstClassHr1[[#This Row],[Spk/sec-Average]]&lt;$B$3,"LF","HF"))</f>
        <v/>
      </c>
      <c r="D68" s="47" t="str">
        <f>IF(ISBLANK(BurstClassHr1[[#This Row],[%Spikes in Bursts-All]]),"",IF(BurstClassHr1[[#This Row],[%Spikes in Bursts-All]]&lt;$C$3,"LB","HB"))</f>
        <v/>
      </c>
      <c r="E68" s="48" t="str">
        <f t="shared" si="0"/>
        <v/>
      </c>
      <c r="F68"/>
      <c r="G68"/>
      <c r="H68" s="67"/>
      <c r="I68"/>
      <c r="J68"/>
      <c r="K68"/>
      <c r="L68"/>
      <c r="M68"/>
      <c r="N68"/>
      <c r="O68"/>
    </row>
    <row r="69" spans="3:15" x14ac:dyDescent="0.3">
      <c r="C69" s="47" t="str">
        <f>IF(ISBLANK(BurstClassHr1[[#This Row],[Spk/sec-Average]]),"",IF(BurstClassHr1[[#This Row],[Spk/sec-Average]]&lt;$B$3,"LF","HF"))</f>
        <v/>
      </c>
      <c r="D69" s="47" t="str">
        <f>IF(ISBLANK(BurstClassHr1[[#This Row],[%Spikes in Bursts-All]]),"",IF(BurstClassHr1[[#This Row],[%Spikes in Bursts-All]]&lt;$C$3,"LB","HB"))</f>
        <v/>
      </c>
      <c r="E69" s="48" t="str">
        <f t="shared" si="0"/>
        <v/>
      </c>
      <c r="F69"/>
      <c r="G69"/>
      <c r="H69" s="67"/>
      <c r="I69"/>
      <c r="J69"/>
      <c r="K69"/>
      <c r="L69"/>
      <c r="M69"/>
      <c r="N69"/>
      <c r="O69"/>
    </row>
    <row r="70" spans="3:15" x14ac:dyDescent="0.3">
      <c r="C70" s="47" t="str">
        <f>IF(ISBLANK(BurstClassHr1[[#This Row],[Spk/sec-Average]]),"",IF(BurstClassHr1[[#This Row],[Spk/sec-Average]]&lt;$B$3,"LF","HF"))</f>
        <v/>
      </c>
      <c r="D70" s="47" t="str">
        <f>IF(ISBLANK(BurstClassHr1[[#This Row],[%Spikes in Bursts-All]]),"",IF(BurstClassHr1[[#This Row],[%Spikes in Bursts-All]]&lt;$C$3,"LB","HB"))</f>
        <v/>
      </c>
      <c r="E70" s="48" t="str">
        <f t="shared" si="0"/>
        <v/>
      </c>
      <c r="F70"/>
      <c r="G70"/>
      <c r="H70" s="67"/>
      <c r="I70"/>
      <c r="J70"/>
      <c r="K70"/>
      <c r="L70"/>
      <c r="M70"/>
      <c r="N70"/>
      <c r="O70"/>
    </row>
    <row r="71" spans="3:15" x14ac:dyDescent="0.3">
      <c r="C71" s="47" t="str">
        <f>IF(ISBLANK(BurstClassHr1[[#This Row],[Spk/sec-Average]]),"",IF(BurstClassHr1[[#This Row],[Spk/sec-Average]]&lt;$B$3,"LF","HF"))</f>
        <v/>
      </c>
      <c r="D71" s="47" t="str">
        <f>IF(ISBLANK(BurstClassHr1[[#This Row],[%Spikes in Bursts-All]]),"",IF(BurstClassHr1[[#This Row],[%Spikes in Bursts-All]]&lt;$C$3,"LB","HB"))</f>
        <v/>
      </c>
      <c r="E71" s="48" t="str">
        <f t="shared" si="0"/>
        <v/>
      </c>
      <c r="F71"/>
      <c r="G71"/>
      <c r="H71" s="67"/>
      <c r="I71"/>
      <c r="J71"/>
      <c r="K71"/>
      <c r="L71"/>
      <c r="M71"/>
      <c r="N71"/>
      <c r="O71"/>
    </row>
    <row r="72" spans="3:15" x14ac:dyDescent="0.3">
      <c r="C72" s="47" t="str">
        <f>IF(ISBLANK(BurstClassHr1[[#This Row],[Spk/sec-Average]]),"",IF(BurstClassHr1[[#This Row],[Spk/sec-Average]]&lt;$B$3,"LF","HF"))</f>
        <v/>
      </c>
      <c r="D72" s="47" t="str">
        <f>IF(ISBLANK(BurstClassHr1[[#This Row],[%Spikes in Bursts-All]]),"",IF(BurstClassHr1[[#This Row],[%Spikes in Bursts-All]]&lt;$C$3,"LB","HB"))</f>
        <v/>
      </c>
      <c r="E72" s="48" t="str">
        <f t="shared" si="0"/>
        <v/>
      </c>
      <c r="F72"/>
      <c r="G72"/>
      <c r="H72" s="67"/>
      <c r="I72"/>
      <c r="J72"/>
      <c r="K72"/>
      <c r="L72"/>
      <c r="M72"/>
      <c r="N72"/>
      <c r="O72"/>
    </row>
    <row r="73" spans="3:15" x14ac:dyDescent="0.3">
      <c r="C73" s="47" t="str">
        <f>IF(ISBLANK(BurstClassHr1[[#This Row],[Spk/sec-Average]]),"",IF(BurstClassHr1[[#This Row],[Spk/sec-Average]]&lt;$B$3,"LF","HF"))</f>
        <v/>
      </c>
      <c r="D73" s="47" t="str">
        <f>IF(ISBLANK(BurstClassHr1[[#This Row],[%Spikes in Bursts-All]]),"",IF(BurstClassHr1[[#This Row],[%Spikes in Bursts-All]]&lt;$C$3,"LB","HB"))</f>
        <v/>
      </c>
      <c r="E73" s="48" t="str">
        <f t="shared" si="0"/>
        <v/>
      </c>
      <c r="F73"/>
      <c r="G73"/>
      <c r="H73" s="67"/>
      <c r="I73"/>
      <c r="J73"/>
      <c r="K73"/>
      <c r="L73"/>
      <c r="M73"/>
      <c r="N73"/>
      <c r="O73"/>
    </row>
    <row r="74" spans="3:15" x14ac:dyDescent="0.3">
      <c r="C74" s="47" t="str">
        <f>IF(ISBLANK(BurstClassHr1[[#This Row],[Spk/sec-Average]]),"",IF(BurstClassHr1[[#This Row],[Spk/sec-Average]]&lt;$B$3,"LF","HF"))</f>
        <v/>
      </c>
      <c r="D74" s="47" t="str">
        <f>IF(ISBLANK(BurstClassHr1[[#This Row],[%Spikes in Bursts-All]]),"",IF(BurstClassHr1[[#This Row],[%Spikes in Bursts-All]]&lt;$C$3,"LB","HB"))</f>
        <v/>
      </c>
      <c r="E74" s="48" t="str">
        <f t="shared" si="0"/>
        <v/>
      </c>
      <c r="F74"/>
      <c r="G74"/>
      <c r="H74" s="67"/>
      <c r="I74"/>
      <c r="J74"/>
      <c r="K74"/>
      <c r="L74"/>
      <c r="M74"/>
      <c r="N74"/>
      <c r="O74"/>
    </row>
    <row r="75" spans="3:15" x14ac:dyDescent="0.3">
      <c r="C75" s="47" t="str">
        <f>IF(ISBLANK(BurstClassHr1[[#This Row],[Spk/sec-Average]]),"",IF(BurstClassHr1[[#This Row],[Spk/sec-Average]]&lt;$B$3,"LF","HF"))</f>
        <v/>
      </c>
      <c r="D75" s="47" t="str">
        <f>IF(ISBLANK(BurstClassHr1[[#This Row],[%Spikes in Bursts-All]]),"",IF(BurstClassHr1[[#This Row],[%Spikes in Bursts-All]]&lt;$C$3,"LB","HB"))</f>
        <v/>
      </c>
      <c r="E75" s="48" t="str">
        <f t="shared" si="0"/>
        <v/>
      </c>
      <c r="F75"/>
      <c r="G75"/>
      <c r="H75" s="67"/>
      <c r="I75"/>
      <c r="J75"/>
      <c r="K75"/>
      <c r="L75"/>
      <c r="M75"/>
      <c r="N75"/>
      <c r="O75"/>
    </row>
    <row r="76" spans="3:15" x14ac:dyDescent="0.3">
      <c r="C76" s="47" t="str">
        <f>IF(ISBLANK(BurstClassHr1[[#This Row],[Spk/sec-Average]]),"",IF(BurstClassHr1[[#This Row],[Spk/sec-Average]]&lt;$B$3,"LF","HF"))</f>
        <v/>
      </c>
      <c r="D76" s="47" t="str">
        <f>IF(ISBLANK(BurstClassHr1[[#This Row],[%Spikes in Bursts-All]]),"",IF(BurstClassHr1[[#This Row],[%Spikes in Bursts-All]]&lt;$C$3,"LB","HB"))</f>
        <v/>
      </c>
      <c r="E76" s="48" t="str">
        <f t="shared" si="0"/>
        <v/>
      </c>
      <c r="F76"/>
      <c r="G76"/>
      <c r="H76" s="67"/>
      <c r="I76"/>
      <c r="J76"/>
      <c r="K76"/>
      <c r="L76"/>
      <c r="M76"/>
      <c r="N76"/>
      <c r="O76"/>
    </row>
    <row r="77" spans="3:15" x14ac:dyDescent="0.3">
      <c r="C77" s="47" t="str">
        <f>IF(ISBLANK(BurstClassHr1[[#This Row],[Spk/sec-Average]]),"",IF(BurstClassHr1[[#This Row],[Spk/sec-Average]]&lt;$B$3,"LF","HF"))</f>
        <v/>
      </c>
      <c r="D77" s="47" t="str">
        <f>IF(ISBLANK(BurstClassHr1[[#This Row],[%Spikes in Bursts-All]]),"",IF(BurstClassHr1[[#This Row],[%Spikes in Bursts-All]]&lt;$C$3,"LB","HB"))</f>
        <v/>
      </c>
      <c r="E77" s="48" t="str">
        <f t="shared" si="0"/>
        <v/>
      </c>
      <c r="F77"/>
      <c r="G77"/>
      <c r="H77" s="67"/>
      <c r="I77"/>
      <c r="J77"/>
      <c r="K77"/>
      <c r="L77"/>
      <c r="M77"/>
      <c r="N77"/>
      <c r="O77"/>
    </row>
    <row r="78" spans="3:15" x14ac:dyDescent="0.3">
      <c r="C78" s="47" t="str">
        <f>IF(ISBLANK(BurstClassHr1[[#This Row],[Spk/sec-Average]]),"",IF(BurstClassHr1[[#This Row],[Spk/sec-Average]]&lt;$B$3,"LF","HF"))</f>
        <v/>
      </c>
      <c r="D78" s="47" t="str">
        <f>IF(ISBLANK(BurstClassHr1[[#This Row],[%Spikes in Bursts-All]]),"",IF(BurstClassHr1[[#This Row],[%Spikes in Bursts-All]]&lt;$C$3,"LB","HB"))</f>
        <v/>
      </c>
      <c r="E78" s="48" t="str">
        <f t="shared" si="0"/>
        <v/>
      </c>
      <c r="F78"/>
      <c r="G78"/>
      <c r="H78" s="67"/>
      <c r="I78"/>
      <c r="J78"/>
      <c r="K78"/>
      <c r="L78"/>
      <c r="M78"/>
      <c r="N78"/>
      <c r="O78"/>
    </row>
    <row r="79" spans="3:15" x14ac:dyDescent="0.3">
      <c r="C79" s="47" t="str">
        <f>IF(ISBLANK(BurstClassHr1[[#This Row],[Spk/sec-Average]]),"",IF(BurstClassHr1[[#This Row],[Spk/sec-Average]]&lt;$B$3,"LF","HF"))</f>
        <v/>
      </c>
      <c r="D79" s="47" t="str">
        <f>IF(ISBLANK(BurstClassHr1[[#This Row],[%Spikes in Bursts-All]]),"",IF(BurstClassHr1[[#This Row],[%Spikes in Bursts-All]]&lt;$C$3,"LB","HB"))</f>
        <v/>
      </c>
      <c r="E79" s="48" t="str">
        <f t="shared" si="0"/>
        <v/>
      </c>
      <c r="F79"/>
      <c r="G79"/>
      <c r="H79" s="67"/>
      <c r="I79"/>
      <c r="J79"/>
      <c r="K79"/>
      <c r="L79"/>
      <c r="M79"/>
      <c r="N79"/>
      <c r="O79"/>
    </row>
    <row r="80" spans="3:15" x14ac:dyDescent="0.3">
      <c r="C80" s="47" t="str">
        <f>IF(ISBLANK(BurstClassHr1[[#This Row],[Spk/sec-Average]]),"",IF(BurstClassHr1[[#This Row],[Spk/sec-Average]]&lt;$B$3,"LF","HF"))</f>
        <v/>
      </c>
      <c r="D80" s="47" t="str">
        <f>IF(ISBLANK(BurstClassHr1[[#This Row],[%Spikes in Bursts-All]]),"",IF(BurstClassHr1[[#This Row],[%Spikes in Bursts-All]]&lt;$C$3,"LB","HB"))</f>
        <v/>
      </c>
      <c r="E80" s="48" t="str">
        <f t="shared" si="0"/>
        <v/>
      </c>
      <c r="F80"/>
      <c r="G80"/>
      <c r="H80" s="67"/>
      <c r="I80"/>
      <c r="J80"/>
      <c r="K80"/>
      <c r="L80"/>
      <c r="M80"/>
      <c r="N80"/>
      <c r="O80"/>
    </row>
    <row r="81" spans="3:15" x14ac:dyDescent="0.3">
      <c r="C81" s="47" t="str">
        <f>IF(ISBLANK(BurstClassHr1[[#This Row],[Spk/sec-Average]]),"",IF(BurstClassHr1[[#This Row],[Spk/sec-Average]]&lt;$B$3,"LF","HF"))</f>
        <v/>
      </c>
      <c r="D81" s="47" t="str">
        <f>IF(ISBLANK(BurstClassHr1[[#This Row],[%Spikes in Bursts-All]]),"",IF(BurstClassHr1[[#This Row],[%Spikes in Bursts-All]]&lt;$C$3,"LB","HB"))</f>
        <v/>
      </c>
      <c r="E81" s="48" t="str">
        <f t="shared" si="0"/>
        <v/>
      </c>
      <c r="F81"/>
      <c r="G81"/>
      <c r="H81" s="67"/>
      <c r="I81"/>
      <c r="J81"/>
      <c r="K81"/>
      <c r="L81"/>
      <c r="M81"/>
      <c r="N81"/>
      <c r="O81"/>
    </row>
    <row r="82" spans="3:15" x14ac:dyDescent="0.3">
      <c r="C82" s="47" t="str">
        <f>IF(ISBLANK(BurstClassHr1[[#This Row],[Spk/sec-Average]]),"",IF(BurstClassHr1[[#This Row],[Spk/sec-Average]]&lt;$B$3,"LF","HF"))</f>
        <v/>
      </c>
      <c r="D82" s="47" t="str">
        <f>IF(ISBLANK(BurstClassHr1[[#This Row],[%Spikes in Bursts-All]]),"",IF(BurstClassHr1[[#This Row],[%Spikes in Bursts-All]]&lt;$C$3,"LB","HB"))</f>
        <v/>
      </c>
      <c r="E82" s="48" t="str">
        <f t="shared" si="0"/>
        <v/>
      </c>
      <c r="F82"/>
      <c r="G82"/>
      <c r="H82" s="67"/>
      <c r="I82"/>
      <c r="J82"/>
      <c r="K82"/>
      <c r="L82"/>
      <c r="M82"/>
      <c r="N82"/>
      <c r="O82"/>
    </row>
    <row r="83" spans="3:15" x14ac:dyDescent="0.3">
      <c r="C83" s="47" t="str">
        <f>IF(ISBLANK(BurstClassHr1[[#This Row],[Spk/sec-Average]]),"",IF(BurstClassHr1[[#This Row],[Spk/sec-Average]]&lt;$B$3,"LF","HF"))</f>
        <v/>
      </c>
      <c r="D83" s="47" t="str">
        <f>IF(ISBLANK(BurstClassHr1[[#This Row],[%Spikes in Bursts-All]]),"",IF(BurstClassHr1[[#This Row],[%Spikes in Bursts-All]]&lt;$C$3,"LB","HB"))</f>
        <v/>
      </c>
      <c r="E83" s="48" t="str">
        <f t="shared" si="0"/>
        <v/>
      </c>
      <c r="F83"/>
      <c r="G83"/>
      <c r="H83" s="67"/>
      <c r="I83"/>
      <c r="J83"/>
      <c r="K83"/>
      <c r="L83"/>
      <c r="M83"/>
      <c r="N83"/>
      <c r="O83"/>
    </row>
    <row r="84" spans="3:15" x14ac:dyDescent="0.3">
      <c r="C84" s="47" t="str">
        <f>IF(ISBLANK(BurstClassHr1[[#This Row],[Spk/sec-Average]]),"",IF(BurstClassHr1[[#This Row],[Spk/sec-Average]]&lt;$B$3,"LF","HF"))</f>
        <v/>
      </c>
      <c r="D84" s="47" t="str">
        <f>IF(ISBLANK(BurstClassHr1[[#This Row],[%Spikes in Bursts-All]]),"",IF(BurstClassHr1[[#This Row],[%Spikes in Bursts-All]]&lt;$C$3,"LB","HB"))</f>
        <v/>
      </c>
      <c r="E84" s="48" t="str">
        <f t="shared" si="0"/>
        <v/>
      </c>
      <c r="F84"/>
      <c r="G84"/>
      <c r="H84" s="67"/>
      <c r="I84"/>
      <c r="J84"/>
      <c r="K84"/>
      <c r="L84"/>
      <c r="M84"/>
      <c r="N84"/>
      <c r="O84"/>
    </row>
    <row r="85" spans="3:15" x14ac:dyDescent="0.3">
      <c r="C85" s="47" t="str">
        <f>IF(ISBLANK(BurstClassHr1[[#This Row],[Spk/sec-Average]]),"",IF(BurstClassHr1[[#This Row],[Spk/sec-Average]]&lt;$B$3,"LF","HF"))</f>
        <v/>
      </c>
      <c r="D85" s="47" t="str">
        <f>IF(ISBLANK(BurstClassHr1[[#This Row],[%Spikes in Bursts-All]]),"",IF(BurstClassHr1[[#This Row],[%Spikes in Bursts-All]]&lt;$C$3,"LB","HB"))</f>
        <v/>
      </c>
      <c r="E85" s="48" t="str">
        <f t="shared" si="0"/>
        <v/>
      </c>
      <c r="F85"/>
      <c r="G85"/>
      <c r="H85" s="67"/>
      <c r="I85"/>
      <c r="J85"/>
      <c r="K85"/>
      <c r="L85"/>
      <c r="M85"/>
      <c r="N85"/>
      <c r="O85"/>
    </row>
    <row r="86" spans="3:15" x14ac:dyDescent="0.3">
      <c r="C86" s="47" t="str">
        <f>IF(ISBLANK(BurstClassHr1[[#This Row],[Spk/sec-Average]]),"",IF(BurstClassHr1[[#This Row],[Spk/sec-Average]]&lt;$B$3,"LF","HF"))</f>
        <v/>
      </c>
      <c r="D86" s="47" t="str">
        <f>IF(ISBLANK(BurstClassHr1[[#This Row],[%Spikes in Bursts-All]]),"",IF(BurstClassHr1[[#This Row],[%Spikes in Bursts-All]]&lt;$C$3,"LB","HB"))</f>
        <v/>
      </c>
      <c r="E86" s="48" t="str">
        <f t="shared" si="0"/>
        <v/>
      </c>
      <c r="F86"/>
      <c r="G86"/>
      <c r="H86" s="67"/>
      <c r="I86"/>
      <c r="J86"/>
      <c r="K86"/>
      <c r="L86"/>
      <c r="M86"/>
      <c r="N86"/>
      <c r="O86"/>
    </row>
    <row r="87" spans="3:15" x14ac:dyDescent="0.3">
      <c r="C87" s="47" t="str">
        <f>IF(ISBLANK(BurstClassHr1[[#This Row],[Spk/sec-Average]]),"",IF(BurstClassHr1[[#This Row],[Spk/sec-Average]]&lt;$B$3,"LF","HF"))</f>
        <v/>
      </c>
      <c r="D87" s="47" t="str">
        <f>IF(ISBLANK(BurstClassHr1[[#This Row],[%Spikes in Bursts-All]]),"",IF(BurstClassHr1[[#This Row],[%Spikes in Bursts-All]]&lt;$C$3,"LB","HB"))</f>
        <v/>
      </c>
      <c r="E87" s="48" t="str">
        <f t="shared" si="0"/>
        <v/>
      </c>
      <c r="F87"/>
      <c r="G87"/>
      <c r="H87" s="67"/>
      <c r="I87"/>
      <c r="J87"/>
      <c r="K87"/>
      <c r="L87"/>
      <c r="M87"/>
      <c r="N87"/>
      <c r="O87"/>
    </row>
    <row r="88" spans="3:15" x14ac:dyDescent="0.3">
      <c r="C88" s="47" t="str">
        <f>IF(ISBLANK(BurstClassHr1[[#This Row],[Spk/sec-Average]]),"",IF(BurstClassHr1[[#This Row],[Spk/sec-Average]]&lt;$B$3,"LF","HF"))</f>
        <v/>
      </c>
      <c r="D88" s="47" t="str">
        <f>IF(ISBLANK(BurstClassHr1[[#This Row],[%Spikes in Bursts-All]]),"",IF(BurstClassHr1[[#This Row],[%Spikes in Bursts-All]]&lt;$C$3,"LB","HB"))</f>
        <v/>
      </c>
      <c r="E88" s="48" t="str">
        <f t="shared" si="0"/>
        <v/>
      </c>
      <c r="F88"/>
      <c r="G88"/>
      <c r="H88" s="67"/>
      <c r="I88"/>
      <c r="J88"/>
      <c r="K88"/>
      <c r="L88"/>
      <c r="M88"/>
      <c r="N88"/>
      <c r="O88"/>
    </row>
    <row r="89" spans="3:15" x14ac:dyDescent="0.3">
      <c r="C89" s="47" t="str">
        <f>IF(ISBLANK(BurstClassHr1[[#This Row],[Spk/sec-Average]]),"",IF(BurstClassHr1[[#This Row],[Spk/sec-Average]]&lt;$B$3,"LF","HF"))</f>
        <v/>
      </c>
      <c r="D89" s="47" t="str">
        <f>IF(ISBLANK(BurstClassHr1[[#This Row],[%Spikes in Bursts-All]]),"",IF(BurstClassHr1[[#This Row],[%Spikes in Bursts-All]]&lt;$C$3,"LB","HB"))</f>
        <v/>
      </c>
      <c r="E89" s="48" t="str">
        <f t="shared" si="0"/>
        <v/>
      </c>
      <c r="F89"/>
      <c r="G89"/>
      <c r="H89" s="67"/>
      <c r="I89"/>
      <c r="J89"/>
      <c r="K89"/>
      <c r="L89"/>
      <c r="M89"/>
      <c r="N89"/>
      <c r="O89"/>
    </row>
    <row r="90" spans="3:15" x14ac:dyDescent="0.3">
      <c r="C90" s="47" t="str">
        <f>IF(ISBLANK(BurstClassHr1[[#This Row],[Spk/sec-Average]]),"",IF(BurstClassHr1[[#This Row],[Spk/sec-Average]]&lt;$B$3,"LF","HF"))</f>
        <v/>
      </c>
      <c r="D90" s="47" t="str">
        <f>IF(ISBLANK(BurstClassHr1[[#This Row],[%Spikes in Bursts-All]]),"",IF(BurstClassHr1[[#This Row],[%Spikes in Bursts-All]]&lt;$C$3,"LB","HB"))</f>
        <v/>
      </c>
      <c r="E90" s="48" t="str">
        <f t="shared" ref="E90:E153" si="1">CONCATENATE(C90,D90)</f>
        <v/>
      </c>
      <c r="F90"/>
      <c r="G90"/>
      <c r="H90" s="67"/>
      <c r="I90"/>
      <c r="J90"/>
      <c r="K90"/>
      <c r="L90"/>
      <c r="M90"/>
      <c r="N90"/>
      <c r="O90"/>
    </row>
    <row r="91" spans="3:15" x14ac:dyDescent="0.3">
      <c r="C91" s="47" t="str">
        <f>IF(ISBLANK(BurstClassHr1[[#This Row],[Spk/sec-Average]]),"",IF(BurstClassHr1[[#This Row],[Spk/sec-Average]]&lt;$B$3,"LF","HF"))</f>
        <v/>
      </c>
      <c r="D91" s="47" t="str">
        <f>IF(ISBLANK(BurstClassHr1[[#This Row],[%Spikes in Bursts-All]]),"",IF(BurstClassHr1[[#This Row],[%Spikes in Bursts-All]]&lt;$C$3,"LB","HB"))</f>
        <v/>
      </c>
      <c r="E91" s="48" t="str">
        <f t="shared" si="1"/>
        <v/>
      </c>
      <c r="F91"/>
      <c r="G91"/>
      <c r="H91" s="67"/>
      <c r="I91"/>
      <c r="J91"/>
      <c r="K91"/>
      <c r="L91"/>
      <c r="M91"/>
      <c r="N91"/>
      <c r="O91"/>
    </row>
    <row r="92" spans="3:15" x14ac:dyDescent="0.3">
      <c r="C92" s="47" t="str">
        <f>IF(ISBLANK(BurstClassHr1[[#This Row],[Spk/sec-Average]]),"",IF(BurstClassHr1[[#This Row],[Spk/sec-Average]]&lt;$B$3,"LF","HF"))</f>
        <v/>
      </c>
      <c r="D92" s="47" t="str">
        <f>IF(ISBLANK(BurstClassHr1[[#This Row],[%Spikes in Bursts-All]]),"",IF(BurstClassHr1[[#This Row],[%Spikes in Bursts-All]]&lt;$C$3,"LB","HB"))</f>
        <v/>
      </c>
      <c r="E92" s="48" t="str">
        <f t="shared" si="1"/>
        <v/>
      </c>
      <c r="F92"/>
      <c r="G92"/>
      <c r="H92" s="67"/>
      <c r="I92"/>
      <c r="J92"/>
      <c r="K92"/>
      <c r="L92"/>
      <c r="M92"/>
      <c r="N92"/>
      <c r="O92"/>
    </row>
    <row r="93" spans="3:15" x14ac:dyDescent="0.3">
      <c r="C93" s="47" t="str">
        <f>IF(ISBLANK(BurstClassHr1[[#This Row],[Spk/sec-Average]]),"",IF(BurstClassHr1[[#This Row],[Spk/sec-Average]]&lt;$B$3,"LF","HF"))</f>
        <v/>
      </c>
      <c r="D93" s="47" t="str">
        <f>IF(ISBLANK(BurstClassHr1[[#This Row],[%Spikes in Bursts-All]]),"",IF(BurstClassHr1[[#This Row],[%Spikes in Bursts-All]]&lt;$C$3,"LB","HB"))</f>
        <v/>
      </c>
      <c r="E93" s="48" t="str">
        <f t="shared" si="1"/>
        <v/>
      </c>
      <c r="F93"/>
      <c r="G93"/>
      <c r="H93" s="67"/>
      <c r="I93"/>
      <c r="J93"/>
      <c r="K93"/>
      <c r="L93"/>
      <c r="M93"/>
      <c r="N93"/>
      <c r="O93"/>
    </row>
    <row r="94" spans="3:15" x14ac:dyDescent="0.3">
      <c r="C94" s="47" t="str">
        <f>IF(ISBLANK(BurstClassHr1[[#This Row],[Spk/sec-Average]]),"",IF(BurstClassHr1[[#This Row],[Spk/sec-Average]]&lt;$B$3,"LF","HF"))</f>
        <v/>
      </c>
      <c r="D94" s="47" t="str">
        <f>IF(ISBLANK(BurstClassHr1[[#This Row],[%Spikes in Bursts-All]]),"",IF(BurstClassHr1[[#This Row],[%Spikes in Bursts-All]]&lt;$C$3,"LB","HB"))</f>
        <v/>
      </c>
      <c r="E94" s="48" t="str">
        <f t="shared" si="1"/>
        <v/>
      </c>
      <c r="F94"/>
      <c r="G94"/>
      <c r="H94" s="67"/>
      <c r="I94"/>
      <c r="J94"/>
      <c r="K94"/>
      <c r="L94"/>
      <c r="M94"/>
      <c r="N94"/>
      <c r="O94"/>
    </row>
    <row r="95" spans="3:15" x14ac:dyDescent="0.3">
      <c r="C95" s="47" t="str">
        <f>IF(ISBLANK(BurstClassHr1[[#This Row],[Spk/sec-Average]]),"",IF(BurstClassHr1[[#This Row],[Spk/sec-Average]]&lt;$B$3,"LF","HF"))</f>
        <v/>
      </c>
      <c r="D95" s="47" t="str">
        <f>IF(ISBLANK(BurstClassHr1[[#This Row],[%Spikes in Bursts-All]]),"",IF(BurstClassHr1[[#This Row],[%Spikes in Bursts-All]]&lt;$C$3,"LB","HB"))</f>
        <v/>
      </c>
      <c r="E95" s="48" t="str">
        <f t="shared" si="1"/>
        <v/>
      </c>
      <c r="F95"/>
      <c r="G95"/>
      <c r="H95" s="67"/>
      <c r="I95"/>
      <c r="J95"/>
      <c r="K95"/>
      <c r="L95"/>
      <c r="M95"/>
      <c r="N95"/>
      <c r="O95"/>
    </row>
    <row r="96" spans="3:15" x14ac:dyDescent="0.3">
      <c r="C96" s="47" t="str">
        <f>IF(ISBLANK(BurstClassHr1[[#This Row],[Spk/sec-Average]]),"",IF(BurstClassHr1[[#This Row],[Spk/sec-Average]]&lt;$B$3,"LF","HF"))</f>
        <v/>
      </c>
      <c r="D96" s="47" t="str">
        <f>IF(ISBLANK(BurstClassHr1[[#This Row],[%Spikes in Bursts-All]]),"",IF(BurstClassHr1[[#This Row],[%Spikes in Bursts-All]]&lt;$C$3,"LB","HB"))</f>
        <v/>
      </c>
      <c r="E96" s="48" t="str">
        <f t="shared" si="1"/>
        <v/>
      </c>
      <c r="F96"/>
      <c r="G96"/>
      <c r="H96" s="67"/>
      <c r="I96"/>
      <c r="J96"/>
      <c r="K96"/>
      <c r="L96"/>
      <c r="M96"/>
      <c r="N96"/>
      <c r="O96"/>
    </row>
    <row r="97" spans="3:15" x14ac:dyDescent="0.3">
      <c r="C97" s="47" t="str">
        <f>IF(ISBLANK(BurstClassHr1[[#This Row],[Spk/sec-Average]]),"",IF(BurstClassHr1[[#This Row],[Spk/sec-Average]]&lt;$B$3,"LF","HF"))</f>
        <v/>
      </c>
      <c r="D97" s="47" t="str">
        <f>IF(ISBLANK(BurstClassHr1[[#This Row],[%Spikes in Bursts-All]]),"",IF(BurstClassHr1[[#This Row],[%Spikes in Bursts-All]]&lt;$C$3,"LB","HB"))</f>
        <v/>
      </c>
      <c r="E97" s="48" t="str">
        <f t="shared" si="1"/>
        <v/>
      </c>
      <c r="F97"/>
      <c r="G97"/>
      <c r="H97" s="67"/>
      <c r="I97"/>
      <c r="J97"/>
      <c r="K97"/>
      <c r="L97"/>
      <c r="M97"/>
      <c r="N97"/>
      <c r="O97"/>
    </row>
    <row r="98" spans="3:15" x14ac:dyDescent="0.3">
      <c r="C98" s="47" t="str">
        <f>IF(ISBLANK(BurstClassHr1[[#This Row],[Spk/sec-Average]]),"",IF(BurstClassHr1[[#This Row],[Spk/sec-Average]]&lt;$B$3,"LF","HF"))</f>
        <v/>
      </c>
      <c r="D98" s="47" t="str">
        <f>IF(ISBLANK(BurstClassHr1[[#This Row],[%Spikes in Bursts-All]]),"",IF(BurstClassHr1[[#This Row],[%Spikes in Bursts-All]]&lt;$C$3,"LB","HB"))</f>
        <v/>
      </c>
      <c r="E98" s="48" t="str">
        <f t="shared" si="1"/>
        <v/>
      </c>
      <c r="F98"/>
      <c r="G98"/>
      <c r="H98" s="67"/>
      <c r="I98"/>
      <c r="J98"/>
      <c r="K98"/>
      <c r="L98"/>
      <c r="M98"/>
      <c r="N98"/>
      <c r="O98"/>
    </row>
    <row r="99" spans="3:15" x14ac:dyDescent="0.3">
      <c r="C99" s="47" t="str">
        <f>IF(ISBLANK(BurstClassHr1[[#This Row],[Spk/sec-Average]]),"",IF(BurstClassHr1[[#This Row],[Spk/sec-Average]]&lt;$B$3,"LF","HF"))</f>
        <v/>
      </c>
      <c r="D99" s="47" t="str">
        <f>IF(ISBLANK(BurstClassHr1[[#This Row],[%Spikes in Bursts-All]]),"",IF(BurstClassHr1[[#This Row],[%Spikes in Bursts-All]]&lt;$C$3,"LB","HB"))</f>
        <v/>
      </c>
      <c r="E99" s="48" t="str">
        <f t="shared" si="1"/>
        <v/>
      </c>
      <c r="F99"/>
      <c r="G99"/>
      <c r="H99" s="67"/>
      <c r="I99"/>
      <c r="J99"/>
      <c r="K99"/>
      <c r="L99"/>
      <c r="M99"/>
      <c r="N99"/>
      <c r="O99"/>
    </row>
    <row r="100" spans="3:15" x14ac:dyDescent="0.3">
      <c r="C100" s="47" t="str">
        <f>IF(ISBLANK(BurstClassHr1[[#This Row],[Spk/sec-Average]]),"",IF(BurstClassHr1[[#This Row],[Spk/sec-Average]]&lt;$B$3,"LF","HF"))</f>
        <v/>
      </c>
      <c r="D100" s="47" t="str">
        <f>IF(ISBLANK(BurstClassHr1[[#This Row],[%Spikes in Bursts-All]]),"",IF(BurstClassHr1[[#This Row],[%Spikes in Bursts-All]]&lt;$C$3,"LB","HB"))</f>
        <v/>
      </c>
      <c r="E100" s="48" t="str">
        <f t="shared" si="1"/>
        <v/>
      </c>
      <c r="F100"/>
      <c r="G100"/>
      <c r="H100" s="67"/>
      <c r="I100"/>
      <c r="J100"/>
      <c r="K100"/>
      <c r="L100"/>
      <c r="M100"/>
      <c r="N100"/>
      <c r="O100"/>
    </row>
    <row r="101" spans="3:15" x14ac:dyDescent="0.3">
      <c r="C101" s="47" t="str">
        <f>IF(ISBLANK(BurstClassHr1[[#This Row],[Spk/sec-Average]]),"",IF(BurstClassHr1[[#This Row],[Spk/sec-Average]]&lt;$B$3,"LF","HF"))</f>
        <v/>
      </c>
      <c r="D101" s="47" t="str">
        <f>IF(ISBLANK(BurstClassHr1[[#This Row],[%Spikes in Bursts-All]]),"",IF(BurstClassHr1[[#This Row],[%Spikes in Bursts-All]]&lt;$C$3,"LB","HB"))</f>
        <v/>
      </c>
      <c r="E101" s="48" t="str">
        <f t="shared" si="1"/>
        <v/>
      </c>
      <c r="F101"/>
      <c r="G101"/>
      <c r="H101" s="67"/>
      <c r="I101"/>
      <c r="J101"/>
      <c r="K101"/>
      <c r="L101"/>
      <c r="M101"/>
      <c r="N101"/>
      <c r="O101"/>
    </row>
    <row r="102" spans="3:15" x14ac:dyDescent="0.3">
      <c r="C102" s="47" t="str">
        <f>IF(ISBLANK(BurstClassHr1[[#This Row],[Spk/sec-Average]]),"",IF(BurstClassHr1[[#This Row],[Spk/sec-Average]]&lt;$B$3,"LF","HF"))</f>
        <v/>
      </c>
      <c r="D102" s="47" t="str">
        <f>IF(ISBLANK(BurstClassHr1[[#This Row],[%Spikes in Bursts-All]]),"",IF(BurstClassHr1[[#This Row],[%Spikes in Bursts-All]]&lt;$C$3,"LB","HB"))</f>
        <v/>
      </c>
      <c r="E102" s="48" t="str">
        <f t="shared" si="1"/>
        <v/>
      </c>
      <c r="F102"/>
      <c r="G102"/>
      <c r="H102" s="67"/>
      <c r="I102"/>
      <c r="J102"/>
      <c r="K102"/>
      <c r="L102"/>
      <c r="M102"/>
      <c r="N102"/>
      <c r="O102"/>
    </row>
    <row r="103" spans="3:15" x14ac:dyDescent="0.3">
      <c r="C103" s="47" t="str">
        <f>IF(ISBLANK(BurstClassHr1[[#This Row],[Spk/sec-Average]]),"",IF(BurstClassHr1[[#This Row],[Spk/sec-Average]]&lt;$B$3,"LF","HF"))</f>
        <v/>
      </c>
      <c r="D103" s="47" t="str">
        <f>IF(ISBLANK(BurstClassHr1[[#This Row],[%Spikes in Bursts-All]]),"",IF(BurstClassHr1[[#This Row],[%Spikes in Bursts-All]]&lt;$C$3,"LB","HB"))</f>
        <v/>
      </c>
      <c r="E103" s="48" t="str">
        <f t="shared" si="1"/>
        <v/>
      </c>
      <c r="F103"/>
      <c r="G103"/>
      <c r="H103" s="67"/>
      <c r="I103"/>
      <c r="J103"/>
      <c r="K103"/>
      <c r="L103"/>
      <c r="M103"/>
      <c r="N103"/>
      <c r="O103"/>
    </row>
    <row r="104" spans="3:15" x14ac:dyDescent="0.3">
      <c r="C104" s="47" t="str">
        <f>IF(ISBLANK(BurstClassHr1[[#This Row],[Spk/sec-Average]]),"",IF(BurstClassHr1[[#This Row],[Spk/sec-Average]]&lt;$B$3,"LF","HF"))</f>
        <v/>
      </c>
      <c r="D104" s="47" t="str">
        <f>IF(ISBLANK(BurstClassHr1[[#This Row],[%Spikes in Bursts-All]]),"",IF(BurstClassHr1[[#This Row],[%Spikes in Bursts-All]]&lt;$C$3,"LB","HB"))</f>
        <v/>
      </c>
      <c r="E104" s="48" t="str">
        <f t="shared" si="1"/>
        <v/>
      </c>
      <c r="F104"/>
      <c r="G104"/>
      <c r="H104" s="67"/>
      <c r="I104"/>
      <c r="J104"/>
      <c r="K104"/>
      <c r="L104"/>
      <c r="M104"/>
      <c r="N104"/>
      <c r="O104"/>
    </row>
    <row r="105" spans="3:15" x14ac:dyDescent="0.3">
      <c r="C105" s="47" t="str">
        <f>IF(ISBLANK(BurstClassHr1[[#This Row],[Spk/sec-Average]]),"",IF(BurstClassHr1[[#This Row],[Spk/sec-Average]]&lt;$B$3,"LF","HF"))</f>
        <v/>
      </c>
      <c r="D105" s="47" t="str">
        <f>IF(ISBLANK(BurstClassHr1[[#This Row],[%Spikes in Bursts-All]]),"",IF(BurstClassHr1[[#This Row],[%Spikes in Bursts-All]]&lt;$C$3,"LB","HB"))</f>
        <v/>
      </c>
      <c r="E105" s="48" t="str">
        <f t="shared" si="1"/>
        <v/>
      </c>
      <c r="F105"/>
      <c r="G105"/>
      <c r="H105" s="67"/>
      <c r="I105"/>
      <c r="J105"/>
      <c r="K105"/>
      <c r="L105"/>
      <c r="M105"/>
      <c r="N105"/>
      <c r="O105"/>
    </row>
    <row r="106" spans="3:15" x14ac:dyDescent="0.3">
      <c r="C106" s="47" t="str">
        <f>IF(ISBLANK(BurstClassHr1[[#This Row],[Spk/sec-Average]]),"",IF(BurstClassHr1[[#This Row],[Spk/sec-Average]]&lt;$B$3,"LF","HF"))</f>
        <v/>
      </c>
      <c r="D106" s="47" t="str">
        <f>IF(ISBLANK(BurstClassHr1[[#This Row],[%Spikes in Bursts-All]]),"",IF(BurstClassHr1[[#This Row],[%Spikes in Bursts-All]]&lt;$C$3,"LB","HB"))</f>
        <v/>
      </c>
      <c r="E106" s="48" t="str">
        <f t="shared" si="1"/>
        <v/>
      </c>
      <c r="F106"/>
      <c r="G106"/>
      <c r="H106" s="67"/>
      <c r="I106"/>
      <c r="J106"/>
      <c r="K106"/>
      <c r="L106"/>
      <c r="M106"/>
      <c r="N106"/>
      <c r="O106"/>
    </row>
    <row r="107" spans="3:15" x14ac:dyDescent="0.3">
      <c r="C107" s="47" t="str">
        <f>IF(ISBLANK(BurstClassHr1[[#This Row],[Spk/sec-Average]]),"",IF(BurstClassHr1[[#This Row],[Spk/sec-Average]]&lt;$B$3,"LF","HF"))</f>
        <v/>
      </c>
      <c r="D107" s="47" t="str">
        <f>IF(ISBLANK(BurstClassHr1[[#This Row],[%Spikes in Bursts-All]]),"",IF(BurstClassHr1[[#This Row],[%Spikes in Bursts-All]]&lt;$C$3,"LB","HB"))</f>
        <v/>
      </c>
      <c r="E107" s="48" t="str">
        <f t="shared" si="1"/>
        <v/>
      </c>
      <c r="F107"/>
      <c r="G107"/>
      <c r="H107" s="67"/>
      <c r="I107"/>
      <c r="J107"/>
      <c r="K107"/>
      <c r="L107"/>
      <c r="M107"/>
      <c r="N107"/>
      <c r="O107"/>
    </row>
    <row r="108" spans="3:15" x14ac:dyDescent="0.3">
      <c r="C108" s="47" t="str">
        <f>IF(ISBLANK(BurstClassHr1[[#This Row],[Spk/sec-Average]]),"",IF(BurstClassHr1[[#This Row],[Spk/sec-Average]]&lt;$B$3,"LF","HF"))</f>
        <v/>
      </c>
      <c r="D108" s="47" t="str">
        <f>IF(ISBLANK(BurstClassHr1[[#This Row],[%Spikes in Bursts-All]]),"",IF(BurstClassHr1[[#This Row],[%Spikes in Bursts-All]]&lt;$C$3,"LB","HB"))</f>
        <v/>
      </c>
      <c r="E108" s="48" t="str">
        <f t="shared" si="1"/>
        <v/>
      </c>
      <c r="F108"/>
      <c r="G108"/>
      <c r="H108" s="67"/>
      <c r="I108"/>
      <c r="J108"/>
      <c r="K108"/>
      <c r="L108"/>
      <c r="M108"/>
      <c r="N108"/>
      <c r="O108"/>
    </row>
    <row r="109" spans="3:15" x14ac:dyDescent="0.3">
      <c r="C109" s="47" t="str">
        <f>IF(ISBLANK(BurstClassHr1[[#This Row],[Spk/sec-Average]]),"",IF(BurstClassHr1[[#This Row],[Spk/sec-Average]]&lt;$B$3,"LF","HF"))</f>
        <v/>
      </c>
      <c r="D109" s="47" t="str">
        <f>IF(ISBLANK(BurstClassHr1[[#This Row],[%Spikes in Bursts-All]]),"",IF(BurstClassHr1[[#This Row],[%Spikes in Bursts-All]]&lt;$C$3,"LB","HB"))</f>
        <v/>
      </c>
      <c r="E109" s="48" t="str">
        <f t="shared" si="1"/>
        <v/>
      </c>
      <c r="F109"/>
      <c r="G109"/>
      <c r="H109" s="67"/>
      <c r="I109"/>
      <c r="J109"/>
      <c r="K109"/>
      <c r="L109"/>
      <c r="M109"/>
      <c r="N109"/>
      <c r="O109"/>
    </row>
    <row r="110" spans="3:15" x14ac:dyDescent="0.3">
      <c r="C110" s="47" t="str">
        <f>IF(ISBLANK(BurstClassHr1[[#This Row],[Spk/sec-Average]]),"",IF(BurstClassHr1[[#This Row],[Spk/sec-Average]]&lt;$B$3,"LF","HF"))</f>
        <v/>
      </c>
      <c r="D110" s="47" t="str">
        <f>IF(ISBLANK(BurstClassHr1[[#This Row],[%Spikes in Bursts-All]]),"",IF(BurstClassHr1[[#This Row],[%Spikes in Bursts-All]]&lt;$C$3,"LB","HB"))</f>
        <v/>
      </c>
      <c r="E110" s="48" t="str">
        <f t="shared" si="1"/>
        <v/>
      </c>
      <c r="F110"/>
      <c r="G110"/>
      <c r="H110" s="67"/>
      <c r="I110"/>
      <c r="J110"/>
      <c r="K110"/>
      <c r="L110"/>
      <c r="M110"/>
      <c r="N110"/>
      <c r="O110"/>
    </row>
    <row r="111" spans="3:15" x14ac:dyDescent="0.3">
      <c r="C111" s="47" t="str">
        <f>IF(ISBLANK(BurstClassHr1[[#This Row],[Spk/sec-Average]]),"",IF(BurstClassHr1[[#This Row],[Spk/sec-Average]]&lt;$B$3,"LF","HF"))</f>
        <v/>
      </c>
      <c r="D111" s="47" t="str">
        <f>IF(ISBLANK(BurstClassHr1[[#This Row],[%Spikes in Bursts-All]]),"",IF(BurstClassHr1[[#This Row],[%Spikes in Bursts-All]]&lt;$C$3,"LB","HB"))</f>
        <v/>
      </c>
      <c r="E111" s="48" t="str">
        <f t="shared" si="1"/>
        <v/>
      </c>
      <c r="F111"/>
      <c r="G111"/>
      <c r="H111" s="67"/>
      <c r="I111"/>
      <c r="J111"/>
      <c r="K111"/>
      <c r="L111"/>
      <c r="M111"/>
      <c r="N111"/>
      <c r="O111"/>
    </row>
    <row r="112" spans="3:15" x14ac:dyDescent="0.3">
      <c r="C112" s="47" t="str">
        <f>IF(ISBLANK(BurstClassHr1[[#This Row],[Spk/sec-Average]]),"",IF(BurstClassHr1[[#This Row],[Spk/sec-Average]]&lt;$B$3,"LF","HF"))</f>
        <v/>
      </c>
      <c r="D112" s="47" t="str">
        <f>IF(ISBLANK(BurstClassHr1[[#This Row],[%Spikes in Bursts-All]]),"",IF(BurstClassHr1[[#This Row],[%Spikes in Bursts-All]]&lt;$C$3,"LB","HB"))</f>
        <v/>
      </c>
      <c r="E112" s="48" t="str">
        <f t="shared" si="1"/>
        <v/>
      </c>
      <c r="F112"/>
      <c r="G112"/>
      <c r="H112" s="67"/>
      <c r="I112"/>
      <c r="J112"/>
      <c r="K112"/>
      <c r="L112"/>
      <c r="M112"/>
      <c r="N112"/>
      <c r="O112"/>
    </row>
    <row r="113" spans="3:15" x14ac:dyDescent="0.3">
      <c r="C113" s="47" t="str">
        <f>IF(ISBLANK(BurstClassHr1[[#This Row],[Spk/sec-Average]]),"",IF(BurstClassHr1[[#This Row],[Spk/sec-Average]]&lt;$B$3,"LF","HF"))</f>
        <v/>
      </c>
      <c r="D113" s="47" t="str">
        <f>IF(ISBLANK(BurstClassHr1[[#This Row],[%Spikes in Bursts-All]]),"",IF(BurstClassHr1[[#This Row],[%Spikes in Bursts-All]]&lt;$C$3,"LB","HB"))</f>
        <v/>
      </c>
      <c r="E113" s="48" t="str">
        <f t="shared" si="1"/>
        <v/>
      </c>
      <c r="F113"/>
      <c r="G113"/>
      <c r="H113" s="67"/>
      <c r="I113"/>
      <c r="J113"/>
      <c r="K113"/>
      <c r="L113"/>
      <c r="M113"/>
      <c r="N113"/>
      <c r="O113"/>
    </row>
    <row r="114" spans="3:15" x14ac:dyDescent="0.3">
      <c r="C114" s="47" t="str">
        <f>IF(ISBLANK(BurstClassHr1[[#This Row],[Spk/sec-Average]]),"",IF(BurstClassHr1[[#This Row],[Spk/sec-Average]]&lt;$B$3,"LF","HF"))</f>
        <v/>
      </c>
      <c r="D114" s="47" t="str">
        <f>IF(ISBLANK(BurstClassHr1[[#This Row],[%Spikes in Bursts-All]]),"",IF(BurstClassHr1[[#This Row],[%Spikes in Bursts-All]]&lt;$C$3,"LB","HB"))</f>
        <v/>
      </c>
      <c r="E114" s="48" t="str">
        <f t="shared" si="1"/>
        <v/>
      </c>
      <c r="F114"/>
      <c r="G114"/>
      <c r="H114" s="67"/>
      <c r="I114"/>
      <c r="J114"/>
      <c r="K114"/>
      <c r="L114"/>
      <c r="M114"/>
      <c r="N114"/>
      <c r="O114"/>
    </row>
    <row r="115" spans="3:15" x14ac:dyDescent="0.3">
      <c r="C115" s="47" t="str">
        <f>IF(ISBLANK(BurstClassHr1[[#This Row],[Spk/sec-Average]]),"",IF(BurstClassHr1[[#This Row],[Spk/sec-Average]]&lt;$B$3,"LF","HF"))</f>
        <v/>
      </c>
      <c r="D115" s="47" t="str">
        <f>IF(ISBLANK(BurstClassHr1[[#This Row],[%Spikes in Bursts-All]]),"",IF(BurstClassHr1[[#This Row],[%Spikes in Bursts-All]]&lt;$C$3,"LB","HB"))</f>
        <v/>
      </c>
      <c r="E115" s="48" t="str">
        <f t="shared" si="1"/>
        <v/>
      </c>
      <c r="F115"/>
      <c r="G115"/>
      <c r="H115" s="67"/>
      <c r="I115"/>
      <c r="J115"/>
      <c r="K115"/>
      <c r="L115"/>
      <c r="M115"/>
      <c r="N115"/>
      <c r="O115"/>
    </row>
    <row r="116" spans="3:15" x14ac:dyDescent="0.3">
      <c r="C116" s="47" t="str">
        <f>IF(ISBLANK(BurstClassHr1[[#This Row],[Spk/sec-Average]]),"",IF(BurstClassHr1[[#This Row],[Spk/sec-Average]]&lt;$B$3,"LF","HF"))</f>
        <v/>
      </c>
      <c r="D116" s="47" t="str">
        <f>IF(ISBLANK(BurstClassHr1[[#This Row],[%Spikes in Bursts-All]]),"",IF(BurstClassHr1[[#This Row],[%Spikes in Bursts-All]]&lt;$C$3,"LB","HB"))</f>
        <v/>
      </c>
      <c r="E116" s="48" t="str">
        <f t="shared" si="1"/>
        <v/>
      </c>
      <c r="F116"/>
      <c r="G116"/>
      <c r="H116" s="67"/>
      <c r="I116"/>
      <c r="J116"/>
      <c r="K116"/>
      <c r="L116"/>
      <c r="M116"/>
      <c r="N116"/>
      <c r="O116"/>
    </row>
    <row r="117" spans="3:15" x14ac:dyDescent="0.3">
      <c r="C117" s="47" t="str">
        <f>IF(ISBLANK(BurstClassHr1[[#This Row],[Spk/sec-Average]]),"",IF(BurstClassHr1[[#This Row],[Spk/sec-Average]]&lt;$B$3,"LF","HF"))</f>
        <v/>
      </c>
      <c r="D117" s="47" t="str">
        <f>IF(ISBLANK(BurstClassHr1[[#This Row],[%Spikes in Bursts-All]]),"",IF(BurstClassHr1[[#This Row],[%Spikes in Bursts-All]]&lt;$C$3,"LB","HB"))</f>
        <v/>
      </c>
      <c r="E117" s="48" t="str">
        <f t="shared" si="1"/>
        <v/>
      </c>
      <c r="F117"/>
      <c r="G117"/>
      <c r="H117" s="67"/>
      <c r="I117"/>
      <c r="J117"/>
      <c r="K117"/>
      <c r="L117"/>
      <c r="M117"/>
      <c r="N117"/>
      <c r="O117"/>
    </row>
    <row r="118" spans="3:15" x14ac:dyDescent="0.3">
      <c r="C118" s="47" t="str">
        <f>IF(ISBLANK(BurstClassHr1[[#This Row],[Spk/sec-Average]]),"",IF(BurstClassHr1[[#This Row],[Spk/sec-Average]]&lt;$B$3,"LF","HF"))</f>
        <v/>
      </c>
      <c r="D118" s="47" t="str">
        <f>IF(ISBLANK(BurstClassHr1[[#This Row],[%Spikes in Bursts-All]]),"",IF(BurstClassHr1[[#This Row],[%Spikes in Bursts-All]]&lt;$C$3,"LB","HB"))</f>
        <v/>
      </c>
      <c r="E118" s="48" t="str">
        <f t="shared" si="1"/>
        <v/>
      </c>
      <c r="F118"/>
      <c r="G118"/>
      <c r="H118" s="67"/>
      <c r="I118"/>
      <c r="J118"/>
      <c r="K118"/>
      <c r="L118"/>
      <c r="M118"/>
      <c r="N118"/>
      <c r="O118"/>
    </row>
    <row r="119" spans="3:15" x14ac:dyDescent="0.3">
      <c r="C119" s="47" t="str">
        <f>IF(ISBLANK(BurstClassHr1[[#This Row],[Spk/sec-Average]]),"",IF(BurstClassHr1[[#This Row],[Spk/sec-Average]]&lt;$B$3,"LF","HF"))</f>
        <v/>
      </c>
      <c r="D119" s="47" t="str">
        <f>IF(ISBLANK(BurstClassHr1[[#This Row],[%Spikes in Bursts-All]]),"",IF(BurstClassHr1[[#This Row],[%Spikes in Bursts-All]]&lt;$C$3,"LB","HB"))</f>
        <v/>
      </c>
      <c r="E119" s="48" t="str">
        <f t="shared" si="1"/>
        <v/>
      </c>
      <c r="F119"/>
      <c r="G119"/>
      <c r="H119" s="67"/>
      <c r="I119"/>
      <c r="J119"/>
      <c r="K119"/>
      <c r="L119"/>
      <c r="M119"/>
      <c r="N119"/>
      <c r="O119"/>
    </row>
    <row r="120" spans="3:15" x14ac:dyDescent="0.3">
      <c r="C120" s="47" t="str">
        <f>IF(ISBLANK(BurstClassHr1[[#This Row],[Spk/sec-Average]]),"",IF(BurstClassHr1[[#This Row],[Spk/sec-Average]]&lt;$B$3,"LF","HF"))</f>
        <v/>
      </c>
      <c r="D120" s="47" t="str">
        <f>IF(ISBLANK(BurstClassHr1[[#This Row],[%Spikes in Bursts-All]]),"",IF(BurstClassHr1[[#This Row],[%Spikes in Bursts-All]]&lt;$C$3,"LB","HB"))</f>
        <v/>
      </c>
      <c r="E120" s="48" t="str">
        <f t="shared" si="1"/>
        <v/>
      </c>
      <c r="F120"/>
      <c r="G120"/>
      <c r="H120" s="67"/>
      <c r="I120"/>
      <c r="J120"/>
      <c r="K120"/>
      <c r="L120"/>
      <c r="M120"/>
      <c r="N120"/>
      <c r="O120"/>
    </row>
    <row r="121" spans="3:15" x14ac:dyDescent="0.3">
      <c r="C121" s="47" t="str">
        <f>IF(ISBLANK(BurstClassHr1[[#This Row],[Spk/sec-Average]]),"",IF(BurstClassHr1[[#This Row],[Spk/sec-Average]]&lt;$B$3,"LF","HF"))</f>
        <v/>
      </c>
      <c r="D121" s="47" t="str">
        <f>IF(ISBLANK(BurstClassHr1[[#This Row],[%Spikes in Bursts-All]]),"",IF(BurstClassHr1[[#This Row],[%Spikes in Bursts-All]]&lt;$C$3,"LB","HB"))</f>
        <v/>
      </c>
      <c r="E121" s="48" t="str">
        <f t="shared" si="1"/>
        <v/>
      </c>
      <c r="F121"/>
      <c r="G121"/>
      <c r="H121" s="67"/>
      <c r="I121"/>
      <c r="J121"/>
      <c r="K121"/>
      <c r="L121"/>
      <c r="M121"/>
      <c r="N121"/>
      <c r="O121"/>
    </row>
    <row r="122" spans="3:15" x14ac:dyDescent="0.3">
      <c r="C122" s="47" t="str">
        <f>IF(ISBLANK(BurstClassHr1[[#This Row],[Spk/sec-Average]]),"",IF(BurstClassHr1[[#This Row],[Spk/sec-Average]]&lt;$B$3,"LF","HF"))</f>
        <v/>
      </c>
      <c r="D122" s="47" t="str">
        <f>IF(ISBLANK(BurstClassHr1[[#This Row],[%Spikes in Bursts-All]]),"",IF(BurstClassHr1[[#This Row],[%Spikes in Bursts-All]]&lt;$C$3,"LB","HB"))</f>
        <v/>
      </c>
      <c r="E122" s="48" t="str">
        <f t="shared" si="1"/>
        <v/>
      </c>
      <c r="F122"/>
      <c r="G122"/>
      <c r="H122" s="67"/>
      <c r="I122"/>
      <c r="J122"/>
      <c r="K122"/>
      <c r="L122"/>
      <c r="M122"/>
      <c r="N122"/>
      <c r="O122"/>
    </row>
    <row r="123" spans="3:15" x14ac:dyDescent="0.3">
      <c r="C123" s="47" t="str">
        <f>IF(ISBLANK(BurstClassHr1[[#This Row],[Spk/sec-Average]]),"",IF(BurstClassHr1[[#This Row],[Spk/sec-Average]]&lt;$B$3,"LF","HF"))</f>
        <v/>
      </c>
      <c r="D123" s="47" t="str">
        <f>IF(ISBLANK(BurstClassHr1[[#This Row],[%Spikes in Bursts-All]]),"",IF(BurstClassHr1[[#This Row],[%Spikes in Bursts-All]]&lt;$C$3,"LB","HB"))</f>
        <v/>
      </c>
      <c r="E123" s="48" t="str">
        <f t="shared" si="1"/>
        <v/>
      </c>
      <c r="F123"/>
      <c r="G123"/>
      <c r="H123" s="67"/>
      <c r="I123"/>
      <c r="J123"/>
      <c r="K123"/>
      <c r="L123"/>
      <c r="M123"/>
      <c r="N123"/>
      <c r="O123"/>
    </row>
    <row r="124" spans="3:15" x14ac:dyDescent="0.3">
      <c r="C124" s="47" t="str">
        <f>IF(ISBLANK(BurstClassHr1[[#This Row],[Spk/sec-Average]]),"",IF(BurstClassHr1[[#This Row],[Spk/sec-Average]]&lt;$B$3,"LF","HF"))</f>
        <v/>
      </c>
      <c r="D124" s="47" t="str">
        <f>IF(ISBLANK(BurstClassHr1[[#This Row],[%Spikes in Bursts-All]]),"",IF(BurstClassHr1[[#This Row],[%Spikes in Bursts-All]]&lt;$C$3,"LB","HB"))</f>
        <v/>
      </c>
      <c r="E124" s="48" t="str">
        <f t="shared" si="1"/>
        <v/>
      </c>
      <c r="F124"/>
      <c r="G124"/>
      <c r="H124" s="67"/>
      <c r="I124"/>
      <c r="J124"/>
      <c r="K124"/>
      <c r="L124"/>
      <c r="M124"/>
      <c r="N124"/>
      <c r="O124"/>
    </row>
    <row r="125" spans="3:15" x14ac:dyDescent="0.3">
      <c r="C125" s="47" t="str">
        <f>IF(ISBLANK(BurstClassHr1[[#This Row],[Spk/sec-Average]]),"",IF(BurstClassHr1[[#This Row],[Spk/sec-Average]]&lt;$B$3,"LF","HF"))</f>
        <v/>
      </c>
      <c r="D125" s="47" t="str">
        <f>IF(ISBLANK(BurstClassHr1[[#This Row],[%Spikes in Bursts-All]]),"",IF(BurstClassHr1[[#This Row],[%Spikes in Bursts-All]]&lt;$C$3,"LB","HB"))</f>
        <v/>
      </c>
      <c r="E125" s="48" t="str">
        <f t="shared" si="1"/>
        <v/>
      </c>
      <c r="F125"/>
      <c r="G125"/>
      <c r="H125" s="67"/>
      <c r="I125"/>
      <c r="J125"/>
      <c r="K125"/>
      <c r="L125"/>
      <c r="M125"/>
      <c r="N125"/>
      <c r="O125"/>
    </row>
    <row r="126" spans="3:15" x14ac:dyDescent="0.3">
      <c r="C126" s="47" t="str">
        <f>IF(ISBLANK(BurstClassHr1[[#This Row],[Spk/sec-Average]]),"",IF(BurstClassHr1[[#This Row],[Spk/sec-Average]]&lt;$B$3,"LF","HF"))</f>
        <v/>
      </c>
      <c r="D126" s="47" t="str">
        <f>IF(ISBLANK(BurstClassHr1[[#This Row],[%Spikes in Bursts-All]]),"",IF(BurstClassHr1[[#This Row],[%Spikes in Bursts-All]]&lt;$C$3,"LB","HB"))</f>
        <v/>
      </c>
      <c r="E126" s="48" t="str">
        <f t="shared" si="1"/>
        <v/>
      </c>
      <c r="F126"/>
      <c r="G126"/>
      <c r="H126" s="67"/>
      <c r="I126"/>
      <c r="J126"/>
      <c r="K126"/>
      <c r="L126"/>
      <c r="M126"/>
      <c r="N126"/>
      <c r="O126"/>
    </row>
    <row r="127" spans="3:15" x14ac:dyDescent="0.3">
      <c r="C127" s="47" t="str">
        <f>IF(ISBLANK(BurstClassHr1[[#This Row],[Spk/sec-Average]]),"",IF(BurstClassHr1[[#This Row],[Spk/sec-Average]]&lt;$B$3,"LF","HF"))</f>
        <v/>
      </c>
      <c r="D127" s="47" t="str">
        <f>IF(ISBLANK(BurstClassHr1[[#This Row],[%Spikes in Bursts-All]]),"",IF(BurstClassHr1[[#This Row],[%Spikes in Bursts-All]]&lt;$C$3,"LB","HB"))</f>
        <v/>
      </c>
      <c r="E127" s="48" t="str">
        <f t="shared" si="1"/>
        <v/>
      </c>
      <c r="F127"/>
      <c r="G127"/>
      <c r="H127" s="67"/>
      <c r="I127"/>
      <c r="J127"/>
      <c r="K127"/>
      <c r="L127"/>
      <c r="M127"/>
      <c r="N127"/>
      <c r="O127"/>
    </row>
    <row r="128" spans="3:15" x14ac:dyDescent="0.3">
      <c r="C128" s="49" t="str">
        <f>IF(ISBLANK(BurstClassHr1[[#This Row],[Spk/sec-Average]]),"",IF(BurstClassHr1[[#This Row],[Spk/sec-Average]]&lt;$B$3,"LF","HF"))</f>
        <v/>
      </c>
      <c r="D128" s="49" t="str">
        <f>IF(ISBLANK(BurstClassHr1[[#This Row],[%Spikes in Bursts-All]]),"",IF(BurstClassHr1[[#This Row],[%Spikes in Bursts-All]]&lt;$C$3,"LB","HB"))</f>
        <v/>
      </c>
      <c r="E128" s="50" t="str">
        <f t="shared" si="1"/>
        <v/>
      </c>
      <c r="F128"/>
      <c r="G128"/>
      <c r="H128" s="67"/>
      <c r="I128"/>
      <c r="J128"/>
      <c r="K128"/>
      <c r="L128"/>
      <c r="M128"/>
      <c r="N128"/>
      <c r="O128"/>
    </row>
    <row r="129" spans="3:15" x14ac:dyDescent="0.3">
      <c r="C129" s="49" t="str">
        <f>IF(ISBLANK(BurstClassHr1[[#This Row],[Spk/sec-Average]]),"",IF(BurstClassHr1[[#This Row],[Spk/sec-Average]]&lt;$B$3,"LF","HF"))</f>
        <v/>
      </c>
      <c r="D129" s="49" t="str">
        <f>IF(ISBLANK(BurstClassHr1[[#This Row],[%Spikes in Bursts-All]]),"",IF(BurstClassHr1[[#This Row],[%Spikes in Bursts-All]]&lt;$C$3,"LB","HB"))</f>
        <v/>
      </c>
      <c r="E129" s="50" t="str">
        <f t="shared" si="1"/>
        <v/>
      </c>
      <c r="F129"/>
      <c r="G129"/>
      <c r="H129" s="67"/>
      <c r="I129"/>
      <c r="J129"/>
      <c r="K129"/>
      <c r="L129"/>
      <c r="M129"/>
      <c r="N129"/>
      <c r="O129"/>
    </row>
    <row r="130" spans="3:15" x14ac:dyDescent="0.3">
      <c r="C130" s="49" t="str">
        <f>IF(ISBLANK(BurstClassHr1[[#This Row],[Spk/sec-Average]]),"",IF(BurstClassHr1[[#This Row],[Spk/sec-Average]]&lt;$B$3,"LF","HF"))</f>
        <v/>
      </c>
      <c r="D130" s="49" t="str">
        <f>IF(ISBLANK(BurstClassHr1[[#This Row],[%Spikes in Bursts-All]]),"",IF(BurstClassHr1[[#This Row],[%Spikes in Bursts-All]]&lt;$C$3,"LB","HB"))</f>
        <v/>
      </c>
      <c r="E130" s="50" t="str">
        <f t="shared" si="1"/>
        <v/>
      </c>
      <c r="F130"/>
      <c r="G130"/>
      <c r="H130" s="67"/>
      <c r="I130"/>
      <c r="J130"/>
      <c r="K130"/>
      <c r="L130"/>
      <c r="M130"/>
      <c r="N130"/>
      <c r="O130"/>
    </row>
    <row r="131" spans="3:15" x14ac:dyDescent="0.3">
      <c r="C131" s="49" t="str">
        <f>IF(ISBLANK(BurstClassHr1[[#This Row],[Spk/sec-Average]]),"",IF(BurstClassHr1[[#This Row],[Spk/sec-Average]]&lt;$B$3,"LF","HF"))</f>
        <v/>
      </c>
      <c r="D131" s="49" t="str">
        <f>IF(ISBLANK(BurstClassHr1[[#This Row],[%Spikes in Bursts-All]]),"",IF(BurstClassHr1[[#This Row],[%Spikes in Bursts-All]]&lt;$C$3,"LB","HB"))</f>
        <v/>
      </c>
      <c r="E131" s="50" t="str">
        <f t="shared" si="1"/>
        <v/>
      </c>
      <c r="F131"/>
      <c r="G131"/>
      <c r="H131" s="67"/>
      <c r="I131"/>
      <c r="J131"/>
      <c r="K131"/>
      <c r="L131"/>
      <c r="M131"/>
      <c r="N131"/>
      <c r="O131"/>
    </row>
    <row r="132" spans="3:15" x14ac:dyDescent="0.3">
      <c r="C132" s="49" t="str">
        <f>IF(ISBLANK(BurstClassHr1[[#This Row],[Spk/sec-Average]]),"",IF(BurstClassHr1[[#This Row],[Spk/sec-Average]]&lt;$B$3,"LF","HF"))</f>
        <v/>
      </c>
      <c r="D132" s="49" t="str">
        <f>IF(ISBLANK(BurstClassHr1[[#This Row],[%Spikes in Bursts-All]]),"",IF(BurstClassHr1[[#This Row],[%Spikes in Bursts-All]]&lt;$C$3,"LB","HB"))</f>
        <v/>
      </c>
      <c r="E132" s="50" t="str">
        <f t="shared" si="1"/>
        <v/>
      </c>
      <c r="F132"/>
      <c r="G132"/>
      <c r="H132" s="67"/>
      <c r="I132"/>
      <c r="J132"/>
      <c r="K132"/>
      <c r="L132"/>
      <c r="M132"/>
      <c r="N132"/>
      <c r="O132"/>
    </row>
    <row r="133" spans="3:15" x14ac:dyDescent="0.3">
      <c r="C133" s="49" t="str">
        <f>IF(ISBLANK(BurstClassHr1[[#This Row],[Spk/sec-Average]]),"",IF(BurstClassHr1[[#This Row],[Spk/sec-Average]]&lt;$B$3,"LF","HF"))</f>
        <v/>
      </c>
      <c r="D133" s="49" t="str">
        <f>IF(ISBLANK(BurstClassHr1[[#This Row],[%Spikes in Bursts-All]]),"",IF(BurstClassHr1[[#This Row],[%Spikes in Bursts-All]]&lt;$C$3,"LB","HB"))</f>
        <v/>
      </c>
      <c r="E133" s="50" t="str">
        <f t="shared" si="1"/>
        <v/>
      </c>
      <c r="F133"/>
      <c r="G133"/>
      <c r="H133" s="67"/>
      <c r="I133"/>
      <c r="J133"/>
      <c r="K133"/>
      <c r="L133"/>
      <c r="M133"/>
      <c r="N133"/>
      <c r="O133"/>
    </row>
    <row r="134" spans="3:15" x14ac:dyDescent="0.3">
      <c r="C134" s="49" t="str">
        <f>IF(ISBLANK(BurstClassHr1[[#This Row],[Spk/sec-Average]]),"",IF(BurstClassHr1[[#This Row],[Spk/sec-Average]]&lt;$B$3,"LF","HF"))</f>
        <v/>
      </c>
      <c r="D134" s="49" t="str">
        <f>IF(ISBLANK(BurstClassHr1[[#This Row],[%Spikes in Bursts-All]]),"",IF(BurstClassHr1[[#This Row],[%Spikes in Bursts-All]]&lt;$C$3,"LB","HB"))</f>
        <v/>
      </c>
      <c r="E134" s="50" t="str">
        <f t="shared" si="1"/>
        <v/>
      </c>
      <c r="F134"/>
      <c r="G134"/>
      <c r="H134" s="67"/>
      <c r="I134"/>
      <c r="J134"/>
      <c r="K134"/>
      <c r="L134"/>
      <c r="M134"/>
      <c r="N134"/>
      <c r="O134"/>
    </row>
    <row r="135" spans="3:15" x14ac:dyDescent="0.3">
      <c r="C135" s="49" t="str">
        <f>IF(ISBLANK(BurstClassHr1[[#This Row],[Spk/sec-Average]]),"",IF(BurstClassHr1[[#This Row],[Spk/sec-Average]]&lt;$B$3,"LF","HF"))</f>
        <v/>
      </c>
      <c r="D135" s="49" t="str">
        <f>IF(ISBLANK(BurstClassHr1[[#This Row],[%Spikes in Bursts-All]]),"",IF(BurstClassHr1[[#This Row],[%Spikes in Bursts-All]]&lt;$C$3,"LB","HB"))</f>
        <v/>
      </c>
      <c r="E135" s="50" t="str">
        <f t="shared" si="1"/>
        <v/>
      </c>
      <c r="F135"/>
      <c r="G135"/>
      <c r="H135" s="67"/>
      <c r="I135"/>
      <c r="J135"/>
      <c r="K135"/>
      <c r="L135"/>
      <c r="M135"/>
      <c r="N135"/>
      <c r="O135"/>
    </row>
    <row r="136" spans="3:15" x14ac:dyDescent="0.3">
      <c r="C136" s="49" t="str">
        <f>IF(ISBLANK(BurstClassHr1[[#This Row],[Spk/sec-Average]]),"",IF(BurstClassHr1[[#This Row],[Spk/sec-Average]]&lt;$B$3,"LF","HF"))</f>
        <v/>
      </c>
      <c r="D136" s="49" t="str">
        <f>IF(ISBLANK(BurstClassHr1[[#This Row],[%Spikes in Bursts-All]]),"",IF(BurstClassHr1[[#This Row],[%Spikes in Bursts-All]]&lt;$C$3,"LB","HB"))</f>
        <v/>
      </c>
      <c r="E136" s="50" t="str">
        <f t="shared" si="1"/>
        <v/>
      </c>
      <c r="F136"/>
      <c r="G136"/>
      <c r="H136" s="67"/>
      <c r="I136"/>
      <c r="J136"/>
      <c r="K136"/>
      <c r="L136"/>
      <c r="M136"/>
      <c r="N136"/>
      <c r="O136"/>
    </row>
    <row r="137" spans="3:15" x14ac:dyDescent="0.3">
      <c r="C137" s="49" t="str">
        <f>IF(ISBLANK(BurstClassHr1[[#This Row],[Spk/sec-Average]]),"",IF(BurstClassHr1[[#This Row],[Spk/sec-Average]]&lt;$B$3,"LF","HF"))</f>
        <v/>
      </c>
      <c r="D137" s="49" t="str">
        <f>IF(ISBLANK(BurstClassHr1[[#This Row],[%Spikes in Bursts-All]]),"",IF(BurstClassHr1[[#This Row],[%Spikes in Bursts-All]]&lt;$C$3,"LB","HB"))</f>
        <v/>
      </c>
      <c r="E137" s="50" t="str">
        <f t="shared" si="1"/>
        <v/>
      </c>
      <c r="F137"/>
      <c r="G137"/>
      <c r="H137" s="67"/>
      <c r="I137"/>
      <c r="J137"/>
      <c r="K137"/>
      <c r="L137"/>
      <c r="M137"/>
      <c r="N137"/>
      <c r="O137"/>
    </row>
    <row r="138" spans="3:15" x14ac:dyDescent="0.3">
      <c r="C138" s="49" t="str">
        <f>IF(ISBLANK(BurstClassHr1[[#This Row],[Spk/sec-Average]]),"",IF(BurstClassHr1[[#This Row],[Spk/sec-Average]]&lt;$B$3,"LF","HF"))</f>
        <v/>
      </c>
      <c r="D138" s="49" t="str">
        <f>IF(ISBLANK(BurstClassHr1[[#This Row],[%Spikes in Bursts-All]]),"",IF(BurstClassHr1[[#This Row],[%Spikes in Bursts-All]]&lt;$C$3,"LB","HB"))</f>
        <v/>
      </c>
      <c r="E138" s="50" t="str">
        <f t="shared" si="1"/>
        <v/>
      </c>
      <c r="F138"/>
      <c r="G138"/>
      <c r="H138" s="67"/>
      <c r="I138"/>
      <c r="J138"/>
      <c r="K138"/>
      <c r="L138"/>
      <c r="M138"/>
      <c r="N138"/>
      <c r="O138"/>
    </row>
    <row r="139" spans="3:15" x14ac:dyDescent="0.3">
      <c r="C139" s="49" t="str">
        <f>IF(ISBLANK(BurstClassHr1[[#This Row],[Spk/sec-Average]]),"",IF(BurstClassHr1[[#This Row],[Spk/sec-Average]]&lt;$B$3,"LF","HF"))</f>
        <v/>
      </c>
      <c r="D139" s="49" t="str">
        <f>IF(ISBLANK(BurstClassHr1[[#This Row],[%Spikes in Bursts-All]]),"",IF(BurstClassHr1[[#This Row],[%Spikes in Bursts-All]]&lt;$C$3,"LB","HB"))</f>
        <v/>
      </c>
      <c r="E139" s="50" t="str">
        <f t="shared" si="1"/>
        <v/>
      </c>
      <c r="F139"/>
      <c r="G139"/>
      <c r="H139" s="67"/>
      <c r="I139"/>
      <c r="J139"/>
      <c r="K139"/>
      <c r="L139"/>
      <c r="M139"/>
      <c r="N139"/>
      <c r="O139"/>
    </row>
    <row r="140" spans="3:15" x14ac:dyDescent="0.3">
      <c r="C140" s="49" t="str">
        <f>IF(ISBLANK(BurstClassHr1[[#This Row],[Spk/sec-Average]]),"",IF(BurstClassHr1[[#This Row],[Spk/sec-Average]]&lt;$B$3,"LF","HF"))</f>
        <v/>
      </c>
      <c r="D140" s="49" t="str">
        <f>IF(ISBLANK(BurstClassHr1[[#This Row],[%Spikes in Bursts-All]]),"",IF(BurstClassHr1[[#This Row],[%Spikes in Bursts-All]]&lt;$C$3,"LB","HB"))</f>
        <v/>
      </c>
      <c r="E140" s="50" t="str">
        <f t="shared" si="1"/>
        <v/>
      </c>
      <c r="F140"/>
      <c r="G140"/>
      <c r="H140" s="67"/>
      <c r="I140"/>
      <c r="J140"/>
      <c r="K140"/>
      <c r="L140"/>
      <c r="M140"/>
      <c r="N140"/>
      <c r="O140"/>
    </row>
    <row r="141" spans="3:15" x14ac:dyDescent="0.3">
      <c r="C141" s="49" t="str">
        <f>IF(ISBLANK(BurstClassHr1[[#This Row],[Spk/sec-Average]]),"",IF(BurstClassHr1[[#This Row],[Spk/sec-Average]]&lt;$B$3,"LF","HF"))</f>
        <v/>
      </c>
      <c r="D141" s="49" t="str">
        <f>IF(ISBLANK(BurstClassHr1[[#This Row],[%Spikes in Bursts-All]]),"",IF(BurstClassHr1[[#This Row],[%Spikes in Bursts-All]]&lt;$C$3,"LB","HB"))</f>
        <v/>
      </c>
      <c r="E141" s="50" t="str">
        <f t="shared" si="1"/>
        <v/>
      </c>
      <c r="F141"/>
      <c r="G141"/>
      <c r="H141" s="67"/>
      <c r="I141"/>
      <c r="J141"/>
      <c r="K141"/>
      <c r="L141"/>
      <c r="M141"/>
      <c r="N141"/>
      <c r="O141"/>
    </row>
    <row r="142" spans="3:15" x14ac:dyDescent="0.3">
      <c r="C142" s="49" t="str">
        <f>IF(ISBLANK(BurstClassHr1[[#This Row],[Spk/sec-Average]]),"",IF(BurstClassHr1[[#This Row],[Spk/sec-Average]]&lt;$B$3,"LF","HF"))</f>
        <v/>
      </c>
      <c r="D142" s="49" t="str">
        <f>IF(ISBLANK(BurstClassHr1[[#This Row],[%Spikes in Bursts-All]]),"",IF(BurstClassHr1[[#This Row],[%Spikes in Bursts-All]]&lt;$C$3,"LB","HB"))</f>
        <v/>
      </c>
      <c r="E142" s="50" t="str">
        <f t="shared" si="1"/>
        <v/>
      </c>
      <c r="F142"/>
      <c r="G142"/>
      <c r="H142" s="67"/>
      <c r="I142"/>
      <c r="J142"/>
      <c r="K142"/>
      <c r="L142"/>
      <c r="M142"/>
      <c r="N142"/>
      <c r="O142"/>
    </row>
    <row r="143" spans="3:15" x14ac:dyDescent="0.3">
      <c r="C143" s="49" t="str">
        <f>IF(ISBLANK(BurstClassHr1[[#This Row],[Spk/sec-Average]]),"",IF(BurstClassHr1[[#This Row],[Spk/sec-Average]]&lt;$B$3,"LF","HF"))</f>
        <v/>
      </c>
      <c r="D143" s="49" t="str">
        <f>IF(ISBLANK(BurstClassHr1[[#This Row],[%Spikes in Bursts-All]]),"",IF(BurstClassHr1[[#This Row],[%Spikes in Bursts-All]]&lt;$C$3,"LB","HB"))</f>
        <v/>
      </c>
      <c r="E143" s="50" t="str">
        <f t="shared" si="1"/>
        <v/>
      </c>
      <c r="F143"/>
      <c r="G143"/>
      <c r="H143" s="67"/>
      <c r="I143"/>
      <c r="J143"/>
      <c r="K143"/>
      <c r="L143"/>
      <c r="M143"/>
      <c r="N143"/>
      <c r="O143"/>
    </row>
    <row r="144" spans="3:15" x14ac:dyDescent="0.3">
      <c r="C144" s="49" t="str">
        <f>IF(ISBLANK(BurstClassHr1[[#This Row],[Spk/sec-Average]]),"",IF(BurstClassHr1[[#This Row],[Spk/sec-Average]]&lt;$B$3,"LF","HF"))</f>
        <v/>
      </c>
      <c r="D144" s="49" t="str">
        <f>IF(ISBLANK(BurstClassHr1[[#This Row],[%Spikes in Bursts-All]]),"",IF(BurstClassHr1[[#This Row],[%Spikes in Bursts-All]]&lt;$C$3,"LB","HB"))</f>
        <v/>
      </c>
      <c r="E144" s="50" t="str">
        <f t="shared" si="1"/>
        <v/>
      </c>
      <c r="F144"/>
      <c r="G144"/>
      <c r="H144" s="67"/>
      <c r="I144"/>
      <c r="J144"/>
      <c r="K144"/>
      <c r="L144"/>
      <c r="M144"/>
      <c r="N144"/>
      <c r="O144"/>
    </row>
    <row r="145" spans="3:15" x14ac:dyDescent="0.3">
      <c r="C145" s="49" t="str">
        <f>IF(ISBLANK(BurstClassHr1[[#This Row],[Spk/sec-Average]]),"",IF(BurstClassHr1[[#This Row],[Spk/sec-Average]]&lt;$B$3,"LF","HF"))</f>
        <v/>
      </c>
      <c r="D145" s="49" t="str">
        <f>IF(ISBLANK(BurstClassHr1[[#This Row],[%Spikes in Bursts-All]]),"",IF(BurstClassHr1[[#This Row],[%Spikes in Bursts-All]]&lt;$C$3,"LB","HB"))</f>
        <v/>
      </c>
      <c r="E145" s="50" t="str">
        <f t="shared" si="1"/>
        <v/>
      </c>
      <c r="F145"/>
      <c r="G145"/>
      <c r="H145" s="67"/>
      <c r="I145"/>
      <c r="J145"/>
      <c r="K145"/>
      <c r="L145"/>
      <c r="M145"/>
      <c r="N145"/>
      <c r="O145"/>
    </row>
    <row r="146" spans="3:15" x14ac:dyDescent="0.3">
      <c r="C146" s="49" t="str">
        <f>IF(ISBLANK(BurstClassHr1[[#This Row],[Spk/sec-Average]]),"",IF(BurstClassHr1[[#This Row],[Spk/sec-Average]]&lt;$B$3,"LF","HF"))</f>
        <v/>
      </c>
      <c r="D146" s="49" t="str">
        <f>IF(ISBLANK(BurstClassHr1[[#This Row],[%Spikes in Bursts-All]]),"",IF(BurstClassHr1[[#This Row],[%Spikes in Bursts-All]]&lt;$C$3,"LB","HB"))</f>
        <v/>
      </c>
      <c r="E146" s="50" t="str">
        <f t="shared" si="1"/>
        <v/>
      </c>
      <c r="F146"/>
      <c r="G146"/>
      <c r="H146" s="67"/>
      <c r="I146"/>
      <c r="J146"/>
      <c r="K146"/>
      <c r="L146"/>
      <c r="M146"/>
      <c r="N146"/>
      <c r="O146"/>
    </row>
    <row r="147" spans="3:15" x14ac:dyDescent="0.3">
      <c r="C147" s="49" t="str">
        <f>IF(ISBLANK(BurstClassHr1[[#This Row],[Spk/sec-Average]]),"",IF(BurstClassHr1[[#This Row],[Spk/sec-Average]]&lt;$B$3,"LF","HF"))</f>
        <v/>
      </c>
      <c r="D147" s="49" t="str">
        <f>IF(ISBLANK(BurstClassHr1[[#This Row],[%Spikes in Bursts-All]]),"",IF(BurstClassHr1[[#This Row],[%Spikes in Bursts-All]]&lt;$C$3,"LB","HB"))</f>
        <v/>
      </c>
      <c r="E147" s="50" t="str">
        <f t="shared" si="1"/>
        <v/>
      </c>
      <c r="F147"/>
      <c r="G147"/>
      <c r="H147" s="67"/>
      <c r="I147"/>
      <c r="J147"/>
      <c r="K147"/>
      <c r="L147"/>
      <c r="M147"/>
      <c r="N147"/>
      <c r="O147"/>
    </row>
    <row r="148" spans="3:15" x14ac:dyDescent="0.3">
      <c r="C148" s="49" t="str">
        <f>IF(ISBLANK(BurstClassHr1[[#This Row],[Spk/sec-Average]]),"",IF(BurstClassHr1[[#This Row],[Spk/sec-Average]]&lt;$B$3,"LF","HF"))</f>
        <v/>
      </c>
      <c r="D148" s="49" t="str">
        <f>IF(ISBLANK(BurstClassHr1[[#This Row],[%Spikes in Bursts-All]]),"",IF(BurstClassHr1[[#This Row],[%Spikes in Bursts-All]]&lt;$C$3,"LB","HB"))</f>
        <v/>
      </c>
      <c r="E148" s="50" t="str">
        <f t="shared" si="1"/>
        <v/>
      </c>
      <c r="F148"/>
      <c r="G148"/>
      <c r="H148" s="67"/>
      <c r="I148"/>
      <c r="J148"/>
      <c r="K148"/>
      <c r="L148"/>
      <c r="M148"/>
      <c r="N148"/>
      <c r="O148"/>
    </row>
    <row r="149" spans="3:15" x14ac:dyDescent="0.3">
      <c r="C149" s="49" t="str">
        <f>IF(ISBLANK(BurstClassHr1[[#This Row],[Spk/sec-Average]]),"",IF(BurstClassHr1[[#This Row],[Spk/sec-Average]]&lt;$B$3,"LF","HF"))</f>
        <v/>
      </c>
      <c r="D149" s="49" t="str">
        <f>IF(ISBLANK(BurstClassHr1[[#This Row],[%Spikes in Bursts-All]]),"",IF(BurstClassHr1[[#This Row],[%Spikes in Bursts-All]]&lt;$C$3,"LB","HB"))</f>
        <v/>
      </c>
      <c r="E149" s="50" t="str">
        <f t="shared" si="1"/>
        <v/>
      </c>
      <c r="F149"/>
      <c r="G149"/>
      <c r="H149" s="67"/>
      <c r="I149"/>
      <c r="J149"/>
      <c r="K149"/>
      <c r="L149"/>
      <c r="M149"/>
      <c r="N149"/>
      <c r="O149"/>
    </row>
    <row r="150" spans="3:15" x14ac:dyDescent="0.3">
      <c r="C150" s="49" t="str">
        <f>IF(ISBLANK(BurstClassHr1[[#This Row],[Spk/sec-Average]]),"",IF(BurstClassHr1[[#This Row],[Spk/sec-Average]]&lt;$B$3,"LF","HF"))</f>
        <v/>
      </c>
      <c r="D150" s="49" t="str">
        <f>IF(ISBLANK(BurstClassHr1[[#This Row],[%Spikes in Bursts-All]]),"",IF(BurstClassHr1[[#This Row],[%Spikes in Bursts-All]]&lt;$C$3,"LB","HB"))</f>
        <v/>
      </c>
      <c r="E150" s="50" t="str">
        <f t="shared" si="1"/>
        <v/>
      </c>
      <c r="F150"/>
      <c r="G150"/>
      <c r="H150" s="67"/>
      <c r="I150"/>
      <c r="J150"/>
      <c r="K150"/>
      <c r="L150"/>
      <c r="M150"/>
      <c r="N150"/>
      <c r="O150"/>
    </row>
    <row r="151" spans="3:15" x14ac:dyDescent="0.3">
      <c r="C151" s="49" t="str">
        <f>IF(ISBLANK(BurstClassHr1[[#This Row],[Spk/sec-Average]]),"",IF(BurstClassHr1[[#This Row],[Spk/sec-Average]]&lt;$B$3,"LF","HF"))</f>
        <v/>
      </c>
      <c r="D151" s="49" t="str">
        <f>IF(ISBLANK(BurstClassHr1[[#This Row],[%Spikes in Bursts-All]]),"",IF(BurstClassHr1[[#This Row],[%Spikes in Bursts-All]]&lt;$C$3,"LB","HB"))</f>
        <v/>
      </c>
      <c r="E151" s="50" t="str">
        <f t="shared" si="1"/>
        <v/>
      </c>
      <c r="F151"/>
      <c r="G151"/>
      <c r="H151" s="67"/>
      <c r="I151"/>
      <c r="J151"/>
      <c r="K151"/>
      <c r="L151"/>
      <c r="M151"/>
      <c r="N151"/>
      <c r="O151"/>
    </row>
    <row r="152" spans="3:15" x14ac:dyDescent="0.3">
      <c r="C152" s="49" t="str">
        <f>IF(ISBLANK(BurstClassHr1[[#This Row],[Spk/sec-Average]]),"",IF(BurstClassHr1[[#This Row],[Spk/sec-Average]]&lt;$B$3,"LF","HF"))</f>
        <v/>
      </c>
      <c r="D152" s="49" t="str">
        <f>IF(ISBLANK(BurstClassHr1[[#This Row],[%Spikes in Bursts-All]]),"",IF(BurstClassHr1[[#This Row],[%Spikes in Bursts-All]]&lt;$C$3,"LB","HB"))</f>
        <v/>
      </c>
      <c r="E152" s="50" t="str">
        <f t="shared" si="1"/>
        <v/>
      </c>
      <c r="F152"/>
      <c r="G152"/>
      <c r="H152" s="67"/>
      <c r="I152"/>
      <c r="J152"/>
      <c r="K152"/>
      <c r="L152"/>
      <c r="M152"/>
      <c r="N152"/>
      <c r="O152"/>
    </row>
    <row r="153" spans="3:15" x14ac:dyDescent="0.3">
      <c r="C153" s="49" t="str">
        <f>IF(ISBLANK(BurstClassHr1[[#This Row],[Spk/sec-Average]]),"",IF(BurstClassHr1[[#This Row],[Spk/sec-Average]]&lt;$B$3,"LF","HF"))</f>
        <v/>
      </c>
      <c r="D153" s="49" t="str">
        <f>IF(ISBLANK(BurstClassHr1[[#This Row],[%Spikes in Bursts-All]]),"",IF(BurstClassHr1[[#This Row],[%Spikes in Bursts-All]]&lt;$C$3,"LB","HB"))</f>
        <v/>
      </c>
      <c r="E153" s="50" t="str">
        <f t="shared" si="1"/>
        <v/>
      </c>
      <c r="F153"/>
      <c r="G153"/>
      <c r="H153" s="67"/>
      <c r="I153"/>
      <c r="J153"/>
      <c r="K153"/>
      <c r="L153"/>
      <c r="M153"/>
      <c r="N153"/>
      <c r="O153"/>
    </row>
    <row r="154" spans="3:15" x14ac:dyDescent="0.3">
      <c r="C154" s="49" t="str">
        <f>IF(ISBLANK(BurstClassHr1[[#This Row],[Spk/sec-Average]]),"",IF(BurstClassHr1[[#This Row],[Spk/sec-Average]]&lt;$B$3,"LF","HF"))</f>
        <v/>
      </c>
      <c r="D154" s="49" t="str">
        <f>IF(ISBLANK(BurstClassHr1[[#This Row],[%Spikes in Bursts-All]]),"",IF(BurstClassHr1[[#This Row],[%Spikes in Bursts-All]]&lt;$C$3,"LB","HB"))</f>
        <v/>
      </c>
      <c r="E154" s="50" t="str">
        <f t="shared" ref="E154:E217" si="2">CONCATENATE(C154,D154)</f>
        <v/>
      </c>
      <c r="F154"/>
      <c r="G154"/>
      <c r="H154" s="67"/>
      <c r="I154"/>
      <c r="J154"/>
      <c r="K154"/>
      <c r="L154"/>
      <c r="M154"/>
      <c r="N154"/>
      <c r="O154"/>
    </row>
    <row r="155" spans="3:15" x14ac:dyDescent="0.3">
      <c r="C155" s="49" t="str">
        <f>IF(ISBLANK(BurstClassHr1[[#This Row],[Spk/sec-Average]]),"",IF(BurstClassHr1[[#This Row],[Spk/sec-Average]]&lt;$B$3,"LF","HF"))</f>
        <v/>
      </c>
      <c r="D155" s="49" t="str">
        <f>IF(ISBLANK(BurstClassHr1[[#This Row],[%Spikes in Bursts-All]]),"",IF(BurstClassHr1[[#This Row],[%Spikes in Bursts-All]]&lt;$C$3,"LB","HB"))</f>
        <v/>
      </c>
      <c r="E155" s="50" t="str">
        <f t="shared" si="2"/>
        <v/>
      </c>
      <c r="F155"/>
      <c r="G155"/>
      <c r="H155" s="67"/>
      <c r="I155"/>
      <c r="J155"/>
      <c r="K155"/>
      <c r="L155"/>
      <c r="M155"/>
      <c r="N155"/>
      <c r="O155"/>
    </row>
    <row r="156" spans="3:15" x14ac:dyDescent="0.3">
      <c r="C156" s="49" t="str">
        <f>IF(ISBLANK(BurstClassHr1[[#This Row],[Spk/sec-Average]]),"",IF(BurstClassHr1[[#This Row],[Spk/sec-Average]]&lt;$B$3,"LF","HF"))</f>
        <v/>
      </c>
      <c r="D156" s="49" t="str">
        <f>IF(ISBLANK(BurstClassHr1[[#This Row],[%Spikes in Bursts-All]]),"",IF(BurstClassHr1[[#This Row],[%Spikes in Bursts-All]]&lt;$C$3,"LB","HB"))</f>
        <v/>
      </c>
      <c r="E156" s="50" t="str">
        <f t="shared" si="2"/>
        <v/>
      </c>
      <c r="F156"/>
      <c r="G156"/>
      <c r="H156" s="67"/>
      <c r="I156"/>
      <c r="J156"/>
      <c r="K156"/>
      <c r="L156"/>
      <c r="M156"/>
      <c r="N156"/>
      <c r="O156"/>
    </row>
    <row r="157" spans="3:15" x14ac:dyDescent="0.3">
      <c r="C157" s="49" t="str">
        <f>IF(ISBLANK(BurstClassHr1[[#This Row],[Spk/sec-Average]]),"",IF(BurstClassHr1[[#This Row],[Spk/sec-Average]]&lt;$B$3,"LF","HF"))</f>
        <v/>
      </c>
      <c r="D157" s="49" t="str">
        <f>IF(ISBLANK(BurstClassHr1[[#This Row],[%Spikes in Bursts-All]]),"",IF(BurstClassHr1[[#This Row],[%Spikes in Bursts-All]]&lt;$C$3,"LB","HB"))</f>
        <v/>
      </c>
      <c r="E157" s="50" t="str">
        <f t="shared" si="2"/>
        <v/>
      </c>
      <c r="F157"/>
      <c r="G157"/>
      <c r="H157" s="67"/>
      <c r="I157"/>
      <c r="J157"/>
      <c r="K157"/>
      <c r="L157"/>
      <c r="M157"/>
      <c r="N157"/>
      <c r="O157"/>
    </row>
    <row r="158" spans="3:15" x14ac:dyDescent="0.3">
      <c r="C158" s="49" t="str">
        <f>IF(ISBLANK(BurstClassHr1[[#This Row],[Spk/sec-Average]]),"",IF(BurstClassHr1[[#This Row],[Spk/sec-Average]]&lt;$B$3,"LF","HF"))</f>
        <v/>
      </c>
      <c r="D158" s="49" t="str">
        <f>IF(ISBLANK(BurstClassHr1[[#This Row],[%Spikes in Bursts-All]]),"",IF(BurstClassHr1[[#This Row],[%Spikes in Bursts-All]]&lt;$C$3,"LB","HB"))</f>
        <v/>
      </c>
      <c r="E158" s="50" t="str">
        <f t="shared" si="2"/>
        <v/>
      </c>
      <c r="F158"/>
      <c r="G158"/>
      <c r="H158" s="67"/>
      <c r="I158"/>
      <c r="J158"/>
      <c r="K158"/>
      <c r="L158"/>
      <c r="M158"/>
      <c r="N158"/>
      <c r="O158"/>
    </row>
    <row r="159" spans="3:15" x14ac:dyDescent="0.3">
      <c r="C159" s="49" t="str">
        <f>IF(ISBLANK(BurstClassHr1[[#This Row],[Spk/sec-Average]]),"",IF(BurstClassHr1[[#This Row],[Spk/sec-Average]]&lt;$B$3,"LF","HF"))</f>
        <v/>
      </c>
      <c r="D159" s="49" t="str">
        <f>IF(ISBLANK(BurstClassHr1[[#This Row],[%Spikes in Bursts-All]]),"",IF(BurstClassHr1[[#This Row],[%Spikes in Bursts-All]]&lt;$C$3,"LB","HB"))</f>
        <v/>
      </c>
      <c r="E159" s="50" t="str">
        <f t="shared" si="2"/>
        <v/>
      </c>
      <c r="F159"/>
      <c r="G159"/>
      <c r="H159" s="67"/>
      <c r="I159"/>
      <c r="J159"/>
      <c r="K159"/>
      <c r="L159"/>
      <c r="M159"/>
      <c r="N159"/>
      <c r="O159"/>
    </row>
    <row r="160" spans="3:15" x14ac:dyDescent="0.3">
      <c r="C160" s="49" t="str">
        <f>IF(ISBLANK(BurstClassHr1[[#This Row],[Spk/sec-Average]]),"",IF(BurstClassHr1[[#This Row],[Spk/sec-Average]]&lt;$B$3,"LF","HF"))</f>
        <v/>
      </c>
      <c r="D160" s="49" t="str">
        <f>IF(ISBLANK(BurstClassHr1[[#This Row],[%Spikes in Bursts-All]]),"",IF(BurstClassHr1[[#This Row],[%Spikes in Bursts-All]]&lt;$C$3,"LB","HB"))</f>
        <v/>
      </c>
      <c r="E160" s="50" t="str">
        <f t="shared" si="2"/>
        <v/>
      </c>
      <c r="F160"/>
      <c r="G160"/>
      <c r="H160" s="67"/>
      <c r="I160"/>
      <c r="J160"/>
      <c r="K160"/>
      <c r="L160"/>
      <c r="M160"/>
      <c r="N160"/>
      <c r="O160"/>
    </row>
    <row r="161" spans="3:15" x14ac:dyDescent="0.3">
      <c r="C161" s="49" t="str">
        <f>IF(ISBLANK(BurstClassHr1[[#This Row],[Spk/sec-Average]]),"",IF(BurstClassHr1[[#This Row],[Spk/sec-Average]]&lt;$B$3,"LF","HF"))</f>
        <v/>
      </c>
      <c r="D161" s="49" t="str">
        <f>IF(ISBLANK(BurstClassHr1[[#This Row],[%Spikes in Bursts-All]]),"",IF(BurstClassHr1[[#This Row],[%Spikes in Bursts-All]]&lt;$C$3,"LB","HB"))</f>
        <v/>
      </c>
      <c r="E161" s="50" t="str">
        <f t="shared" si="2"/>
        <v/>
      </c>
      <c r="F161"/>
      <c r="G161"/>
      <c r="H161" s="67"/>
      <c r="I161"/>
      <c r="J161"/>
      <c r="K161"/>
      <c r="L161"/>
      <c r="M161"/>
      <c r="N161"/>
      <c r="O161"/>
    </row>
    <row r="162" spans="3:15" x14ac:dyDescent="0.3">
      <c r="C162" s="49" t="str">
        <f>IF(ISBLANK(BurstClassHr1[[#This Row],[Spk/sec-Average]]),"",IF(BurstClassHr1[[#This Row],[Spk/sec-Average]]&lt;$B$3,"LF","HF"))</f>
        <v/>
      </c>
      <c r="D162" s="49" t="str">
        <f>IF(ISBLANK(BurstClassHr1[[#This Row],[%Spikes in Bursts-All]]),"",IF(BurstClassHr1[[#This Row],[%Spikes in Bursts-All]]&lt;$C$3,"LB","HB"))</f>
        <v/>
      </c>
      <c r="E162" s="50" t="str">
        <f t="shared" si="2"/>
        <v/>
      </c>
      <c r="F162"/>
      <c r="G162"/>
      <c r="H162" s="67"/>
      <c r="I162"/>
      <c r="J162"/>
      <c r="K162"/>
      <c r="L162"/>
      <c r="M162"/>
      <c r="N162"/>
      <c r="O162"/>
    </row>
    <row r="163" spans="3:15" x14ac:dyDescent="0.3">
      <c r="C163" s="49" t="str">
        <f>IF(ISBLANK(BurstClassHr1[[#This Row],[Spk/sec-Average]]),"",IF(BurstClassHr1[[#This Row],[Spk/sec-Average]]&lt;$B$3,"LF","HF"))</f>
        <v/>
      </c>
      <c r="D163" s="49" t="str">
        <f>IF(ISBLANK(BurstClassHr1[[#This Row],[%Spikes in Bursts-All]]),"",IF(BurstClassHr1[[#This Row],[%Spikes in Bursts-All]]&lt;$C$3,"LB","HB"))</f>
        <v/>
      </c>
      <c r="E163" s="50" t="str">
        <f t="shared" si="2"/>
        <v/>
      </c>
      <c r="F163"/>
      <c r="G163"/>
      <c r="H163" s="67"/>
      <c r="I163"/>
      <c r="J163"/>
      <c r="K163"/>
      <c r="L163"/>
      <c r="M163"/>
      <c r="N163"/>
      <c r="O163"/>
    </row>
    <row r="164" spans="3:15" x14ac:dyDescent="0.3">
      <c r="C164" s="49" t="str">
        <f>IF(ISBLANK(BurstClassHr1[[#This Row],[Spk/sec-Average]]),"",IF(BurstClassHr1[[#This Row],[Spk/sec-Average]]&lt;$B$3,"LF","HF"))</f>
        <v/>
      </c>
      <c r="D164" s="49" t="str">
        <f>IF(ISBLANK(BurstClassHr1[[#This Row],[%Spikes in Bursts-All]]),"",IF(BurstClassHr1[[#This Row],[%Spikes in Bursts-All]]&lt;$C$3,"LB","HB"))</f>
        <v/>
      </c>
      <c r="E164" s="50" t="str">
        <f t="shared" si="2"/>
        <v/>
      </c>
      <c r="F164"/>
      <c r="G164"/>
      <c r="H164" s="67"/>
      <c r="I164"/>
      <c r="J164"/>
      <c r="K164"/>
      <c r="L164"/>
      <c r="M164"/>
      <c r="N164"/>
      <c r="O164"/>
    </row>
    <row r="165" spans="3:15" x14ac:dyDescent="0.3">
      <c r="C165" s="49" t="str">
        <f>IF(ISBLANK(BurstClassHr1[[#This Row],[Spk/sec-Average]]),"",IF(BurstClassHr1[[#This Row],[Spk/sec-Average]]&lt;$B$3,"LF","HF"))</f>
        <v/>
      </c>
      <c r="D165" s="49" t="str">
        <f>IF(ISBLANK(BurstClassHr1[[#This Row],[%Spikes in Bursts-All]]),"",IF(BurstClassHr1[[#This Row],[%Spikes in Bursts-All]]&lt;$C$3,"LB","HB"))</f>
        <v/>
      </c>
      <c r="E165" s="50" t="str">
        <f t="shared" si="2"/>
        <v/>
      </c>
      <c r="F165"/>
      <c r="G165"/>
      <c r="H165" s="67"/>
      <c r="I165"/>
      <c r="J165"/>
      <c r="K165"/>
      <c r="L165"/>
      <c r="M165"/>
      <c r="N165"/>
      <c r="O165"/>
    </row>
    <row r="166" spans="3:15" x14ac:dyDescent="0.3">
      <c r="C166" s="49" t="str">
        <f>IF(ISBLANK(BurstClassHr1[[#This Row],[Spk/sec-Average]]),"",IF(BurstClassHr1[[#This Row],[Spk/sec-Average]]&lt;$B$3,"LF","HF"))</f>
        <v/>
      </c>
      <c r="D166" s="49" t="str">
        <f>IF(ISBLANK(BurstClassHr1[[#This Row],[%Spikes in Bursts-All]]),"",IF(BurstClassHr1[[#This Row],[%Spikes in Bursts-All]]&lt;$C$3,"LB","HB"))</f>
        <v/>
      </c>
      <c r="E166" s="50" t="str">
        <f t="shared" si="2"/>
        <v/>
      </c>
      <c r="F166"/>
      <c r="G166"/>
      <c r="H166" s="67"/>
      <c r="I166"/>
      <c r="J166"/>
      <c r="K166"/>
      <c r="L166"/>
      <c r="M166"/>
      <c r="N166"/>
      <c r="O166"/>
    </row>
    <row r="167" spans="3:15" x14ac:dyDescent="0.3">
      <c r="C167" s="49" t="str">
        <f>IF(ISBLANK(BurstClassHr1[[#This Row],[Spk/sec-Average]]),"",IF(BurstClassHr1[[#This Row],[Spk/sec-Average]]&lt;$B$3,"LF","HF"))</f>
        <v/>
      </c>
      <c r="D167" s="49" t="str">
        <f>IF(ISBLANK(BurstClassHr1[[#This Row],[%Spikes in Bursts-All]]),"",IF(BurstClassHr1[[#This Row],[%Spikes in Bursts-All]]&lt;$C$3,"LB","HB"))</f>
        <v/>
      </c>
      <c r="E167" s="50" t="str">
        <f t="shared" si="2"/>
        <v/>
      </c>
      <c r="F167"/>
      <c r="G167"/>
      <c r="H167" s="67"/>
      <c r="I167"/>
      <c r="J167"/>
      <c r="K167"/>
      <c r="L167"/>
      <c r="M167"/>
      <c r="N167"/>
      <c r="O167"/>
    </row>
    <row r="168" spans="3:15" x14ac:dyDescent="0.3">
      <c r="C168" s="49" t="str">
        <f>IF(ISBLANK(BurstClassHr1[[#This Row],[Spk/sec-Average]]),"",IF(BurstClassHr1[[#This Row],[Spk/sec-Average]]&lt;$B$3,"LF","HF"))</f>
        <v/>
      </c>
      <c r="D168" s="49" t="str">
        <f>IF(ISBLANK(BurstClassHr1[[#This Row],[%Spikes in Bursts-All]]),"",IF(BurstClassHr1[[#This Row],[%Spikes in Bursts-All]]&lt;$C$3,"LB","HB"))</f>
        <v/>
      </c>
      <c r="E168" s="50" t="str">
        <f t="shared" si="2"/>
        <v/>
      </c>
      <c r="F168"/>
      <c r="G168"/>
      <c r="H168" s="67"/>
      <c r="I168"/>
      <c r="J168"/>
      <c r="K168"/>
      <c r="L168"/>
      <c r="M168"/>
      <c r="N168"/>
      <c r="O168"/>
    </row>
    <row r="169" spans="3:15" x14ac:dyDescent="0.3">
      <c r="C169" s="49" t="str">
        <f>IF(ISBLANK(BurstClassHr1[[#This Row],[Spk/sec-Average]]),"",IF(BurstClassHr1[[#This Row],[Spk/sec-Average]]&lt;$B$3,"LF","HF"))</f>
        <v/>
      </c>
      <c r="D169" s="49" t="str">
        <f>IF(ISBLANK(BurstClassHr1[[#This Row],[%Spikes in Bursts-All]]),"",IF(BurstClassHr1[[#This Row],[%Spikes in Bursts-All]]&lt;$C$3,"LB","HB"))</f>
        <v/>
      </c>
      <c r="E169" s="50" t="str">
        <f t="shared" si="2"/>
        <v/>
      </c>
      <c r="F169"/>
      <c r="G169"/>
      <c r="H169" s="67"/>
      <c r="I169"/>
      <c r="J169"/>
      <c r="K169"/>
      <c r="L169"/>
      <c r="M169"/>
      <c r="N169"/>
      <c r="O169"/>
    </row>
    <row r="170" spans="3:15" x14ac:dyDescent="0.3">
      <c r="C170" s="49" t="str">
        <f>IF(ISBLANK(BurstClassHr1[[#This Row],[Spk/sec-Average]]),"",IF(BurstClassHr1[[#This Row],[Spk/sec-Average]]&lt;$B$3,"LF","HF"))</f>
        <v/>
      </c>
      <c r="D170" s="49" t="str">
        <f>IF(ISBLANK(BurstClassHr1[[#This Row],[%Spikes in Bursts-All]]),"",IF(BurstClassHr1[[#This Row],[%Spikes in Bursts-All]]&lt;$C$3,"LB","HB"))</f>
        <v/>
      </c>
      <c r="E170" s="50" t="str">
        <f t="shared" si="2"/>
        <v/>
      </c>
      <c r="F170"/>
      <c r="G170"/>
      <c r="H170" s="67"/>
      <c r="I170"/>
      <c r="J170"/>
      <c r="K170"/>
      <c r="L170"/>
      <c r="M170"/>
      <c r="N170"/>
      <c r="O170"/>
    </row>
    <row r="171" spans="3:15" x14ac:dyDescent="0.3">
      <c r="C171" s="49" t="str">
        <f>IF(ISBLANK(BurstClassHr1[[#This Row],[Spk/sec-Average]]),"",IF(BurstClassHr1[[#This Row],[Spk/sec-Average]]&lt;$B$3,"LF","HF"))</f>
        <v/>
      </c>
      <c r="D171" s="49" t="str">
        <f>IF(ISBLANK(BurstClassHr1[[#This Row],[%Spikes in Bursts-All]]),"",IF(BurstClassHr1[[#This Row],[%Spikes in Bursts-All]]&lt;$C$3,"LB","HB"))</f>
        <v/>
      </c>
      <c r="E171" s="50" t="str">
        <f t="shared" si="2"/>
        <v/>
      </c>
      <c r="F171"/>
      <c r="G171"/>
      <c r="H171" s="67"/>
      <c r="I171"/>
      <c r="J171"/>
      <c r="K171"/>
      <c r="L171"/>
      <c r="M171"/>
      <c r="N171"/>
      <c r="O171"/>
    </row>
    <row r="172" spans="3:15" x14ac:dyDescent="0.3">
      <c r="C172" s="49" t="str">
        <f>IF(ISBLANK(BurstClassHr1[[#This Row],[Spk/sec-Average]]),"",IF(BurstClassHr1[[#This Row],[Spk/sec-Average]]&lt;$B$3,"LF","HF"))</f>
        <v/>
      </c>
      <c r="D172" s="49" t="str">
        <f>IF(ISBLANK(BurstClassHr1[[#This Row],[%Spikes in Bursts-All]]),"",IF(BurstClassHr1[[#This Row],[%Spikes in Bursts-All]]&lt;$C$3,"LB","HB"))</f>
        <v/>
      </c>
      <c r="E172" s="50" t="str">
        <f t="shared" si="2"/>
        <v/>
      </c>
      <c r="F172"/>
      <c r="G172"/>
      <c r="H172" s="67"/>
      <c r="I172"/>
      <c r="J172"/>
      <c r="K172"/>
      <c r="L172"/>
      <c r="M172"/>
      <c r="N172"/>
      <c r="O172"/>
    </row>
    <row r="173" spans="3:15" x14ac:dyDescent="0.3">
      <c r="C173" s="49" t="str">
        <f>IF(ISBLANK(BurstClassHr1[[#This Row],[Spk/sec-Average]]),"",IF(BurstClassHr1[[#This Row],[Spk/sec-Average]]&lt;$B$3,"LF","HF"))</f>
        <v/>
      </c>
      <c r="D173" s="49" t="str">
        <f>IF(ISBLANK(BurstClassHr1[[#This Row],[%Spikes in Bursts-All]]),"",IF(BurstClassHr1[[#This Row],[%Spikes in Bursts-All]]&lt;$C$3,"LB","HB"))</f>
        <v/>
      </c>
      <c r="E173" s="50" t="str">
        <f t="shared" si="2"/>
        <v/>
      </c>
      <c r="F173"/>
      <c r="G173"/>
      <c r="H173" s="67"/>
      <c r="I173"/>
      <c r="J173"/>
      <c r="K173"/>
      <c r="L173"/>
      <c r="M173"/>
      <c r="N173"/>
      <c r="O173"/>
    </row>
    <row r="174" spans="3:15" x14ac:dyDescent="0.3">
      <c r="C174" s="49" t="str">
        <f>IF(ISBLANK(BurstClassHr1[[#This Row],[Spk/sec-Average]]),"",IF(BurstClassHr1[[#This Row],[Spk/sec-Average]]&lt;$B$3,"LF","HF"))</f>
        <v/>
      </c>
      <c r="D174" s="49" t="str">
        <f>IF(ISBLANK(BurstClassHr1[[#This Row],[%Spikes in Bursts-All]]),"",IF(BurstClassHr1[[#This Row],[%Spikes in Bursts-All]]&lt;$C$3,"LB","HB"))</f>
        <v/>
      </c>
      <c r="E174" s="50" t="str">
        <f t="shared" si="2"/>
        <v/>
      </c>
      <c r="F174"/>
      <c r="G174"/>
      <c r="H174" s="67"/>
      <c r="I174"/>
      <c r="J174"/>
      <c r="K174"/>
      <c r="L174"/>
      <c r="M174"/>
      <c r="N174"/>
      <c r="O174"/>
    </row>
    <row r="175" spans="3:15" x14ac:dyDescent="0.3">
      <c r="C175" s="49" t="str">
        <f>IF(ISBLANK(BurstClassHr1[[#This Row],[Spk/sec-Average]]),"",IF(BurstClassHr1[[#This Row],[Spk/sec-Average]]&lt;$B$3,"LF","HF"))</f>
        <v/>
      </c>
      <c r="D175" s="49" t="str">
        <f>IF(ISBLANK(BurstClassHr1[[#This Row],[%Spikes in Bursts-All]]),"",IF(BurstClassHr1[[#This Row],[%Spikes in Bursts-All]]&lt;$C$3,"LB","HB"))</f>
        <v/>
      </c>
      <c r="E175" s="50" t="str">
        <f t="shared" si="2"/>
        <v/>
      </c>
      <c r="F175"/>
      <c r="G175"/>
      <c r="H175" s="67"/>
      <c r="I175"/>
      <c r="J175"/>
      <c r="K175"/>
      <c r="L175"/>
      <c r="M175"/>
      <c r="N175"/>
      <c r="O175"/>
    </row>
    <row r="176" spans="3:15" x14ac:dyDescent="0.3">
      <c r="C176" s="49" t="str">
        <f>IF(ISBLANK(BurstClassHr1[[#This Row],[Spk/sec-Average]]),"",IF(BurstClassHr1[[#This Row],[Spk/sec-Average]]&lt;$B$3,"LF","HF"))</f>
        <v/>
      </c>
      <c r="D176" s="49" t="str">
        <f>IF(ISBLANK(BurstClassHr1[[#This Row],[%Spikes in Bursts-All]]),"",IF(BurstClassHr1[[#This Row],[%Spikes in Bursts-All]]&lt;$C$3,"LB","HB"))</f>
        <v/>
      </c>
      <c r="E176" s="50" t="str">
        <f t="shared" si="2"/>
        <v/>
      </c>
      <c r="F176"/>
      <c r="G176"/>
      <c r="H176" s="67"/>
      <c r="I176"/>
      <c r="J176"/>
      <c r="K176"/>
      <c r="L176"/>
      <c r="M176"/>
      <c r="N176"/>
      <c r="O176"/>
    </row>
    <row r="177" spans="3:15" x14ac:dyDescent="0.3">
      <c r="C177" s="49" t="str">
        <f>IF(ISBLANK(BurstClassHr1[[#This Row],[Spk/sec-Average]]),"",IF(BurstClassHr1[[#This Row],[Spk/sec-Average]]&lt;$B$3,"LF","HF"))</f>
        <v/>
      </c>
      <c r="D177" s="49" t="str">
        <f>IF(ISBLANK(BurstClassHr1[[#This Row],[%Spikes in Bursts-All]]),"",IF(BurstClassHr1[[#This Row],[%Spikes in Bursts-All]]&lt;$C$3,"LB","HB"))</f>
        <v/>
      </c>
      <c r="E177" s="50" t="str">
        <f t="shared" si="2"/>
        <v/>
      </c>
      <c r="F177"/>
      <c r="G177"/>
      <c r="H177" s="67"/>
      <c r="I177"/>
      <c r="J177"/>
      <c r="K177"/>
      <c r="L177"/>
      <c r="M177"/>
      <c r="N177"/>
      <c r="O177"/>
    </row>
    <row r="178" spans="3:15" x14ac:dyDescent="0.3">
      <c r="C178" s="49" t="str">
        <f>IF(ISBLANK(BurstClassHr1[[#This Row],[Spk/sec-Average]]),"",IF(BurstClassHr1[[#This Row],[Spk/sec-Average]]&lt;$B$3,"LF","HF"))</f>
        <v/>
      </c>
      <c r="D178" s="49" t="str">
        <f>IF(ISBLANK(BurstClassHr1[[#This Row],[%Spikes in Bursts-All]]),"",IF(BurstClassHr1[[#This Row],[%Spikes in Bursts-All]]&lt;$C$3,"LB","HB"))</f>
        <v/>
      </c>
      <c r="E178" s="50" t="str">
        <f t="shared" si="2"/>
        <v/>
      </c>
      <c r="F178"/>
      <c r="G178"/>
      <c r="H178" s="67"/>
      <c r="I178"/>
      <c r="J178"/>
      <c r="K178"/>
      <c r="L178"/>
      <c r="M178"/>
      <c r="N178"/>
      <c r="O178"/>
    </row>
    <row r="179" spans="3:15" x14ac:dyDescent="0.3">
      <c r="C179" s="49" t="str">
        <f>IF(ISBLANK(BurstClassHr1[[#This Row],[Spk/sec-Average]]),"",IF(BurstClassHr1[[#This Row],[Spk/sec-Average]]&lt;$B$3,"LF","HF"))</f>
        <v/>
      </c>
      <c r="D179" s="49" t="str">
        <f>IF(ISBLANK(BurstClassHr1[[#This Row],[%Spikes in Bursts-All]]),"",IF(BurstClassHr1[[#This Row],[%Spikes in Bursts-All]]&lt;$C$3,"LB","HB"))</f>
        <v/>
      </c>
      <c r="E179" s="50" t="str">
        <f t="shared" si="2"/>
        <v/>
      </c>
      <c r="F179"/>
      <c r="G179"/>
      <c r="H179" s="67"/>
      <c r="I179"/>
      <c r="J179"/>
      <c r="K179"/>
      <c r="L179"/>
      <c r="M179"/>
      <c r="N179"/>
      <c r="O179"/>
    </row>
    <row r="180" spans="3:15" x14ac:dyDescent="0.3">
      <c r="C180" s="49" t="str">
        <f>IF(ISBLANK(BurstClassHr1[[#This Row],[Spk/sec-Average]]),"",IF(BurstClassHr1[[#This Row],[Spk/sec-Average]]&lt;$B$3,"LF","HF"))</f>
        <v/>
      </c>
      <c r="D180" s="49" t="str">
        <f>IF(ISBLANK(BurstClassHr1[[#This Row],[%Spikes in Bursts-All]]),"",IF(BurstClassHr1[[#This Row],[%Spikes in Bursts-All]]&lt;$C$3,"LB","HB"))</f>
        <v/>
      </c>
      <c r="E180" s="50" t="str">
        <f t="shared" si="2"/>
        <v/>
      </c>
      <c r="F180"/>
      <c r="G180"/>
      <c r="H180" s="67"/>
      <c r="I180"/>
      <c r="J180"/>
      <c r="K180"/>
      <c r="L180"/>
      <c r="M180"/>
      <c r="N180"/>
      <c r="O180"/>
    </row>
    <row r="181" spans="3:15" x14ac:dyDescent="0.3">
      <c r="C181" s="49" t="str">
        <f>IF(ISBLANK(BurstClassHr1[[#This Row],[Spk/sec-Average]]),"",IF(BurstClassHr1[[#This Row],[Spk/sec-Average]]&lt;$B$3,"LF","HF"))</f>
        <v/>
      </c>
      <c r="D181" s="49" t="str">
        <f>IF(ISBLANK(BurstClassHr1[[#This Row],[%Spikes in Bursts-All]]),"",IF(BurstClassHr1[[#This Row],[%Spikes in Bursts-All]]&lt;$C$3,"LB","HB"))</f>
        <v/>
      </c>
      <c r="E181" s="50" t="str">
        <f t="shared" si="2"/>
        <v/>
      </c>
      <c r="F181"/>
      <c r="G181"/>
      <c r="H181" s="67"/>
      <c r="I181"/>
      <c r="J181"/>
      <c r="K181"/>
      <c r="L181"/>
      <c r="M181"/>
      <c r="N181"/>
      <c r="O181"/>
    </row>
    <row r="182" spans="3:15" x14ac:dyDescent="0.3">
      <c r="C182" s="49" t="str">
        <f>IF(ISBLANK(BurstClassHr1[[#This Row],[Spk/sec-Average]]),"",IF(BurstClassHr1[[#This Row],[Spk/sec-Average]]&lt;$B$3,"LF","HF"))</f>
        <v/>
      </c>
      <c r="D182" s="49" t="str">
        <f>IF(ISBLANK(BurstClassHr1[[#This Row],[%Spikes in Bursts-All]]),"",IF(BurstClassHr1[[#This Row],[%Spikes in Bursts-All]]&lt;$C$3,"LB","HB"))</f>
        <v/>
      </c>
      <c r="E182" s="50" t="str">
        <f t="shared" si="2"/>
        <v/>
      </c>
      <c r="F182"/>
      <c r="G182"/>
      <c r="H182" s="67"/>
      <c r="I182"/>
      <c r="J182"/>
      <c r="K182"/>
      <c r="L182"/>
      <c r="M182"/>
      <c r="N182"/>
      <c r="O182"/>
    </row>
    <row r="183" spans="3:15" x14ac:dyDescent="0.3">
      <c r="C183" s="49" t="str">
        <f>IF(ISBLANK(BurstClassHr1[[#This Row],[Spk/sec-Average]]),"",IF(BurstClassHr1[[#This Row],[Spk/sec-Average]]&lt;$B$3,"LF","HF"))</f>
        <v/>
      </c>
      <c r="D183" s="49" t="str">
        <f>IF(ISBLANK(BurstClassHr1[[#This Row],[%Spikes in Bursts-All]]),"",IF(BurstClassHr1[[#This Row],[%Spikes in Bursts-All]]&lt;$C$3,"LB","HB"))</f>
        <v/>
      </c>
      <c r="E183" s="50" t="str">
        <f t="shared" si="2"/>
        <v/>
      </c>
      <c r="F183"/>
      <c r="G183"/>
      <c r="H183" s="67"/>
      <c r="I183"/>
      <c r="J183"/>
      <c r="K183"/>
      <c r="L183"/>
      <c r="M183"/>
      <c r="N183"/>
      <c r="O183"/>
    </row>
    <row r="184" spans="3:15" x14ac:dyDescent="0.3">
      <c r="C184" s="49" t="str">
        <f>IF(ISBLANK(BurstClassHr1[[#This Row],[Spk/sec-Average]]),"",IF(BurstClassHr1[[#This Row],[Spk/sec-Average]]&lt;$B$3,"LF","HF"))</f>
        <v/>
      </c>
      <c r="D184" s="49" t="str">
        <f>IF(ISBLANK(BurstClassHr1[[#This Row],[%Spikes in Bursts-All]]),"",IF(BurstClassHr1[[#This Row],[%Spikes in Bursts-All]]&lt;$C$3,"LB","HB"))</f>
        <v/>
      </c>
      <c r="E184" s="50" t="str">
        <f t="shared" si="2"/>
        <v/>
      </c>
      <c r="F184"/>
      <c r="G184"/>
      <c r="H184" s="67"/>
      <c r="I184"/>
      <c r="J184"/>
      <c r="K184"/>
      <c r="L184"/>
      <c r="M184"/>
      <c r="N184"/>
      <c r="O184"/>
    </row>
    <row r="185" spans="3:15" x14ac:dyDescent="0.3">
      <c r="C185" s="49" t="str">
        <f>IF(ISBLANK(BurstClassHr1[[#This Row],[Spk/sec-Average]]),"",IF(BurstClassHr1[[#This Row],[Spk/sec-Average]]&lt;$B$3,"LF","HF"))</f>
        <v/>
      </c>
      <c r="D185" s="49" t="str">
        <f>IF(ISBLANK(BurstClassHr1[[#This Row],[%Spikes in Bursts-All]]),"",IF(BurstClassHr1[[#This Row],[%Spikes in Bursts-All]]&lt;$C$3,"LB","HB"))</f>
        <v/>
      </c>
      <c r="E185" s="50" t="str">
        <f t="shared" si="2"/>
        <v/>
      </c>
      <c r="F185"/>
      <c r="G185"/>
      <c r="H185" s="67"/>
      <c r="I185"/>
      <c r="J185"/>
      <c r="K185"/>
      <c r="L185"/>
      <c r="M185"/>
      <c r="N185"/>
      <c r="O185"/>
    </row>
    <row r="186" spans="3:15" x14ac:dyDescent="0.3">
      <c r="C186" s="49" t="str">
        <f>IF(ISBLANK(BurstClassHr1[[#This Row],[Spk/sec-Average]]),"",IF(BurstClassHr1[[#This Row],[Spk/sec-Average]]&lt;$B$3,"LF","HF"))</f>
        <v/>
      </c>
      <c r="D186" s="49" t="str">
        <f>IF(ISBLANK(BurstClassHr1[[#This Row],[%Spikes in Bursts-All]]),"",IF(BurstClassHr1[[#This Row],[%Spikes in Bursts-All]]&lt;$C$3,"LB","HB"))</f>
        <v/>
      </c>
      <c r="E186" s="50" t="str">
        <f t="shared" si="2"/>
        <v/>
      </c>
      <c r="F186"/>
      <c r="G186"/>
      <c r="H186" s="67"/>
      <c r="I186"/>
      <c r="J186"/>
      <c r="K186"/>
      <c r="L186"/>
      <c r="M186"/>
      <c r="N186"/>
      <c r="O186"/>
    </row>
    <row r="187" spans="3:15" x14ac:dyDescent="0.3">
      <c r="C187" s="49" t="str">
        <f>IF(ISBLANK(BurstClassHr1[[#This Row],[Spk/sec-Average]]),"",IF(BurstClassHr1[[#This Row],[Spk/sec-Average]]&lt;$B$3,"LF","HF"))</f>
        <v/>
      </c>
      <c r="D187" s="49" t="str">
        <f>IF(ISBLANK(BurstClassHr1[[#This Row],[%Spikes in Bursts-All]]),"",IF(BurstClassHr1[[#This Row],[%Spikes in Bursts-All]]&lt;$C$3,"LB","HB"))</f>
        <v/>
      </c>
      <c r="E187" s="50" t="str">
        <f t="shared" si="2"/>
        <v/>
      </c>
      <c r="F187"/>
      <c r="G187"/>
      <c r="H187" s="67"/>
      <c r="I187"/>
      <c r="J187"/>
      <c r="K187"/>
      <c r="L187"/>
      <c r="M187"/>
      <c r="N187"/>
      <c r="O187"/>
    </row>
    <row r="188" spans="3:15" x14ac:dyDescent="0.3">
      <c r="C188" s="49" t="str">
        <f>IF(ISBLANK(BurstClassHr1[[#This Row],[Spk/sec-Average]]),"",IF(BurstClassHr1[[#This Row],[Spk/sec-Average]]&lt;$B$3,"LF","HF"))</f>
        <v/>
      </c>
      <c r="D188" s="49" t="str">
        <f>IF(ISBLANK(BurstClassHr1[[#This Row],[%Spikes in Bursts-All]]),"",IF(BurstClassHr1[[#This Row],[%Spikes in Bursts-All]]&lt;$C$3,"LB","HB"))</f>
        <v/>
      </c>
      <c r="E188" s="50" t="str">
        <f t="shared" si="2"/>
        <v/>
      </c>
      <c r="F188"/>
      <c r="G188"/>
      <c r="H188" s="67"/>
      <c r="I188"/>
      <c r="J188"/>
      <c r="K188"/>
      <c r="L188"/>
      <c r="M188"/>
      <c r="N188"/>
      <c r="O188"/>
    </row>
    <row r="189" spans="3:15" x14ac:dyDescent="0.3">
      <c r="C189" s="49" t="str">
        <f>IF(ISBLANK(BurstClassHr1[[#This Row],[Spk/sec-Average]]),"",IF(BurstClassHr1[[#This Row],[Spk/sec-Average]]&lt;$B$3,"LF","HF"))</f>
        <v/>
      </c>
      <c r="D189" s="49" t="str">
        <f>IF(ISBLANK(BurstClassHr1[[#This Row],[%Spikes in Bursts-All]]),"",IF(BurstClassHr1[[#This Row],[%Spikes in Bursts-All]]&lt;$C$3,"LB","HB"))</f>
        <v/>
      </c>
      <c r="E189" s="50" t="str">
        <f t="shared" si="2"/>
        <v/>
      </c>
      <c r="F189"/>
      <c r="G189"/>
      <c r="H189" s="67"/>
      <c r="I189"/>
      <c r="J189"/>
      <c r="K189"/>
      <c r="L189"/>
      <c r="M189"/>
      <c r="N189"/>
      <c r="O189"/>
    </row>
    <row r="190" spans="3:15" x14ac:dyDescent="0.3">
      <c r="C190" s="49" t="str">
        <f>IF(ISBLANK(BurstClassHr1[[#This Row],[Spk/sec-Average]]),"",IF(BurstClassHr1[[#This Row],[Spk/sec-Average]]&lt;$B$3,"LF","HF"))</f>
        <v/>
      </c>
      <c r="D190" s="49" t="str">
        <f>IF(ISBLANK(BurstClassHr1[[#This Row],[%Spikes in Bursts-All]]),"",IF(BurstClassHr1[[#This Row],[%Spikes in Bursts-All]]&lt;$C$3,"LB","HB"))</f>
        <v/>
      </c>
      <c r="E190" s="50" t="str">
        <f t="shared" si="2"/>
        <v/>
      </c>
      <c r="F190"/>
      <c r="G190"/>
      <c r="H190" s="67"/>
      <c r="I190"/>
      <c r="J190"/>
      <c r="K190"/>
      <c r="L190"/>
      <c r="M190"/>
      <c r="N190"/>
      <c r="O190"/>
    </row>
    <row r="191" spans="3:15" x14ac:dyDescent="0.3">
      <c r="C191" s="49" t="str">
        <f>IF(ISBLANK(BurstClassHr1[[#This Row],[Spk/sec-Average]]),"",IF(BurstClassHr1[[#This Row],[Spk/sec-Average]]&lt;$B$3,"LF","HF"))</f>
        <v/>
      </c>
      <c r="D191" s="49" t="str">
        <f>IF(ISBLANK(BurstClassHr1[[#This Row],[%Spikes in Bursts-All]]),"",IF(BurstClassHr1[[#This Row],[%Spikes in Bursts-All]]&lt;$C$3,"LB","HB"))</f>
        <v/>
      </c>
      <c r="E191" s="50" t="str">
        <f t="shared" si="2"/>
        <v/>
      </c>
      <c r="F191"/>
      <c r="G191"/>
      <c r="H191" s="67"/>
      <c r="I191"/>
      <c r="J191"/>
      <c r="K191"/>
      <c r="L191"/>
      <c r="M191"/>
      <c r="N191"/>
      <c r="O191"/>
    </row>
    <row r="192" spans="3:15" x14ac:dyDescent="0.3">
      <c r="C192" s="49" t="str">
        <f>IF(ISBLANK(BurstClassHr1[[#This Row],[Spk/sec-Average]]),"",IF(BurstClassHr1[[#This Row],[Spk/sec-Average]]&lt;$B$3,"LF","HF"))</f>
        <v/>
      </c>
      <c r="D192" s="49" t="str">
        <f>IF(ISBLANK(BurstClassHr1[[#This Row],[%Spikes in Bursts-All]]),"",IF(BurstClassHr1[[#This Row],[%Spikes in Bursts-All]]&lt;$C$3,"LB","HB"))</f>
        <v/>
      </c>
      <c r="E192" s="50" t="str">
        <f t="shared" si="2"/>
        <v/>
      </c>
      <c r="F192"/>
      <c r="G192"/>
      <c r="H192" s="67"/>
      <c r="I192"/>
      <c r="J192"/>
      <c r="K192"/>
      <c r="L192"/>
      <c r="M192"/>
      <c r="N192"/>
      <c r="O192"/>
    </row>
    <row r="193" spans="3:16" x14ac:dyDescent="0.3">
      <c r="C193" s="49" t="str">
        <f>IF(ISBLANK(BurstClassHr1[[#This Row],[Spk/sec-Average]]),"",IF(BurstClassHr1[[#This Row],[Spk/sec-Average]]&lt;$B$3,"LF","HF"))</f>
        <v/>
      </c>
      <c r="D193" s="49" t="str">
        <f>IF(ISBLANK(BurstClassHr1[[#This Row],[%Spikes in Bursts-All]]),"",IF(BurstClassHr1[[#This Row],[%Spikes in Bursts-All]]&lt;$C$3,"LB","HB"))</f>
        <v/>
      </c>
      <c r="E193" s="50" t="str">
        <f t="shared" si="2"/>
        <v/>
      </c>
      <c r="F193"/>
      <c r="G193"/>
      <c r="H193" s="67"/>
      <c r="I193"/>
      <c r="J193"/>
      <c r="K193"/>
      <c r="L193"/>
      <c r="M193"/>
      <c r="N193"/>
      <c r="O193"/>
    </row>
    <row r="194" spans="3:16" x14ac:dyDescent="0.3">
      <c r="C194" s="49" t="str">
        <f>IF(ISBLANK(BurstClassHr1[[#This Row],[Spk/sec-Average]]),"",IF(BurstClassHr1[[#This Row],[Spk/sec-Average]]&lt;$B$3,"LF","HF"))</f>
        <v/>
      </c>
      <c r="D194" s="49" t="str">
        <f>IF(ISBLANK(BurstClassHr1[[#This Row],[%Spikes in Bursts-All]]),"",IF(BurstClassHr1[[#This Row],[%Spikes in Bursts-All]]&lt;$C$3,"LB","HB"))</f>
        <v/>
      </c>
      <c r="E194" s="50" t="str">
        <f t="shared" si="2"/>
        <v/>
      </c>
      <c r="F194"/>
      <c r="G194"/>
      <c r="H194" s="67"/>
      <c r="I194"/>
      <c r="J194"/>
      <c r="K194"/>
      <c r="L194"/>
      <c r="M194"/>
      <c r="N194"/>
      <c r="O194"/>
    </row>
    <row r="195" spans="3:16" x14ac:dyDescent="0.3">
      <c r="C195" s="49" t="str">
        <f>IF(ISBLANK(BurstClassHr1[[#This Row],[Spk/sec-Average]]),"",IF(BurstClassHr1[[#This Row],[Spk/sec-Average]]&lt;$B$3,"LF","HF"))</f>
        <v/>
      </c>
      <c r="D195" s="49" t="str">
        <f>IF(ISBLANK(BurstClassHr1[[#This Row],[%Spikes in Bursts-All]]),"",IF(BurstClassHr1[[#This Row],[%Spikes in Bursts-All]]&lt;$C$3,"LB","HB"))</f>
        <v/>
      </c>
      <c r="E195" s="50" t="str">
        <f t="shared" si="2"/>
        <v/>
      </c>
      <c r="F195"/>
      <c r="G195"/>
      <c r="H195" s="67"/>
      <c r="I195"/>
      <c r="J195"/>
      <c r="K195"/>
      <c r="L195"/>
      <c r="M195"/>
      <c r="N195"/>
      <c r="O195"/>
    </row>
    <row r="196" spans="3:16" x14ac:dyDescent="0.3">
      <c r="C196" s="49" t="str">
        <f>IF(ISBLANK(BurstClassHr1[[#This Row],[Spk/sec-Average]]),"",IF(BurstClassHr1[[#This Row],[Spk/sec-Average]]&lt;$B$3,"LF","HF"))</f>
        <v/>
      </c>
      <c r="D196" s="49" t="str">
        <f>IF(ISBLANK(BurstClassHr1[[#This Row],[%Spikes in Bursts-All]]),"",IF(BurstClassHr1[[#This Row],[%Spikes in Bursts-All]]&lt;$C$3,"LB","HB"))</f>
        <v/>
      </c>
      <c r="E196" s="50" t="str">
        <f t="shared" si="2"/>
        <v/>
      </c>
      <c r="F196"/>
      <c r="G196"/>
      <c r="H196" s="67"/>
      <c r="I196"/>
      <c r="J196"/>
      <c r="K196"/>
      <c r="L196"/>
      <c r="M196"/>
      <c r="N196"/>
      <c r="O196"/>
    </row>
    <row r="197" spans="3:16" x14ac:dyDescent="0.3">
      <c r="C197" s="49" t="str">
        <f>IF(ISBLANK(BurstClassHr1[[#This Row],[Spk/sec-Average]]),"",IF(BurstClassHr1[[#This Row],[Spk/sec-Average]]&lt;$B$3,"LF","HF"))</f>
        <v/>
      </c>
      <c r="D197" s="49" t="str">
        <f>IF(ISBLANK(BurstClassHr1[[#This Row],[%Spikes in Bursts-All]]),"",IF(BurstClassHr1[[#This Row],[%Spikes in Bursts-All]]&lt;$C$3,"LB","HB"))</f>
        <v/>
      </c>
      <c r="E197" s="50" t="str">
        <f t="shared" si="2"/>
        <v/>
      </c>
      <c r="F197"/>
      <c r="G197"/>
      <c r="H197" s="67"/>
      <c r="I197"/>
      <c r="J197"/>
      <c r="K197"/>
      <c r="L197"/>
      <c r="M197"/>
      <c r="N197"/>
      <c r="O197"/>
    </row>
    <row r="198" spans="3:16" x14ac:dyDescent="0.3">
      <c r="C198" s="49" t="str">
        <f>IF(ISBLANK(BurstClassHr1[[#This Row],[Spk/sec-Average]]),"",IF(BurstClassHr1[[#This Row],[Spk/sec-Average]]&lt;$B$3,"LF","HF"))</f>
        <v/>
      </c>
      <c r="D198" s="49" t="str">
        <f>IF(ISBLANK(BurstClassHr1[[#This Row],[%Spikes in Bursts-All]]),"",IF(BurstClassHr1[[#This Row],[%Spikes in Bursts-All]]&lt;$C$3,"LB","HB"))</f>
        <v/>
      </c>
      <c r="E198" s="50" t="str">
        <f t="shared" si="2"/>
        <v/>
      </c>
      <c r="F198"/>
      <c r="G198"/>
      <c r="H198" s="67"/>
      <c r="I198"/>
      <c r="J198"/>
      <c r="K198"/>
      <c r="L198"/>
      <c r="M198"/>
      <c r="N198"/>
      <c r="O198"/>
      <c r="P198" s="1" t="s">
        <v>44</v>
      </c>
    </row>
    <row r="199" spans="3:16" x14ac:dyDescent="0.3">
      <c r="C199" s="49" t="str">
        <f>IF(ISBLANK(BurstClassHr1[[#This Row],[Spk/sec-Average]]),"",IF(BurstClassHr1[[#This Row],[Spk/sec-Average]]&lt;$B$3,"LF","HF"))</f>
        <v/>
      </c>
      <c r="D199" s="49" t="str">
        <f>IF(ISBLANK(BurstClassHr1[[#This Row],[%Spikes in Bursts-All]]),"",IF(BurstClassHr1[[#This Row],[%Spikes in Bursts-All]]&lt;$C$3,"LB","HB"))</f>
        <v/>
      </c>
      <c r="E199" s="50" t="str">
        <f t="shared" si="2"/>
        <v/>
      </c>
      <c r="F199"/>
      <c r="G199"/>
      <c r="H199" s="67"/>
      <c r="I199"/>
      <c r="J199"/>
      <c r="K199"/>
      <c r="L199"/>
      <c r="M199"/>
      <c r="N199"/>
      <c r="O199"/>
    </row>
    <row r="200" spans="3:16" x14ac:dyDescent="0.3">
      <c r="C200" s="49" t="str">
        <f>IF(ISBLANK(BurstClassHr1[[#This Row],[Spk/sec-Average]]),"",IF(BurstClassHr1[[#This Row],[Spk/sec-Average]]&lt;$B$3,"LF","HF"))</f>
        <v/>
      </c>
      <c r="D200" s="49" t="str">
        <f>IF(ISBLANK(BurstClassHr1[[#This Row],[%Spikes in Bursts-All]]),"",IF(BurstClassHr1[[#This Row],[%Spikes in Bursts-All]]&lt;$C$3,"LB","HB"))</f>
        <v/>
      </c>
      <c r="E200" s="50" t="str">
        <f t="shared" si="2"/>
        <v/>
      </c>
      <c r="F200"/>
      <c r="G200"/>
      <c r="H200" s="67"/>
      <c r="I200"/>
      <c r="J200"/>
      <c r="K200"/>
      <c r="L200"/>
      <c r="M200"/>
      <c r="N200"/>
      <c r="O200"/>
    </row>
    <row r="201" spans="3:16" x14ac:dyDescent="0.3">
      <c r="C201" s="49" t="str">
        <f>IF(ISBLANK(BurstClassHr1[[#This Row],[Spk/sec-Average]]),"",IF(BurstClassHr1[[#This Row],[Spk/sec-Average]]&lt;$B$3,"LF","HF"))</f>
        <v/>
      </c>
      <c r="D201" s="49" t="str">
        <f>IF(ISBLANK(BurstClassHr1[[#This Row],[%Spikes in Bursts-All]]),"",IF(BurstClassHr1[[#This Row],[%Spikes in Bursts-All]]&lt;$C$3,"LB","HB"))</f>
        <v/>
      </c>
      <c r="E201" s="50" t="str">
        <f t="shared" si="2"/>
        <v/>
      </c>
      <c r="F201"/>
      <c r="G201"/>
      <c r="H201" s="67"/>
      <c r="I201"/>
      <c r="J201"/>
      <c r="K201"/>
      <c r="L201"/>
      <c r="M201"/>
      <c r="N201"/>
      <c r="O201"/>
    </row>
    <row r="202" spans="3:16" x14ac:dyDescent="0.3">
      <c r="C202" s="49" t="str">
        <f>IF(ISBLANK(BurstClassHr1[[#This Row],[Spk/sec-Average]]),"",IF(BurstClassHr1[[#This Row],[Spk/sec-Average]]&lt;$B$3,"LF","HF"))</f>
        <v/>
      </c>
      <c r="D202" s="49" t="str">
        <f>IF(ISBLANK(BurstClassHr1[[#This Row],[%Spikes in Bursts-All]]),"",IF(BurstClassHr1[[#This Row],[%Spikes in Bursts-All]]&lt;$C$3,"LB","HB"))</f>
        <v/>
      </c>
      <c r="E202" s="50" t="str">
        <f t="shared" si="2"/>
        <v/>
      </c>
      <c r="F202"/>
      <c r="G202"/>
      <c r="H202" s="67"/>
      <c r="I202"/>
      <c r="J202"/>
      <c r="K202"/>
      <c r="L202"/>
      <c r="M202"/>
      <c r="N202"/>
      <c r="O202"/>
    </row>
    <row r="203" spans="3:16" x14ac:dyDescent="0.3">
      <c r="C203" s="49" t="str">
        <f>IF(ISBLANK(BurstClassHr1[[#This Row],[Spk/sec-Average]]),"",IF(BurstClassHr1[[#This Row],[Spk/sec-Average]]&lt;$B$3,"LF","HF"))</f>
        <v/>
      </c>
      <c r="D203" s="49" t="str">
        <f>IF(ISBLANK(BurstClassHr1[[#This Row],[%Spikes in Bursts-All]]),"",IF(BurstClassHr1[[#This Row],[%Spikes in Bursts-All]]&lt;$C$3,"LB","HB"))</f>
        <v/>
      </c>
      <c r="E203" s="50" t="str">
        <f t="shared" si="2"/>
        <v/>
      </c>
      <c r="F203"/>
      <c r="G203"/>
      <c r="H203" s="67"/>
      <c r="I203"/>
      <c r="J203"/>
      <c r="K203"/>
      <c r="L203"/>
      <c r="M203"/>
      <c r="N203"/>
      <c r="O203"/>
    </row>
    <row r="204" spans="3:16" x14ac:dyDescent="0.3">
      <c r="C204" s="49" t="str">
        <f>IF(ISBLANK(BurstClassHr1[[#This Row],[Spk/sec-Average]]),"",IF(BurstClassHr1[[#This Row],[Spk/sec-Average]]&lt;$B$3,"LF","HF"))</f>
        <v/>
      </c>
      <c r="D204" s="49" t="str">
        <f>IF(ISBLANK(BurstClassHr1[[#This Row],[%Spikes in Bursts-All]]),"",IF(BurstClassHr1[[#This Row],[%Spikes in Bursts-All]]&lt;$C$3,"LB","HB"))</f>
        <v/>
      </c>
      <c r="E204" s="50" t="str">
        <f t="shared" si="2"/>
        <v/>
      </c>
      <c r="F204"/>
      <c r="G204"/>
      <c r="H204" s="67"/>
      <c r="I204"/>
      <c r="J204"/>
      <c r="K204"/>
      <c r="L204"/>
      <c r="M204"/>
      <c r="N204"/>
      <c r="O204"/>
    </row>
    <row r="205" spans="3:16" x14ac:dyDescent="0.3">
      <c r="C205" s="49" t="str">
        <f>IF(ISBLANK(BurstClassHr1[[#This Row],[Spk/sec-Average]]),"",IF(BurstClassHr1[[#This Row],[Spk/sec-Average]]&lt;$B$3,"LF","HF"))</f>
        <v/>
      </c>
      <c r="D205" s="49" t="str">
        <f>IF(ISBLANK(BurstClassHr1[[#This Row],[%Spikes in Bursts-All]]),"",IF(BurstClassHr1[[#This Row],[%Spikes in Bursts-All]]&lt;$C$3,"LB","HB"))</f>
        <v/>
      </c>
      <c r="E205" s="50" t="str">
        <f t="shared" si="2"/>
        <v/>
      </c>
      <c r="F205"/>
      <c r="G205"/>
      <c r="H205" s="67"/>
      <c r="I205"/>
      <c r="J205"/>
      <c r="K205"/>
      <c r="L205"/>
      <c r="M205"/>
      <c r="N205"/>
      <c r="O205"/>
    </row>
    <row r="206" spans="3:16" x14ac:dyDescent="0.3">
      <c r="C206" s="49" t="str">
        <f>IF(ISBLANK(BurstClassHr1[[#This Row],[Spk/sec-Average]]),"",IF(BurstClassHr1[[#This Row],[Spk/sec-Average]]&lt;$B$3,"LF","HF"))</f>
        <v/>
      </c>
      <c r="D206" s="49" t="str">
        <f>IF(ISBLANK(BurstClassHr1[[#This Row],[%Spikes in Bursts-All]]),"",IF(BurstClassHr1[[#This Row],[%Spikes in Bursts-All]]&lt;$C$3,"LB","HB"))</f>
        <v/>
      </c>
      <c r="E206" s="50" t="str">
        <f t="shared" si="2"/>
        <v/>
      </c>
      <c r="F206"/>
      <c r="G206"/>
      <c r="H206" s="67"/>
      <c r="I206"/>
      <c r="J206"/>
      <c r="K206"/>
      <c r="L206"/>
      <c r="M206"/>
      <c r="N206"/>
      <c r="O206"/>
    </row>
    <row r="207" spans="3:16" x14ac:dyDescent="0.3">
      <c r="C207" s="49" t="str">
        <f>IF(ISBLANK(BurstClassHr1[[#This Row],[Spk/sec-Average]]),"",IF(BurstClassHr1[[#This Row],[Spk/sec-Average]]&lt;$B$3,"LF","HF"))</f>
        <v/>
      </c>
      <c r="D207" s="49" t="str">
        <f>IF(ISBLANK(BurstClassHr1[[#This Row],[%Spikes in Bursts-All]]),"",IF(BurstClassHr1[[#This Row],[%Spikes in Bursts-All]]&lt;$C$3,"LB","HB"))</f>
        <v/>
      </c>
      <c r="E207" s="50" t="str">
        <f t="shared" si="2"/>
        <v/>
      </c>
      <c r="F207"/>
      <c r="G207"/>
      <c r="H207" s="67"/>
      <c r="I207"/>
      <c r="J207"/>
      <c r="K207"/>
      <c r="L207"/>
      <c r="M207"/>
      <c r="N207"/>
      <c r="O207"/>
    </row>
    <row r="208" spans="3:16" x14ac:dyDescent="0.3">
      <c r="C208" s="49" t="str">
        <f>IF(ISBLANK(BurstClassHr1[[#This Row],[Spk/sec-Average]]),"",IF(BurstClassHr1[[#This Row],[Spk/sec-Average]]&lt;$B$3,"LF","HF"))</f>
        <v/>
      </c>
      <c r="D208" s="49" t="str">
        <f>IF(ISBLANK(BurstClassHr1[[#This Row],[%Spikes in Bursts-All]]),"",IF(BurstClassHr1[[#This Row],[%Spikes in Bursts-All]]&lt;$C$3,"LB","HB"))</f>
        <v/>
      </c>
      <c r="E208" s="50" t="str">
        <f t="shared" si="2"/>
        <v/>
      </c>
      <c r="F208"/>
      <c r="G208"/>
      <c r="H208" s="67"/>
      <c r="I208"/>
      <c r="J208"/>
      <c r="K208"/>
      <c r="L208"/>
      <c r="M208"/>
      <c r="N208"/>
      <c r="O208"/>
    </row>
    <row r="209" spans="3:15" x14ac:dyDescent="0.3">
      <c r="C209" s="49" t="str">
        <f>IF(ISBLANK(BurstClassHr1[[#This Row],[Spk/sec-Average]]),"",IF(BurstClassHr1[[#This Row],[Spk/sec-Average]]&lt;$B$3,"LF","HF"))</f>
        <v/>
      </c>
      <c r="D209" s="49" t="str">
        <f>IF(ISBLANK(BurstClassHr1[[#This Row],[%Spikes in Bursts-All]]),"",IF(BurstClassHr1[[#This Row],[%Spikes in Bursts-All]]&lt;$C$3,"LB","HB"))</f>
        <v/>
      </c>
      <c r="E209" s="50" t="str">
        <f t="shared" si="2"/>
        <v/>
      </c>
      <c r="F209"/>
      <c r="G209"/>
      <c r="H209" s="67"/>
      <c r="I209"/>
      <c r="J209"/>
      <c r="K209"/>
      <c r="L209"/>
      <c r="M209"/>
      <c r="N209"/>
      <c r="O209"/>
    </row>
    <row r="210" spans="3:15" x14ac:dyDescent="0.3">
      <c r="C210" s="49" t="str">
        <f>IF(ISBLANK(BurstClassHr1[[#This Row],[Spk/sec-Average]]),"",IF(BurstClassHr1[[#This Row],[Spk/sec-Average]]&lt;$B$3,"LF","HF"))</f>
        <v/>
      </c>
      <c r="D210" s="49" t="str">
        <f>IF(ISBLANK(BurstClassHr1[[#This Row],[%Spikes in Bursts-All]]),"",IF(BurstClassHr1[[#This Row],[%Spikes in Bursts-All]]&lt;$C$3,"LB","HB"))</f>
        <v/>
      </c>
      <c r="E210" s="50" t="str">
        <f t="shared" si="2"/>
        <v/>
      </c>
      <c r="F210"/>
      <c r="G210"/>
      <c r="H210" s="67"/>
      <c r="I210"/>
      <c r="J210"/>
      <c r="K210"/>
      <c r="L210"/>
      <c r="M210"/>
      <c r="N210"/>
      <c r="O210"/>
    </row>
    <row r="211" spans="3:15" x14ac:dyDescent="0.3">
      <c r="C211" s="49" t="str">
        <f>IF(ISBLANK(BurstClassHr1[[#This Row],[Spk/sec-Average]]),"",IF(BurstClassHr1[[#This Row],[Spk/sec-Average]]&lt;$B$3,"LF","HF"))</f>
        <v/>
      </c>
      <c r="D211" s="49" t="str">
        <f>IF(ISBLANK(BurstClassHr1[[#This Row],[%Spikes in Bursts-All]]),"",IF(BurstClassHr1[[#This Row],[%Spikes in Bursts-All]]&lt;$C$3,"LB","HB"))</f>
        <v/>
      </c>
      <c r="E211" s="50" t="str">
        <f t="shared" si="2"/>
        <v/>
      </c>
      <c r="F211"/>
      <c r="G211"/>
      <c r="H211" s="67"/>
      <c r="I211"/>
      <c r="J211"/>
      <c r="K211"/>
      <c r="L211"/>
      <c r="M211"/>
      <c r="N211"/>
      <c r="O211"/>
    </row>
    <row r="212" spans="3:15" x14ac:dyDescent="0.3">
      <c r="C212" s="49" t="str">
        <f>IF(ISBLANK(BurstClassHr1[[#This Row],[Spk/sec-Average]]),"",IF(BurstClassHr1[[#This Row],[Spk/sec-Average]]&lt;$B$3,"LF","HF"))</f>
        <v/>
      </c>
      <c r="D212" s="49" t="str">
        <f>IF(ISBLANK(BurstClassHr1[[#This Row],[%Spikes in Bursts-All]]),"",IF(BurstClassHr1[[#This Row],[%Spikes in Bursts-All]]&lt;$C$3,"LB","HB"))</f>
        <v/>
      </c>
      <c r="E212" s="50" t="str">
        <f t="shared" si="2"/>
        <v/>
      </c>
      <c r="F212"/>
      <c r="G212"/>
      <c r="H212" s="67"/>
      <c r="I212"/>
      <c r="J212"/>
      <c r="K212"/>
      <c r="L212"/>
      <c r="M212"/>
      <c r="N212"/>
      <c r="O212"/>
    </row>
    <row r="213" spans="3:15" x14ac:dyDescent="0.3">
      <c r="C213" s="49" t="str">
        <f>IF(ISBLANK(BurstClassHr1[[#This Row],[Spk/sec-Average]]),"",IF(BurstClassHr1[[#This Row],[Spk/sec-Average]]&lt;$B$3,"LF","HF"))</f>
        <v/>
      </c>
      <c r="D213" s="49" t="str">
        <f>IF(ISBLANK(BurstClassHr1[[#This Row],[%Spikes in Bursts-All]]),"",IF(BurstClassHr1[[#This Row],[%Spikes in Bursts-All]]&lt;$C$3,"LB","HB"))</f>
        <v/>
      </c>
      <c r="E213" s="50" t="str">
        <f t="shared" si="2"/>
        <v/>
      </c>
      <c r="F213"/>
      <c r="G213"/>
      <c r="H213" s="67"/>
      <c r="I213"/>
      <c r="J213"/>
      <c r="K213"/>
      <c r="L213"/>
      <c r="M213"/>
      <c r="N213"/>
      <c r="O213"/>
    </row>
    <row r="214" spans="3:15" x14ac:dyDescent="0.3">
      <c r="C214" s="49" t="str">
        <f>IF(ISBLANK(BurstClassHr1[[#This Row],[Spk/sec-Average]]),"",IF(BurstClassHr1[[#This Row],[Spk/sec-Average]]&lt;$B$3,"LF","HF"))</f>
        <v/>
      </c>
      <c r="D214" s="49" t="str">
        <f>IF(ISBLANK(BurstClassHr1[[#This Row],[%Spikes in Bursts-All]]),"",IF(BurstClassHr1[[#This Row],[%Spikes in Bursts-All]]&lt;$C$3,"LB","HB"))</f>
        <v/>
      </c>
      <c r="E214" s="50" t="str">
        <f t="shared" si="2"/>
        <v/>
      </c>
      <c r="F214"/>
      <c r="G214"/>
      <c r="H214" s="67"/>
      <c r="I214"/>
      <c r="J214"/>
      <c r="K214"/>
      <c r="L214"/>
      <c r="M214"/>
      <c r="N214"/>
      <c r="O214"/>
    </row>
    <row r="215" spans="3:15" x14ac:dyDescent="0.3">
      <c r="C215" s="49" t="str">
        <f>IF(ISBLANK(BurstClassHr1[[#This Row],[Spk/sec-Average]]),"",IF(BurstClassHr1[[#This Row],[Spk/sec-Average]]&lt;$B$3,"LF","HF"))</f>
        <v/>
      </c>
      <c r="D215" s="49" t="str">
        <f>IF(ISBLANK(BurstClassHr1[[#This Row],[%Spikes in Bursts-All]]),"",IF(BurstClassHr1[[#This Row],[%Spikes in Bursts-All]]&lt;$C$3,"LB","HB"))</f>
        <v/>
      </c>
      <c r="E215" s="50" t="str">
        <f t="shared" si="2"/>
        <v/>
      </c>
      <c r="F215"/>
      <c r="G215"/>
      <c r="H215" s="67"/>
      <c r="I215"/>
      <c r="J215"/>
      <c r="K215"/>
      <c r="L215"/>
      <c r="M215"/>
      <c r="N215"/>
      <c r="O215"/>
    </row>
    <row r="216" spans="3:15" x14ac:dyDescent="0.3">
      <c r="C216" s="49" t="str">
        <f>IF(ISBLANK(BurstClassHr1[[#This Row],[Spk/sec-Average]]),"",IF(BurstClassHr1[[#This Row],[Spk/sec-Average]]&lt;$B$3,"LF","HF"))</f>
        <v/>
      </c>
      <c r="D216" s="49" t="str">
        <f>IF(ISBLANK(BurstClassHr1[[#This Row],[%Spikes in Bursts-All]]),"",IF(BurstClassHr1[[#This Row],[%Spikes in Bursts-All]]&lt;$C$3,"LB","HB"))</f>
        <v/>
      </c>
      <c r="E216" s="50" t="str">
        <f t="shared" si="2"/>
        <v/>
      </c>
      <c r="F216"/>
      <c r="G216"/>
      <c r="H216" s="67"/>
      <c r="I216"/>
      <c r="J216"/>
      <c r="K216"/>
      <c r="L216"/>
      <c r="M216"/>
      <c r="N216"/>
      <c r="O216"/>
    </row>
    <row r="217" spans="3:15" x14ac:dyDescent="0.3">
      <c r="C217" s="49" t="str">
        <f>IF(ISBLANK(BurstClassHr1[[#This Row],[Spk/sec-Average]]),"",IF(BurstClassHr1[[#This Row],[Spk/sec-Average]]&lt;$B$3,"LF","HF"))</f>
        <v/>
      </c>
      <c r="D217" s="49" t="str">
        <f>IF(ISBLANK(BurstClassHr1[[#This Row],[%Spikes in Bursts-All]]),"",IF(BurstClassHr1[[#This Row],[%Spikes in Bursts-All]]&lt;$C$3,"LB","HB"))</f>
        <v/>
      </c>
      <c r="E217" s="50" t="str">
        <f t="shared" si="2"/>
        <v/>
      </c>
      <c r="F217"/>
      <c r="G217"/>
      <c r="H217" s="67"/>
      <c r="I217"/>
      <c r="J217"/>
      <c r="K217"/>
      <c r="L217"/>
      <c r="M217"/>
      <c r="N217"/>
      <c r="O217"/>
    </row>
    <row r="218" spans="3:15" x14ac:dyDescent="0.3">
      <c r="C218" s="49" t="str">
        <f>IF(ISBLANK(BurstClassHr1[[#This Row],[Spk/sec-Average]]),"",IF(BurstClassHr1[[#This Row],[Spk/sec-Average]]&lt;$B$3,"LF","HF"))</f>
        <v/>
      </c>
      <c r="D218" s="49" t="str">
        <f>IF(ISBLANK(BurstClassHr1[[#This Row],[%Spikes in Bursts-All]]),"",IF(BurstClassHr1[[#This Row],[%Spikes in Bursts-All]]&lt;$C$3,"LB","HB"))</f>
        <v/>
      </c>
      <c r="E218" s="50" t="str">
        <f t="shared" ref="E218:E281" si="3">CONCATENATE(C218,D218)</f>
        <v/>
      </c>
      <c r="F218"/>
      <c r="G218"/>
      <c r="H218" s="67"/>
      <c r="I218"/>
      <c r="J218"/>
      <c r="K218"/>
      <c r="L218"/>
      <c r="M218"/>
      <c r="N218"/>
      <c r="O218"/>
    </row>
    <row r="219" spans="3:15" x14ac:dyDescent="0.3">
      <c r="C219" s="49" t="str">
        <f>IF(ISBLANK(BurstClassHr1[[#This Row],[Spk/sec-Average]]),"",IF(BurstClassHr1[[#This Row],[Spk/sec-Average]]&lt;$B$3,"LF","HF"))</f>
        <v/>
      </c>
      <c r="D219" s="49" t="str">
        <f>IF(ISBLANK(BurstClassHr1[[#This Row],[%Spikes in Bursts-All]]),"",IF(BurstClassHr1[[#This Row],[%Spikes in Bursts-All]]&lt;$C$3,"LB","HB"))</f>
        <v/>
      </c>
      <c r="E219" s="50" t="str">
        <f t="shared" si="3"/>
        <v/>
      </c>
      <c r="F219"/>
      <c r="G219"/>
      <c r="H219" s="67"/>
      <c r="I219"/>
      <c r="J219"/>
      <c r="K219"/>
      <c r="L219"/>
      <c r="M219"/>
      <c r="N219"/>
      <c r="O219"/>
    </row>
    <row r="220" spans="3:15" x14ac:dyDescent="0.3">
      <c r="C220" s="49" t="str">
        <f>IF(ISBLANK(BurstClassHr1[[#This Row],[Spk/sec-Average]]),"",IF(BurstClassHr1[[#This Row],[Spk/sec-Average]]&lt;$B$3,"LF","HF"))</f>
        <v/>
      </c>
      <c r="D220" s="49" t="str">
        <f>IF(ISBLANK(BurstClassHr1[[#This Row],[%Spikes in Bursts-All]]),"",IF(BurstClassHr1[[#This Row],[%Spikes in Bursts-All]]&lt;$C$3,"LB","HB"))</f>
        <v/>
      </c>
      <c r="E220" s="50" t="str">
        <f t="shared" si="3"/>
        <v/>
      </c>
      <c r="F220"/>
      <c r="G220"/>
      <c r="H220" s="67"/>
      <c r="I220"/>
      <c r="J220"/>
      <c r="K220"/>
      <c r="L220"/>
      <c r="M220"/>
      <c r="N220"/>
      <c r="O220"/>
    </row>
    <row r="221" spans="3:15" x14ac:dyDescent="0.3">
      <c r="C221" s="49" t="str">
        <f>IF(ISBLANK(BurstClassHr1[[#This Row],[Spk/sec-Average]]),"",IF(BurstClassHr1[[#This Row],[Spk/sec-Average]]&lt;$B$3,"LF","HF"))</f>
        <v/>
      </c>
      <c r="D221" s="49" t="str">
        <f>IF(ISBLANK(BurstClassHr1[[#This Row],[%Spikes in Bursts-All]]),"",IF(BurstClassHr1[[#This Row],[%Spikes in Bursts-All]]&lt;$C$3,"LB","HB"))</f>
        <v/>
      </c>
      <c r="E221" s="50" t="str">
        <f t="shared" si="3"/>
        <v/>
      </c>
      <c r="F221"/>
      <c r="G221"/>
      <c r="H221" s="67"/>
      <c r="I221"/>
      <c r="J221"/>
      <c r="K221"/>
      <c r="L221"/>
      <c r="M221"/>
      <c r="N221"/>
      <c r="O221"/>
    </row>
    <row r="222" spans="3:15" x14ac:dyDescent="0.3">
      <c r="C222" s="49" t="str">
        <f>IF(ISBLANK(BurstClassHr1[[#This Row],[Spk/sec-Average]]),"",IF(BurstClassHr1[[#This Row],[Spk/sec-Average]]&lt;$B$3,"LF","HF"))</f>
        <v/>
      </c>
      <c r="D222" s="49" t="str">
        <f>IF(ISBLANK(BurstClassHr1[[#This Row],[%Spikes in Bursts-All]]),"",IF(BurstClassHr1[[#This Row],[%Spikes in Bursts-All]]&lt;$C$3,"LB","HB"))</f>
        <v/>
      </c>
      <c r="E222" s="50" t="str">
        <f t="shared" si="3"/>
        <v/>
      </c>
      <c r="F222"/>
      <c r="G222"/>
      <c r="H222" s="67"/>
      <c r="I222"/>
      <c r="J222"/>
      <c r="K222"/>
      <c r="L222"/>
      <c r="M222"/>
      <c r="N222"/>
      <c r="O222"/>
    </row>
    <row r="223" spans="3:15" x14ac:dyDescent="0.3">
      <c r="C223" s="49" t="str">
        <f>IF(ISBLANK(BurstClassHr1[[#This Row],[Spk/sec-Average]]),"",IF(BurstClassHr1[[#This Row],[Spk/sec-Average]]&lt;$B$3,"LF","HF"))</f>
        <v/>
      </c>
      <c r="D223" s="49" t="str">
        <f>IF(ISBLANK(BurstClassHr1[[#This Row],[%Spikes in Bursts-All]]),"",IF(BurstClassHr1[[#This Row],[%Spikes in Bursts-All]]&lt;$C$3,"LB","HB"))</f>
        <v/>
      </c>
      <c r="E223" s="50" t="str">
        <f t="shared" si="3"/>
        <v/>
      </c>
      <c r="F223"/>
      <c r="G223"/>
      <c r="H223" s="67"/>
      <c r="I223"/>
      <c r="J223"/>
      <c r="K223"/>
      <c r="L223"/>
      <c r="M223"/>
      <c r="N223"/>
      <c r="O223"/>
    </row>
    <row r="224" spans="3:15" x14ac:dyDescent="0.3">
      <c r="C224" s="49" t="str">
        <f>IF(ISBLANK(BurstClassHr1[[#This Row],[Spk/sec-Average]]),"",IF(BurstClassHr1[[#This Row],[Spk/sec-Average]]&lt;$B$3,"LF","HF"))</f>
        <v/>
      </c>
      <c r="D224" s="49" t="str">
        <f>IF(ISBLANK(BurstClassHr1[[#This Row],[%Spikes in Bursts-All]]),"",IF(BurstClassHr1[[#This Row],[%Spikes in Bursts-All]]&lt;$C$3,"LB","HB"))</f>
        <v/>
      </c>
      <c r="E224" s="50" t="str">
        <f t="shared" si="3"/>
        <v/>
      </c>
      <c r="F224"/>
      <c r="G224"/>
      <c r="H224" s="67"/>
      <c r="I224"/>
      <c r="J224"/>
      <c r="K224"/>
      <c r="L224"/>
      <c r="M224"/>
      <c r="N224"/>
      <c r="O224"/>
    </row>
    <row r="225" spans="3:15" x14ac:dyDescent="0.3">
      <c r="C225" s="49" t="str">
        <f>IF(ISBLANK(BurstClassHr1[[#This Row],[Spk/sec-Average]]),"",IF(BurstClassHr1[[#This Row],[Spk/sec-Average]]&lt;$B$3,"LF","HF"))</f>
        <v/>
      </c>
      <c r="D225" s="49" t="str">
        <f>IF(ISBLANK(BurstClassHr1[[#This Row],[%Spikes in Bursts-All]]),"",IF(BurstClassHr1[[#This Row],[%Spikes in Bursts-All]]&lt;$C$3,"LB","HB"))</f>
        <v/>
      </c>
      <c r="E225" s="50" t="str">
        <f t="shared" si="3"/>
        <v/>
      </c>
      <c r="F225"/>
      <c r="G225"/>
      <c r="H225" s="67"/>
      <c r="I225"/>
      <c r="J225"/>
      <c r="K225"/>
      <c r="L225"/>
      <c r="M225"/>
      <c r="N225"/>
      <c r="O225"/>
    </row>
    <row r="226" spans="3:15" x14ac:dyDescent="0.3">
      <c r="C226" s="49" t="str">
        <f>IF(ISBLANK(BurstClassHr1[[#This Row],[Spk/sec-Average]]),"",IF(BurstClassHr1[[#This Row],[Spk/sec-Average]]&lt;$B$3,"LF","HF"))</f>
        <v/>
      </c>
      <c r="D226" s="49" t="str">
        <f>IF(ISBLANK(BurstClassHr1[[#This Row],[%Spikes in Bursts-All]]),"",IF(BurstClassHr1[[#This Row],[%Spikes in Bursts-All]]&lt;$C$3,"LB","HB"))</f>
        <v/>
      </c>
      <c r="E226" s="50" t="str">
        <f t="shared" si="3"/>
        <v/>
      </c>
      <c r="F226"/>
      <c r="G226"/>
      <c r="H226" s="67"/>
      <c r="I226"/>
      <c r="J226"/>
      <c r="K226"/>
      <c r="L226"/>
      <c r="M226"/>
      <c r="N226"/>
      <c r="O226"/>
    </row>
    <row r="227" spans="3:15" x14ac:dyDescent="0.3">
      <c r="C227" s="49" t="str">
        <f>IF(ISBLANK(BurstClassHr1[[#This Row],[Spk/sec-Average]]),"",IF(BurstClassHr1[[#This Row],[Spk/sec-Average]]&lt;$B$3,"LF","HF"))</f>
        <v/>
      </c>
      <c r="D227" s="49" t="str">
        <f>IF(ISBLANK(BurstClassHr1[[#This Row],[%Spikes in Bursts-All]]),"",IF(BurstClassHr1[[#This Row],[%Spikes in Bursts-All]]&lt;$C$3,"LB","HB"))</f>
        <v/>
      </c>
      <c r="E227" s="50" t="str">
        <f t="shared" si="3"/>
        <v/>
      </c>
      <c r="F227"/>
      <c r="G227"/>
      <c r="H227" s="67"/>
      <c r="I227"/>
      <c r="J227"/>
      <c r="K227"/>
      <c r="L227"/>
      <c r="M227"/>
      <c r="N227"/>
      <c r="O227"/>
    </row>
    <row r="228" spans="3:15" x14ac:dyDescent="0.3">
      <c r="C228" s="49" t="str">
        <f>IF(ISBLANK(BurstClassHr1[[#This Row],[Spk/sec-Average]]),"",IF(BurstClassHr1[[#This Row],[Spk/sec-Average]]&lt;$B$3,"LF","HF"))</f>
        <v/>
      </c>
      <c r="D228" s="49" t="str">
        <f>IF(ISBLANK(BurstClassHr1[[#This Row],[%Spikes in Bursts-All]]),"",IF(BurstClassHr1[[#This Row],[%Spikes in Bursts-All]]&lt;$C$3,"LB","HB"))</f>
        <v/>
      </c>
      <c r="E228" s="50" t="str">
        <f t="shared" si="3"/>
        <v/>
      </c>
      <c r="F228"/>
      <c r="G228"/>
      <c r="H228" s="67"/>
      <c r="I228"/>
      <c r="J228"/>
      <c r="K228"/>
      <c r="L228"/>
      <c r="M228"/>
      <c r="N228"/>
      <c r="O228"/>
    </row>
    <row r="229" spans="3:15" x14ac:dyDescent="0.3">
      <c r="C229" s="49" t="str">
        <f>IF(ISBLANK(BurstClassHr1[[#This Row],[Spk/sec-Average]]),"",IF(BurstClassHr1[[#This Row],[Spk/sec-Average]]&lt;$B$3,"LF","HF"))</f>
        <v/>
      </c>
      <c r="D229" s="49" t="str">
        <f>IF(ISBLANK(BurstClassHr1[[#This Row],[%Spikes in Bursts-All]]),"",IF(BurstClassHr1[[#This Row],[%Spikes in Bursts-All]]&lt;$C$3,"LB","HB"))</f>
        <v/>
      </c>
      <c r="E229" s="50" t="str">
        <f t="shared" si="3"/>
        <v/>
      </c>
      <c r="F229"/>
      <c r="G229"/>
      <c r="H229" s="67"/>
      <c r="I229"/>
      <c r="J229"/>
      <c r="K229"/>
      <c r="L229"/>
      <c r="M229"/>
      <c r="N229"/>
      <c r="O229"/>
    </row>
    <row r="230" spans="3:15" x14ac:dyDescent="0.3">
      <c r="C230" s="49" t="str">
        <f>IF(ISBLANK(BurstClassHr1[[#This Row],[Spk/sec-Average]]),"",IF(BurstClassHr1[[#This Row],[Spk/sec-Average]]&lt;$B$3,"LF","HF"))</f>
        <v/>
      </c>
      <c r="D230" s="49" t="str">
        <f>IF(ISBLANK(BurstClassHr1[[#This Row],[%Spikes in Bursts-All]]),"",IF(BurstClassHr1[[#This Row],[%Spikes in Bursts-All]]&lt;$C$3,"LB","HB"))</f>
        <v/>
      </c>
      <c r="E230" s="50" t="str">
        <f t="shared" si="3"/>
        <v/>
      </c>
      <c r="F230"/>
      <c r="G230"/>
      <c r="H230" s="67"/>
      <c r="I230"/>
      <c r="J230"/>
      <c r="K230"/>
      <c r="L230"/>
      <c r="M230"/>
      <c r="N230"/>
      <c r="O230"/>
    </row>
    <row r="231" spans="3:15" x14ac:dyDescent="0.3">
      <c r="C231" s="49" t="str">
        <f>IF(ISBLANK(BurstClassHr1[[#This Row],[Spk/sec-Average]]),"",IF(BurstClassHr1[[#This Row],[Spk/sec-Average]]&lt;$B$3,"LF","HF"))</f>
        <v/>
      </c>
      <c r="D231" s="49" t="str">
        <f>IF(ISBLANK(BurstClassHr1[[#This Row],[%Spikes in Bursts-All]]),"",IF(BurstClassHr1[[#This Row],[%Spikes in Bursts-All]]&lt;$C$3,"LB","HB"))</f>
        <v/>
      </c>
      <c r="E231" s="50" t="str">
        <f t="shared" si="3"/>
        <v/>
      </c>
      <c r="F231"/>
      <c r="G231"/>
      <c r="H231" s="67"/>
      <c r="I231"/>
      <c r="J231"/>
      <c r="K231"/>
      <c r="L231"/>
      <c r="M231"/>
      <c r="N231"/>
      <c r="O231"/>
    </row>
    <row r="232" spans="3:15" x14ac:dyDescent="0.3">
      <c r="C232" s="49" t="str">
        <f>IF(ISBLANK(BurstClassHr1[[#This Row],[Spk/sec-Average]]),"",IF(BurstClassHr1[[#This Row],[Spk/sec-Average]]&lt;$B$3,"LF","HF"))</f>
        <v/>
      </c>
      <c r="D232" s="49" t="str">
        <f>IF(ISBLANK(BurstClassHr1[[#This Row],[%Spikes in Bursts-All]]),"",IF(BurstClassHr1[[#This Row],[%Spikes in Bursts-All]]&lt;$C$3,"LB","HB"))</f>
        <v/>
      </c>
      <c r="E232" s="50" t="str">
        <f t="shared" si="3"/>
        <v/>
      </c>
      <c r="F232"/>
      <c r="G232"/>
      <c r="H232" s="67"/>
      <c r="I232"/>
      <c r="J232"/>
      <c r="K232"/>
      <c r="L232"/>
      <c r="M232"/>
      <c r="N232"/>
      <c r="O232"/>
    </row>
    <row r="233" spans="3:15" x14ac:dyDescent="0.3">
      <c r="C233" s="49" t="str">
        <f>IF(ISBLANK(BurstClassHr1[[#This Row],[Spk/sec-Average]]),"",IF(BurstClassHr1[[#This Row],[Spk/sec-Average]]&lt;$B$3,"LF","HF"))</f>
        <v/>
      </c>
      <c r="D233" s="49" t="str">
        <f>IF(ISBLANK(BurstClassHr1[[#This Row],[%Spikes in Bursts-All]]),"",IF(BurstClassHr1[[#This Row],[%Spikes in Bursts-All]]&lt;$C$3,"LB","HB"))</f>
        <v/>
      </c>
      <c r="E233" s="50" t="str">
        <f t="shared" si="3"/>
        <v/>
      </c>
      <c r="F233"/>
      <c r="G233"/>
      <c r="H233" s="67"/>
      <c r="I233"/>
      <c r="J233"/>
      <c r="K233"/>
      <c r="L233"/>
      <c r="M233"/>
      <c r="N233"/>
      <c r="O233"/>
    </row>
    <row r="234" spans="3:15" x14ac:dyDescent="0.3">
      <c r="C234" s="49" t="str">
        <f>IF(ISBLANK(BurstClassHr1[[#This Row],[Spk/sec-Average]]),"",IF(BurstClassHr1[[#This Row],[Spk/sec-Average]]&lt;$B$3,"LF","HF"))</f>
        <v/>
      </c>
      <c r="D234" s="49" t="str">
        <f>IF(ISBLANK(BurstClassHr1[[#This Row],[%Spikes in Bursts-All]]),"",IF(BurstClassHr1[[#This Row],[%Spikes in Bursts-All]]&lt;$C$3,"LB","HB"))</f>
        <v/>
      </c>
      <c r="E234" s="50" t="str">
        <f t="shared" si="3"/>
        <v/>
      </c>
      <c r="F234"/>
      <c r="G234"/>
      <c r="H234" s="67"/>
      <c r="I234"/>
      <c r="J234"/>
      <c r="K234"/>
      <c r="L234"/>
      <c r="M234"/>
      <c r="N234"/>
      <c r="O234"/>
    </row>
    <row r="235" spans="3:15" x14ac:dyDescent="0.3">
      <c r="C235" s="49" t="str">
        <f>IF(ISBLANK(BurstClassHr1[[#This Row],[Spk/sec-Average]]),"",IF(BurstClassHr1[[#This Row],[Spk/sec-Average]]&lt;$B$3,"LF","HF"))</f>
        <v/>
      </c>
      <c r="D235" s="49" t="str">
        <f>IF(ISBLANK(BurstClassHr1[[#This Row],[%Spikes in Bursts-All]]),"",IF(BurstClassHr1[[#This Row],[%Spikes in Bursts-All]]&lt;$C$3,"LB","HB"))</f>
        <v/>
      </c>
      <c r="E235" s="50" t="str">
        <f t="shared" si="3"/>
        <v/>
      </c>
      <c r="F235"/>
      <c r="G235"/>
      <c r="H235" s="67"/>
      <c r="I235"/>
      <c r="J235"/>
      <c r="K235"/>
      <c r="L235"/>
      <c r="M235"/>
      <c r="N235"/>
      <c r="O235"/>
    </row>
    <row r="236" spans="3:15" x14ac:dyDescent="0.3">
      <c r="C236" s="49" t="str">
        <f>IF(ISBLANK(BurstClassHr1[[#This Row],[Spk/sec-Average]]),"",IF(BurstClassHr1[[#This Row],[Spk/sec-Average]]&lt;$B$3,"LF","HF"))</f>
        <v/>
      </c>
      <c r="D236" s="49" t="str">
        <f>IF(ISBLANK(BurstClassHr1[[#This Row],[%Spikes in Bursts-All]]),"",IF(BurstClassHr1[[#This Row],[%Spikes in Bursts-All]]&lt;$C$3,"LB","HB"))</f>
        <v/>
      </c>
      <c r="E236" s="50" t="str">
        <f t="shared" si="3"/>
        <v/>
      </c>
      <c r="F236"/>
      <c r="G236"/>
      <c r="H236" s="67"/>
      <c r="I236"/>
      <c r="J236"/>
      <c r="K236"/>
      <c r="L236"/>
      <c r="M236"/>
      <c r="N236"/>
      <c r="O236"/>
    </row>
    <row r="237" spans="3:15" x14ac:dyDescent="0.3">
      <c r="C237" s="49" t="str">
        <f>IF(ISBLANK(BurstClassHr1[[#This Row],[Spk/sec-Average]]),"",IF(BurstClassHr1[[#This Row],[Spk/sec-Average]]&lt;$B$3,"LF","HF"))</f>
        <v/>
      </c>
      <c r="D237" s="49" t="str">
        <f>IF(ISBLANK(BurstClassHr1[[#This Row],[%Spikes in Bursts-All]]),"",IF(BurstClassHr1[[#This Row],[%Spikes in Bursts-All]]&lt;$C$3,"LB","HB"))</f>
        <v/>
      </c>
      <c r="E237" s="50" t="str">
        <f t="shared" si="3"/>
        <v/>
      </c>
      <c r="F237"/>
      <c r="G237"/>
      <c r="H237" s="67"/>
      <c r="I237"/>
      <c r="J237"/>
      <c r="K237"/>
      <c r="L237"/>
      <c r="M237"/>
      <c r="N237"/>
      <c r="O237"/>
    </row>
    <row r="238" spans="3:15" x14ac:dyDescent="0.3">
      <c r="C238" s="49" t="str">
        <f>IF(ISBLANK(BurstClassHr1[[#This Row],[Spk/sec-Average]]),"",IF(BurstClassHr1[[#This Row],[Spk/sec-Average]]&lt;$B$3,"LF","HF"))</f>
        <v/>
      </c>
      <c r="D238" s="49" t="str">
        <f>IF(ISBLANK(BurstClassHr1[[#This Row],[%Spikes in Bursts-All]]),"",IF(BurstClassHr1[[#This Row],[%Spikes in Bursts-All]]&lt;$C$3,"LB","HB"))</f>
        <v/>
      </c>
      <c r="E238" s="50" t="str">
        <f t="shared" si="3"/>
        <v/>
      </c>
      <c r="F238"/>
      <c r="G238"/>
      <c r="H238" s="67"/>
      <c r="I238"/>
      <c r="J238"/>
      <c r="K238"/>
      <c r="L238"/>
      <c r="M238"/>
      <c r="N238"/>
      <c r="O238"/>
    </row>
    <row r="239" spans="3:15" x14ac:dyDescent="0.3">
      <c r="C239" s="49" t="str">
        <f>IF(ISBLANK(BurstClassHr1[[#This Row],[Spk/sec-Average]]),"",IF(BurstClassHr1[[#This Row],[Spk/sec-Average]]&lt;$B$3,"LF","HF"))</f>
        <v/>
      </c>
      <c r="D239" s="49" t="str">
        <f>IF(ISBLANK(BurstClassHr1[[#This Row],[%Spikes in Bursts-All]]),"",IF(BurstClassHr1[[#This Row],[%Spikes in Bursts-All]]&lt;$C$3,"LB","HB"))</f>
        <v/>
      </c>
      <c r="E239" s="50" t="str">
        <f t="shared" si="3"/>
        <v/>
      </c>
      <c r="F239"/>
      <c r="G239"/>
      <c r="H239" s="67"/>
      <c r="I239"/>
      <c r="J239"/>
      <c r="K239"/>
      <c r="L239"/>
      <c r="M239"/>
      <c r="N239"/>
      <c r="O239"/>
    </row>
    <row r="240" spans="3:15" x14ac:dyDescent="0.3">
      <c r="C240" s="49" t="str">
        <f>IF(ISBLANK(BurstClassHr1[[#This Row],[Spk/sec-Average]]),"",IF(BurstClassHr1[[#This Row],[Spk/sec-Average]]&lt;$B$3,"LF","HF"))</f>
        <v/>
      </c>
      <c r="D240" s="49" t="str">
        <f>IF(ISBLANK(BurstClassHr1[[#This Row],[%Spikes in Bursts-All]]),"",IF(BurstClassHr1[[#This Row],[%Spikes in Bursts-All]]&lt;$C$3,"LB","HB"))</f>
        <v/>
      </c>
      <c r="E240" s="50" t="str">
        <f t="shared" si="3"/>
        <v/>
      </c>
      <c r="F240"/>
      <c r="G240"/>
      <c r="H240" s="67"/>
      <c r="I240"/>
      <c r="J240"/>
      <c r="K240"/>
      <c r="L240"/>
      <c r="M240"/>
      <c r="N240"/>
      <c r="O240"/>
    </row>
    <row r="241" spans="3:15" x14ac:dyDescent="0.3">
      <c r="C241" s="49" t="str">
        <f>IF(ISBLANK(BurstClassHr1[[#This Row],[Spk/sec-Average]]),"",IF(BurstClassHr1[[#This Row],[Spk/sec-Average]]&lt;$B$3,"LF","HF"))</f>
        <v/>
      </c>
      <c r="D241" s="49" t="str">
        <f>IF(ISBLANK(BurstClassHr1[[#This Row],[%Spikes in Bursts-All]]),"",IF(BurstClassHr1[[#This Row],[%Spikes in Bursts-All]]&lt;$C$3,"LB","HB"))</f>
        <v/>
      </c>
      <c r="E241" s="50" t="str">
        <f t="shared" si="3"/>
        <v/>
      </c>
      <c r="F241"/>
      <c r="G241"/>
      <c r="H241" s="67"/>
      <c r="I241"/>
      <c r="J241"/>
      <c r="K241"/>
      <c r="L241"/>
      <c r="M241"/>
      <c r="N241"/>
      <c r="O241"/>
    </row>
    <row r="242" spans="3:15" x14ac:dyDescent="0.3">
      <c r="C242" s="49" t="str">
        <f>IF(ISBLANK(BurstClassHr1[[#This Row],[Spk/sec-Average]]),"",IF(BurstClassHr1[[#This Row],[Spk/sec-Average]]&lt;$B$3,"LF","HF"))</f>
        <v/>
      </c>
      <c r="D242" s="49" t="str">
        <f>IF(ISBLANK(BurstClassHr1[[#This Row],[%Spikes in Bursts-All]]),"",IF(BurstClassHr1[[#This Row],[%Spikes in Bursts-All]]&lt;$C$3,"LB","HB"))</f>
        <v/>
      </c>
      <c r="E242" s="50" t="str">
        <f t="shared" si="3"/>
        <v/>
      </c>
      <c r="F242"/>
      <c r="G242"/>
      <c r="H242" s="67"/>
      <c r="I242"/>
      <c r="J242"/>
      <c r="K242"/>
      <c r="L242"/>
      <c r="M242"/>
      <c r="N242"/>
      <c r="O242"/>
    </row>
    <row r="243" spans="3:15" x14ac:dyDescent="0.3">
      <c r="C243" s="49" t="str">
        <f>IF(ISBLANK(BurstClassHr1[[#This Row],[Spk/sec-Average]]),"",IF(BurstClassHr1[[#This Row],[Spk/sec-Average]]&lt;$B$3,"LF","HF"))</f>
        <v/>
      </c>
      <c r="D243" s="49" t="str">
        <f>IF(ISBLANK(BurstClassHr1[[#This Row],[%Spikes in Bursts-All]]),"",IF(BurstClassHr1[[#This Row],[%Spikes in Bursts-All]]&lt;$C$3,"LB","HB"))</f>
        <v/>
      </c>
      <c r="E243" s="50" t="str">
        <f t="shared" si="3"/>
        <v/>
      </c>
      <c r="F243"/>
      <c r="G243"/>
      <c r="H243" s="67"/>
      <c r="I243"/>
      <c r="J243"/>
      <c r="K243"/>
      <c r="L243"/>
      <c r="M243"/>
      <c r="N243"/>
      <c r="O243"/>
    </row>
    <row r="244" spans="3:15" x14ac:dyDescent="0.3">
      <c r="C244" s="49" t="str">
        <f>IF(ISBLANK(BurstClassHr1[[#This Row],[Spk/sec-Average]]),"",IF(BurstClassHr1[[#This Row],[Spk/sec-Average]]&lt;$B$3,"LF","HF"))</f>
        <v/>
      </c>
      <c r="D244" s="49" t="str">
        <f>IF(ISBLANK(BurstClassHr1[[#This Row],[%Spikes in Bursts-All]]),"",IF(BurstClassHr1[[#This Row],[%Spikes in Bursts-All]]&lt;$C$3,"LB","HB"))</f>
        <v/>
      </c>
      <c r="E244" s="50" t="str">
        <f t="shared" si="3"/>
        <v/>
      </c>
      <c r="F244"/>
      <c r="G244"/>
      <c r="H244" s="67"/>
      <c r="I244"/>
      <c r="J244"/>
      <c r="K244"/>
      <c r="L244"/>
      <c r="M244"/>
      <c r="N244"/>
      <c r="O244"/>
    </row>
    <row r="245" spans="3:15" x14ac:dyDescent="0.3">
      <c r="C245" s="49" t="str">
        <f>IF(ISBLANK(BurstClassHr1[[#This Row],[Spk/sec-Average]]),"",IF(BurstClassHr1[[#This Row],[Spk/sec-Average]]&lt;$B$3,"LF","HF"))</f>
        <v/>
      </c>
      <c r="D245" s="49" t="str">
        <f>IF(ISBLANK(BurstClassHr1[[#This Row],[%Spikes in Bursts-All]]),"",IF(BurstClassHr1[[#This Row],[%Spikes in Bursts-All]]&lt;$C$3,"LB","HB"))</f>
        <v/>
      </c>
      <c r="E245" s="50" t="str">
        <f t="shared" si="3"/>
        <v/>
      </c>
      <c r="F245"/>
      <c r="G245"/>
      <c r="H245" s="67"/>
      <c r="I245"/>
      <c r="J245"/>
      <c r="K245"/>
      <c r="L245"/>
      <c r="M245"/>
      <c r="N245"/>
      <c r="O245"/>
    </row>
    <row r="246" spans="3:15" x14ac:dyDescent="0.3">
      <c r="C246" s="49" t="str">
        <f>IF(ISBLANK(BurstClassHr1[[#This Row],[Spk/sec-Average]]),"",IF(BurstClassHr1[[#This Row],[Spk/sec-Average]]&lt;$B$3,"LF","HF"))</f>
        <v/>
      </c>
      <c r="D246" s="49" t="str">
        <f>IF(ISBLANK(BurstClassHr1[[#This Row],[%Spikes in Bursts-All]]),"",IF(BurstClassHr1[[#This Row],[%Spikes in Bursts-All]]&lt;$C$3,"LB","HB"))</f>
        <v/>
      </c>
      <c r="E246" s="50" t="str">
        <f t="shared" si="3"/>
        <v/>
      </c>
      <c r="F246"/>
      <c r="G246"/>
      <c r="H246" s="67"/>
      <c r="I246"/>
      <c r="J246"/>
      <c r="K246"/>
      <c r="L246"/>
      <c r="M246"/>
      <c r="N246"/>
      <c r="O246"/>
    </row>
    <row r="247" spans="3:15" x14ac:dyDescent="0.3">
      <c r="C247" s="49" t="str">
        <f>IF(ISBLANK(BurstClassHr1[[#This Row],[Spk/sec-Average]]),"",IF(BurstClassHr1[[#This Row],[Spk/sec-Average]]&lt;$B$3,"LF","HF"))</f>
        <v/>
      </c>
      <c r="D247" s="49" t="str">
        <f>IF(ISBLANK(BurstClassHr1[[#This Row],[%Spikes in Bursts-All]]),"",IF(BurstClassHr1[[#This Row],[%Spikes in Bursts-All]]&lt;$C$3,"LB","HB"))</f>
        <v/>
      </c>
      <c r="E247" s="50" t="str">
        <f t="shared" si="3"/>
        <v/>
      </c>
      <c r="F247"/>
      <c r="G247"/>
      <c r="H247" s="67"/>
      <c r="I247"/>
      <c r="J247"/>
      <c r="K247"/>
      <c r="L247"/>
      <c r="M247"/>
      <c r="N247"/>
      <c r="O247"/>
    </row>
    <row r="248" spans="3:15" x14ac:dyDescent="0.3">
      <c r="C248" s="49" t="str">
        <f>IF(ISBLANK(BurstClassHr1[[#This Row],[Spk/sec-Average]]),"",IF(BurstClassHr1[[#This Row],[Spk/sec-Average]]&lt;$B$3,"LF","HF"))</f>
        <v/>
      </c>
      <c r="D248" s="49" t="str">
        <f>IF(ISBLANK(BurstClassHr1[[#This Row],[%Spikes in Bursts-All]]),"",IF(BurstClassHr1[[#This Row],[%Spikes in Bursts-All]]&lt;$C$3,"LB","HB"))</f>
        <v/>
      </c>
      <c r="E248" s="50" t="str">
        <f t="shared" si="3"/>
        <v/>
      </c>
      <c r="F248"/>
      <c r="G248"/>
      <c r="H248" s="67"/>
      <c r="I248"/>
      <c r="J248"/>
      <c r="K248"/>
      <c r="L248"/>
      <c r="M248"/>
      <c r="N248"/>
      <c r="O248"/>
    </row>
    <row r="249" spans="3:15" x14ac:dyDescent="0.3">
      <c r="C249" s="49" t="str">
        <f>IF(ISBLANK(BurstClassHr1[[#This Row],[Spk/sec-Average]]),"",IF(BurstClassHr1[[#This Row],[Spk/sec-Average]]&lt;$B$3,"LF","HF"))</f>
        <v/>
      </c>
      <c r="D249" s="49" t="str">
        <f>IF(ISBLANK(BurstClassHr1[[#This Row],[%Spikes in Bursts-All]]),"",IF(BurstClassHr1[[#This Row],[%Spikes in Bursts-All]]&lt;$C$3,"LB","HB"))</f>
        <v/>
      </c>
      <c r="E249" s="50" t="str">
        <f t="shared" si="3"/>
        <v/>
      </c>
      <c r="F249"/>
      <c r="G249"/>
      <c r="H249" s="67"/>
      <c r="I249"/>
      <c r="J249"/>
      <c r="K249"/>
      <c r="L249"/>
      <c r="M249"/>
      <c r="N249"/>
      <c r="O249"/>
    </row>
    <row r="250" spans="3:15" x14ac:dyDescent="0.3">
      <c r="C250" s="49" t="str">
        <f>IF(ISBLANK(BurstClassHr1[[#This Row],[Spk/sec-Average]]),"",IF(BurstClassHr1[[#This Row],[Spk/sec-Average]]&lt;$B$3,"LF","HF"))</f>
        <v/>
      </c>
      <c r="D250" s="49" t="str">
        <f>IF(ISBLANK(BurstClassHr1[[#This Row],[%Spikes in Bursts-All]]),"",IF(BurstClassHr1[[#This Row],[%Spikes in Bursts-All]]&lt;$C$3,"LB","HB"))</f>
        <v/>
      </c>
      <c r="E250" s="50" t="str">
        <f t="shared" si="3"/>
        <v/>
      </c>
      <c r="F250"/>
      <c r="G250"/>
      <c r="H250" s="67"/>
      <c r="I250"/>
      <c r="J250"/>
      <c r="K250"/>
      <c r="L250"/>
      <c r="M250"/>
      <c r="N250"/>
      <c r="O250"/>
    </row>
    <row r="251" spans="3:15" x14ac:dyDescent="0.3">
      <c r="C251" s="49" t="str">
        <f>IF(ISBLANK(BurstClassHr1[[#This Row],[Spk/sec-Average]]),"",IF(BurstClassHr1[[#This Row],[Spk/sec-Average]]&lt;$B$3,"LF","HF"))</f>
        <v/>
      </c>
      <c r="D251" s="49" t="str">
        <f>IF(ISBLANK(BurstClassHr1[[#This Row],[%Spikes in Bursts-All]]),"",IF(BurstClassHr1[[#This Row],[%Spikes in Bursts-All]]&lt;$C$3,"LB","HB"))</f>
        <v/>
      </c>
      <c r="E251" s="50" t="str">
        <f t="shared" si="3"/>
        <v/>
      </c>
      <c r="F251"/>
      <c r="G251"/>
      <c r="H251" s="67"/>
      <c r="I251"/>
      <c r="J251"/>
      <c r="K251"/>
      <c r="L251"/>
      <c r="M251"/>
      <c r="N251"/>
      <c r="O251"/>
    </row>
    <row r="252" spans="3:15" x14ac:dyDescent="0.3">
      <c r="C252" s="49" t="str">
        <f>IF(ISBLANK(BurstClassHr1[[#This Row],[Spk/sec-Average]]),"",IF(BurstClassHr1[[#This Row],[Spk/sec-Average]]&lt;$B$3,"LF","HF"))</f>
        <v/>
      </c>
      <c r="D252" s="49" t="str">
        <f>IF(ISBLANK(BurstClassHr1[[#This Row],[%Spikes in Bursts-All]]),"",IF(BurstClassHr1[[#This Row],[%Spikes in Bursts-All]]&lt;$C$3,"LB","HB"))</f>
        <v/>
      </c>
      <c r="E252" s="50" t="str">
        <f t="shared" si="3"/>
        <v/>
      </c>
      <c r="F252"/>
      <c r="G252"/>
      <c r="H252" s="67"/>
      <c r="I252"/>
      <c r="J252"/>
      <c r="K252"/>
      <c r="L252"/>
      <c r="M252"/>
      <c r="N252"/>
      <c r="O252"/>
    </row>
    <row r="253" spans="3:15" x14ac:dyDescent="0.3">
      <c r="C253" s="49" t="str">
        <f>IF(ISBLANK(BurstClassHr1[[#This Row],[Spk/sec-Average]]),"",IF(BurstClassHr1[[#This Row],[Spk/sec-Average]]&lt;$B$3,"LF","HF"))</f>
        <v/>
      </c>
      <c r="D253" s="49" t="str">
        <f>IF(ISBLANK(BurstClassHr1[[#This Row],[%Spikes in Bursts-All]]),"",IF(BurstClassHr1[[#This Row],[%Spikes in Bursts-All]]&lt;$C$3,"LB","HB"))</f>
        <v/>
      </c>
      <c r="E253" s="50" t="str">
        <f t="shared" si="3"/>
        <v/>
      </c>
      <c r="F253"/>
      <c r="G253"/>
      <c r="H253" s="67"/>
      <c r="I253"/>
      <c r="J253"/>
      <c r="K253"/>
      <c r="L253"/>
      <c r="M253"/>
      <c r="N253"/>
      <c r="O253"/>
    </row>
    <row r="254" spans="3:15" x14ac:dyDescent="0.3">
      <c r="C254" s="49" t="str">
        <f>IF(ISBLANK(BurstClassHr1[[#This Row],[Spk/sec-Average]]),"",IF(BurstClassHr1[[#This Row],[Spk/sec-Average]]&lt;$B$3,"LF","HF"))</f>
        <v/>
      </c>
      <c r="D254" s="49" t="str">
        <f>IF(ISBLANK(BurstClassHr1[[#This Row],[%Spikes in Bursts-All]]),"",IF(BurstClassHr1[[#This Row],[%Spikes in Bursts-All]]&lt;$C$3,"LB","HB"))</f>
        <v/>
      </c>
      <c r="E254" s="50" t="str">
        <f t="shared" si="3"/>
        <v/>
      </c>
      <c r="F254"/>
      <c r="G254"/>
      <c r="H254" s="67"/>
      <c r="I254"/>
      <c r="J254"/>
      <c r="K254"/>
      <c r="L254"/>
      <c r="M254"/>
      <c r="N254"/>
      <c r="O254"/>
    </row>
    <row r="255" spans="3:15" x14ac:dyDescent="0.3">
      <c r="C255" s="49" t="str">
        <f>IF(ISBLANK(BurstClassHr1[[#This Row],[Spk/sec-Average]]),"",IF(BurstClassHr1[[#This Row],[Spk/sec-Average]]&lt;$B$3,"LF","HF"))</f>
        <v/>
      </c>
      <c r="D255" s="49" t="str">
        <f>IF(ISBLANK(BurstClassHr1[[#This Row],[%Spikes in Bursts-All]]),"",IF(BurstClassHr1[[#This Row],[%Spikes in Bursts-All]]&lt;$C$3,"LB","HB"))</f>
        <v/>
      </c>
      <c r="E255" s="50" t="str">
        <f t="shared" si="3"/>
        <v/>
      </c>
      <c r="F255"/>
      <c r="G255"/>
      <c r="H255" s="67"/>
      <c r="I255"/>
      <c r="J255"/>
      <c r="K255"/>
      <c r="L255"/>
      <c r="M255"/>
      <c r="N255"/>
      <c r="O255"/>
    </row>
    <row r="256" spans="3:15" x14ac:dyDescent="0.3">
      <c r="C256" s="49" t="str">
        <f>IF(ISBLANK(BurstClassHr1[[#This Row],[Spk/sec-Average]]),"",IF(BurstClassHr1[[#This Row],[Spk/sec-Average]]&lt;$B$3,"LF","HF"))</f>
        <v/>
      </c>
      <c r="D256" s="49" t="str">
        <f>IF(ISBLANK(BurstClassHr1[[#This Row],[%Spikes in Bursts-All]]),"",IF(BurstClassHr1[[#This Row],[%Spikes in Bursts-All]]&lt;$C$3,"LB","HB"))</f>
        <v/>
      </c>
      <c r="E256" s="50" t="str">
        <f t="shared" si="3"/>
        <v/>
      </c>
      <c r="F256"/>
      <c r="G256"/>
      <c r="H256" s="67"/>
      <c r="I256"/>
      <c r="J256"/>
      <c r="K256"/>
      <c r="L256"/>
      <c r="M256"/>
      <c r="N256"/>
      <c r="O256"/>
    </row>
    <row r="257" spans="3:15" x14ac:dyDescent="0.3">
      <c r="C257" s="49" t="str">
        <f>IF(ISBLANK(BurstClassHr1[[#This Row],[Spk/sec-Average]]),"",IF(BurstClassHr1[[#This Row],[Spk/sec-Average]]&lt;$B$3,"LF","HF"))</f>
        <v/>
      </c>
      <c r="D257" s="49" t="str">
        <f>IF(ISBLANK(BurstClassHr1[[#This Row],[%Spikes in Bursts-All]]),"",IF(BurstClassHr1[[#This Row],[%Spikes in Bursts-All]]&lt;$C$3,"LB","HB"))</f>
        <v/>
      </c>
      <c r="E257" s="50" t="str">
        <f t="shared" si="3"/>
        <v/>
      </c>
      <c r="F257"/>
      <c r="G257"/>
      <c r="H257" s="67"/>
      <c r="I257"/>
      <c r="J257"/>
      <c r="K257"/>
      <c r="L257"/>
      <c r="M257"/>
      <c r="N257"/>
      <c r="O257"/>
    </row>
    <row r="258" spans="3:15" x14ac:dyDescent="0.3">
      <c r="C258" s="49" t="str">
        <f>IF(ISBLANK(BurstClassHr1[[#This Row],[Spk/sec-Average]]),"",IF(BurstClassHr1[[#This Row],[Spk/sec-Average]]&lt;$B$3,"LF","HF"))</f>
        <v/>
      </c>
      <c r="D258" s="49" t="str">
        <f>IF(ISBLANK(BurstClassHr1[[#This Row],[%Spikes in Bursts-All]]),"",IF(BurstClassHr1[[#This Row],[%Spikes in Bursts-All]]&lt;$C$3,"LB","HB"))</f>
        <v/>
      </c>
      <c r="E258" s="50" t="str">
        <f t="shared" si="3"/>
        <v/>
      </c>
      <c r="F258"/>
      <c r="G258"/>
      <c r="H258" s="67"/>
      <c r="I258"/>
      <c r="J258"/>
      <c r="K258"/>
      <c r="L258"/>
      <c r="M258"/>
      <c r="N258"/>
      <c r="O258"/>
    </row>
    <row r="259" spans="3:15" x14ac:dyDescent="0.3">
      <c r="C259" s="49" t="str">
        <f>IF(ISBLANK(BurstClassHr1[[#This Row],[Spk/sec-Average]]),"",IF(BurstClassHr1[[#This Row],[Spk/sec-Average]]&lt;$B$3,"LF","HF"))</f>
        <v/>
      </c>
      <c r="D259" s="49" t="str">
        <f>IF(ISBLANK(BurstClassHr1[[#This Row],[%Spikes in Bursts-All]]),"",IF(BurstClassHr1[[#This Row],[%Spikes in Bursts-All]]&lt;$C$3,"LB","HB"))</f>
        <v/>
      </c>
      <c r="E259" s="50" t="str">
        <f t="shared" si="3"/>
        <v/>
      </c>
      <c r="F259"/>
      <c r="G259"/>
      <c r="H259" s="67"/>
      <c r="I259"/>
      <c r="J259"/>
      <c r="K259"/>
      <c r="L259"/>
      <c r="M259"/>
      <c r="N259"/>
      <c r="O259"/>
    </row>
    <row r="260" spans="3:15" x14ac:dyDescent="0.3">
      <c r="C260" s="49" t="str">
        <f>IF(ISBLANK(BurstClassHr1[[#This Row],[Spk/sec-Average]]),"",IF(BurstClassHr1[[#This Row],[Spk/sec-Average]]&lt;$B$3,"LF","HF"))</f>
        <v/>
      </c>
      <c r="D260" s="49" t="str">
        <f>IF(ISBLANK(BurstClassHr1[[#This Row],[%Spikes in Bursts-All]]),"",IF(BurstClassHr1[[#This Row],[%Spikes in Bursts-All]]&lt;$C$3,"LB","HB"))</f>
        <v/>
      </c>
      <c r="E260" s="50" t="str">
        <f t="shared" si="3"/>
        <v/>
      </c>
      <c r="F260"/>
      <c r="G260"/>
      <c r="H260" s="67"/>
      <c r="I260"/>
      <c r="J260"/>
      <c r="K260"/>
      <c r="L260"/>
      <c r="M260"/>
      <c r="N260"/>
      <c r="O260"/>
    </row>
    <row r="261" spans="3:15" x14ac:dyDescent="0.3">
      <c r="C261" s="49" t="str">
        <f>IF(ISBLANK(BurstClassHr1[[#This Row],[Spk/sec-Average]]),"",IF(BurstClassHr1[[#This Row],[Spk/sec-Average]]&lt;$B$3,"LF","HF"))</f>
        <v/>
      </c>
      <c r="D261" s="49" t="str">
        <f>IF(ISBLANK(BurstClassHr1[[#This Row],[%Spikes in Bursts-All]]),"",IF(BurstClassHr1[[#This Row],[%Spikes in Bursts-All]]&lt;$C$3,"LB","HB"))</f>
        <v/>
      </c>
      <c r="E261" s="50" t="str">
        <f t="shared" si="3"/>
        <v/>
      </c>
      <c r="F261"/>
      <c r="G261"/>
      <c r="H261" s="67"/>
      <c r="I261"/>
      <c r="J261"/>
      <c r="K261"/>
      <c r="L261"/>
      <c r="M261"/>
      <c r="N261"/>
      <c r="O261"/>
    </row>
    <row r="262" spans="3:15" x14ac:dyDescent="0.3">
      <c r="C262" s="49" t="str">
        <f>IF(ISBLANK(BurstClassHr1[[#This Row],[Spk/sec-Average]]),"",IF(BurstClassHr1[[#This Row],[Spk/sec-Average]]&lt;$B$3,"LF","HF"))</f>
        <v/>
      </c>
      <c r="D262" s="49" t="str">
        <f>IF(ISBLANK(BurstClassHr1[[#This Row],[%Spikes in Bursts-All]]),"",IF(BurstClassHr1[[#This Row],[%Spikes in Bursts-All]]&lt;$C$3,"LB","HB"))</f>
        <v/>
      </c>
      <c r="E262" s="50" t="str">
        <f t="shared" si="3"/>
        <v/>
      </c>
      <c r="F262"/>
      <c r="G262"/>
      <c r="H262" s="67"/>
      <c r="I262"/>
      <c r="J262"/>
      <c r="K262"/>
      <c r="L262"/>
      <c r="M262"/>
      <c r="N262"/>
      <c r="O262"/>
    </row>
    <row r="263" spans="3:15" x14ac:dyDescent="0.3">
      <c r="C263" s="49" t="str">
        <f>IF(ISBLANK(BurstClassHr1[[#This Row],[Spk/sec-Average]]),"",IF(BurstClassHr1[[#This Row],[Spk/sec-Average]]&lt;$B$3,"LF","HF"))</f>
        <v/>
      </c>
      <c r="D263" s="49" t="str">
        <f>IF(ISBLANK(BurstClassHr1[[#This Row],[%Spikes in Bursts-All]]),"",IF(BurstClassHr1[[#This Row],[%Spikes in Bursts-All]]&lt;$C$3,"LB","HB"))</f>
        <v/>
      </c>
      <c r="E263" s="50" t="str">
        <f t="shared" si="3"/>
        <v/>
      </c>
      <c r="F263"/>
      <c r="G263"/>
      <c r="H263" s="67"/>
      <c r="I263"/>
      <c r="J263"/>
      <c r="K263"/>
      <c r="L263"/>
      <c r="M263"/>
      <c r="N263"/>
      <c r="O263"/>
    </row>
    <row r="264" spans="3:15" x14ac:dyDescent="0.3">
      <c r="C264" s="49" t="str">
        <f>IF(ISBLANK(BurstClassHr1[[#This Row],[Spk/sec-Average]]),"",IF(BurstClassHr1[[#This Row],[Spk/sec-Average]]&lt;$B$3,"LF","HF"))</f>
        <v/>
      </c>
      <c r="D264" s="49" t="str">
        <f>IF(ISBLANK(BurstClassHr1[[#This Row],[%Spikes in Bursts-All]]),"",IF(BurstClassHr1[[#This Row],[%Spikes in Bursts-All]]&lt;$C$3,"LB","HB"))</f>
        <v/>
      </c>
      <c r="E264" s="50" t="str">
        <f t="shared" si="3"/>
        <v/>
      </c>
      <c r="F264"/>
      <c r="G264"/>
      <c r="H264" s="67"/>
      <c r="I264"/>
      <c r="J264"/>
      <c r="K264"/>
      <c r="L264"/>
      <c r="M264"/>
      <c r="N264"/>
      <c r="O264"/>
    </row>
    <row r="265" spans="3:15" x14ac:dyDescent="0.3">
      <c r="C265" s="49" t="str">
        <f>IF(ISBLANK(BurstClassHr1[[#This Row],[Spk/sec-Average]]),"",IF(BurstClassHr1[[#This Row],[Spk/sec-Average]]&lt;$B$3,"LF","HF"))</f>
        <v/>
      </c>
      <c r="D265" s="49" t="str">
        <f>IF(ISBLANK(BurstClassHr1[[#This Row],[%Spikes in Bursts-All]]),"",IF(BurstClassHr1[[#This Row],[%Spikes in Bursts-All]]&lt;$C$3,"LB","HB"))</f>
        <v/>
      </c>
      <c r="E265" s="50" t="str">
        <f t="shared" si="3"/>
        <v/>
      </c>
      <c r="F265"/>
      <c r="G265"/>
      <c r="H265" s="67"/>
      <c r="I265"/>
      <c r="J265"/>
      <c r="K265"/>
      <c r="L265"/>
      <c r="M265"/>
      <c r="N265"/>
      <c r="O265"/>
    </row>
    <row r="266" spans="3:15" x14ac:dyDescent="0.3">
      <c r="C266" s="49" t="str">
        <f>IF(ISBLANK(BurstClassHr1[[#This Row],[Spk/sec-Average]]),"",IF(BurstClassHr1[[#This Row],[Spk/sec-Average]]&lt;$B$3,"LF","HF"))</f>
        <v/>
      </c>
      <c r="D266" s="49" t="str">
        <f>IF(ISBLANK(BurstClassHr1[[#This Row],[%Spikes in Bursts-All]]),"",IF(BurstClassHr1[[#This Row],[%Spikes in Bursts-All]]&lt;$C$3,"LB","HB"))</f>
        <v/>
      </c>
      <c r="E266" s="50" t="str">
        <f t="shared" si="3"/>
        <v/>
      </c>
      <c r="F266"/>
      <c r="G266"/>
      <c r="H266" s="67"/>
      <c r="I266"/>
      <c r="J266"/>
      <c r="K266"/>
      <c r="L266"/>
      <c r="M266"/>
      <c r="N266"/>
      <c r="O266"/>
    </row>
    <row r="267" spans="3:15" x14ac:dyDescent="0.3">
      <c r="C267" s="49" t="str">
        <f>IF(ISBLANK(BurstClassHr1[[#This Row],[Spk/sec-Average]]),"",IF(BurstClassHr1[[#This Row],[Spk/sec-Average]]&lt;$B$3,"LF","HF"))</f>
        <v/>
      </c>
      <c r="D267" s="49" t="str">
        <f>IF(ISBLANK(BurstClassHr1[[#This Row],[%Spikes in Bursts-All]]),"",IF(BurstClassHr1[[#This Row],[%Spikes in Bursts-All]]&lt;$C$3,"LB","HB"))</f>
        <v/>
      </c>
      <c r="E267" s="50" t="str">
        <f t="shared" si="3"/>
        <v/>
      </c>
      <c r="F267"/>
      <c r="G267"/>
      <c r="H267" s="67"/>
      <c r="I267"/>
      <c r="J267"/>
      <c r="K267"/>
      <c r="L267"/>
      <c r="M267"/>
      <c r="N267"/>
      <c r="O267"/>
    </row>
    <row r="268" spans="3:15" x14ac:dyDescent="0.3">
      <c r="C268" s="49" t="str">
        <f>IF(ISBLANK(BurstClassHr1[[#This Row],[Spk/sec-Average]]),"",IF(BurstClassHr1[[#This Row],[Spk/sec-Average]]&lt;$B$3,"LF","HF"))</f>
        <v/>
      </c>
      <c r="D268" s="49" t="str">
        <f>IF(ISBLANK(BurstClassHr1[[#This Row],[%Spikes in Bursts-All]]),"",IF(BurstClassHr1[[#This Row],[%Spikes in Bursts-All]]&lt;$C$3,"LB","HB"))</f>
        <v/>
      </c>
      <c r="E268" s="50" t="str">
        <f t="shared" si="3"/>
        <v/>
      </c>
      <c r="F268"/>
      <c r="G268"/>
      <c r="H268" s="67"/>
      <c r="I268"/>
      <c r="J268"/>
      <c r="K268"/>
      <c r="L268"/>
      <c r="M268"/>
      <c r="N268"/>
      <c r="O268"/>
    </row>
    <row r="269" spans="3:15" x14ac:dyDescent="0.3">
      <c r="C269" s="49" t="str">
        <f>IF(ISBLANK(BurstClassHr1[[#This Row],[Spk/sec-Average]]),"",IF(BurstClassHr1[[#This Row],[Spk/sec-Average]]&lt;$B$3,"LF","HF"))</f>
        <v/>
      </c>
      <c r="D269" s="49" t="str">
        <f>IF(ISBLANK(BurstClassHr1[[#This Row],[%Spikes in Bursts-All]]),"",IF(BurstClassHr1[[#This Row],[%Spikes in Bursts-All]]&lt;$C$3,"LB","HB"))</f>
        <v/>
      </c>
      <c r="E269" s="50" t="str">
        <f t="shared" si="3"/>
        <v/>
      </c>
      <c r="F269"/>
      <c r="G269"/>
      <c r="H269" s="67"/>
      <c r="I269"/>
      <c r="J269"/>
      <c r="K269"/>
      <c r="L269"/>
      <c r="M269"/>
      <c r="N269"/>
      <c r="O269"/>
    </row>
    <row r="270" spans="3:15" x14ac:dyDescent="0.3">
      <c r="C270" s="49" t="str">
        <f>IF(ISBLANK(BurstClassHr1[[#This Row],[Spk/sec-Average]]),"",IF(BurstClassHr1[[#This Row],[Spk/sec-Average]]&lt;$B$3,"LF","HF"))</f>
        <v/>
      </c>
      <c r="D270" s="49" t="str">
        <f>IF(ISBLANK(BurstClassHr1[[#This Row],[%Spikes in Bursts-All]]),"",IF(BurstClassHr1[[#This Row],[%Spikes in Bursts-All]]&lt;$C$3,"LB","HB"))</f>
        <v/>
      </c>
      <c r="E270" s="50" t="str">
        <f t="shared" si="3"/>
        <v/>
      </c>
      <c r="F270"/>
      <c r="G270"/>
      <c r="H270" s="67"/>
      <c r="I270"/>
      <c r="J270"/>
      <c r="K270"/>
      <c r="L270"/>
      <c r="M270"/>
      <c r="N270"/>
      <c r="O270"/>
    </row>
    <row r="271" spans="3:15" x14ac:dyDescent="0.3">
      <c r="C271" s="49" t="str">
        <f>IF(ISBLANK(BurstClassHr1[[#This Row],[Spk/sec-Average]]),"",IF(BurstClassHr1[[#This Row],[Spk/sec-Average]]&lt;$B$3,"LF","HF"))</f>
        <v/>
      </c>
      <c r="D271" s="49" t="str">
        <f>IF(ISBLANK(BurstClassHr1[[#This Row],[%Spikes in Bursts-All]]),"",IF(BurstClassHr1[[#This Row],[%Spikes in Bursts-All]]&lt;$C$3,"LB","HB"))</f>
        <v/>
      </c>
      <c r="E271" s="50" t="str">
        <f t="shared" si="3"/>
        <v/>
      </c>
      <c r="F271"/>
      <c r="G271"/>
      <c r="H271" s="67"/>
      <c r="I271"/>
      <c r="J271"/>
      <c r="K271"/>
      <c r="L271"/>
      <c r="M271"/>
      <c r="N271"/>
      <c r="O271"/>
    </row>
    <row r="272" spans="3:15" x14ac:dyDescent="0.3">
      <c r="C272" s="49" t="str">
        <f>IF(ISBLANK(BurstClassHr1[[#This Row],[Spk/sec-Average]]),"",IF(BurstClassHr1[[#This Row],[Spk/sec-Average]]&lt;$B$3,"LF","HF"))</f>
        <v/>
      </c>
      <c r="D272" s="49" t="str">
        <f>IF(ISBLANK(BurstClassHr1[[#This Row],[%Spikes in Bursts-All]]),"",IF(BurstClassHr1[[#This Row],[%Spikes in Bursts-All]]&lt;$C$3,"LB","HB"))</f>
        <v/>
      </c>
      <c r="E272" s="50" t="str">
        <f t="shared" si="3"/>
        <v/>
      </c>
      <c r="F272"/>
      <c r="G272"/>
      <c r="H272" s="67"/>
      <c r="I272"/>
      <c r="J272"/>
      <c r="K272"/>
      <c r="L272"/>
      <c r="M272"/>
      <c r="N272"/>
      <c r="O272"/>
    </row>
    <row r="273" spans="3:15" x14ac:dyDescent="0.3">
      <c r="C273" s="49" t="str">
        <f>IF(ISBLANK(BurstClassHr1[[#This Row],[Spk/sec-Average]]),"",IF(BurstClassHr1[[#This Row],[Spk/sec-Average]]&lt;$B$3,"LF","HF"))</f>
        <v/>
      </c>
      <c r="D273" s="49" t="str">
        <f>IF(ISBLANK(BurstClassHr1[[#This Row],[%Spikes in Bursts-All]]),"",IF(BurstClassHr1[[#This Row],[%Spikes in Bursts-All]]&lt;$C$3,"LB","HB"))</f>
        <v/>
      </c>
      <c r="E273" s="50" t="str">
        <f t="shared" si="3"/>
        <v/>
      </c>
      <c r="F273"/>
      <c r="G273"/>
      <c r="H273" s="67"/>
      <c r="I273"/>
      <c r="J273"/>
      <c r="K273"/>
      <c r="L273"/>
      <c r="M273"/>
      <c r="N273"/>
      <c r="O273"/>
    </row>
    <row r="274" spans="3:15" x14ac:dyDescent="0.3">
      <c r="C274" s="49" t="str">
        <f>IF(ISBLANK(BurstClassHr1[[#This Row],[Spk/sec-Average]]),"",IF(BurstClassHr1[[#This Row],[Spk/sec-Average]]&lt;$B$3,"LF","HF"))</f>
        <v/>
      </c>
      <c r="D274" s="49" t="str">
        <f>IF(ISBLANK(BurstClassHr1[[#This Row],[%Spikes in Bursts-All]]),"",IF(BurstClassHr1[[#This Row],[%Spikes in Bursts-All]]&lt;$C$3,"LB","HB"))</f>
        <v/>
      </c>
      <c r="E274" s="50" t="str">
        <f t="shared" si="3"/>
        <v/>
      </c>
      <c r="F274"/>
      <c r="G274"/>
      <c r="H274" s="67"/>
      <c r="I274"/>
      <c r="J274"/>
      <c r="K274"/>
      <c r="L274"/>
      <c r="M274"/>
      <c r="N274"/>
      <c r="O274"/>
    </row>
    <row r="275" spans="3:15" x14ac:dyDescent="0.3">
      <c r="C275" s="49" t="str">
        <f>IF(ISBLANK(BurstClassHr1[[#This Row],[Spk/sec-Average]]),"",IF(BurstClassHr1[[#This Row],[Spk/sec-Average]]&lt;$B$3,"LF","HF"))</f>
        <v/>
      </c>
      <c r="D275" s="49" t="str">
        <f>IF(ISBLANK(BurstClassHr1[[#This Row],[%Spikes in Bursts-All]]),"",IF(BurstClassHr1[[#This Row],[%Spikes in Bursts-All]]&lt;$C$3,"LB","HB"))</f>
        <v/>
      </c>
      <c r="E275" s="50" t="str">
        <f t="shared" si="3"/>
        <v/>
      </c>
      <c r="F275"/>
      <c r="G275"/>
      <c r="H275" s="67"/>
      <c r="I275"/>
      <c r="J275"/>
      <c r="K275"/>
      <c r="L275"/>
      <c r="M275"/>
      <c r="N275"/>
      <c r="O275"/>
    </row>
    <row r="276" spans="3:15" x14ac:dyDescent="0.3">
      <c r="C276" s="49" t="str">
        <f>IF(ISBLANK(BurstClassHr1[[#This Row],[Spk/sec-Average]]),"",IF(BurstClassHr1[[#This Row],[Spk/sec-Average]]&lt;$B$3,"LF","HF"))</f>
        <v/>
      </c>
      <c r="D276" s="49" t="str">
        <f>IF(ISBLANK(BurstClassHr1[[#This Row],[%Spikes in Bursts-All]]),"",IF(BurstClassHr1[[#This Row],[%Spikes in Bursts-All]]&lt;$C$3,"LB","HB"))</f>
        <v/>
      </c>
      <c r="E276" s="50" t="str">
        <f t="shared" si="3"/>
        <v/>
      </c>
      <c r="F276"/>
      <c r="G276"/>
      <c r="H276" s="67"/>
      <c r="I276"/>
      <c r="J276"/>
      <c r="K276"/>
      <c r="L276"/>
      <c r="M276"/>
      <c r="N276"/>
      <c r="O276"/>
    </row>
    <row r="277" spans="3:15" x14ac:dyDescent="0.3">
      <c r="C277" s="49" t="str">
        <f>IF(ISBLANK(BurstClassHr1[[#This Row],[Spk/sec-Average]]),"",IF(BurstClassHr1[[#This Row],[Spk/sec-Average]]&lt;$B$3,"LF","HF"))</f>
        <v/>
      </c>
      <c r="D277" s="49" t="str">
        <f>IF(ISBLANK(BurstClassHr1[[#This Row],[%Spikes in Bursts-All]]),"",IF(BurstClassHr1[[#This Row],[%Spikes in Bursts-All]]&lt;$C$3,"LB","HB"))</f>
        <v/>
      </c>
      <c r="E277" s="50" t="str">
        <f t="shared" si="3"/>
        <v/>
      </c>
      <c r="F277"/>
      <c r="G277"/>
      <c r="H277" s="67"/>
      <c r="I277"/>
      <c r="J277"/>
      <c r="K277"/>
      <c r="L277"/>
      <c r="M277"/>
      <c r="N277"/>
      <c r="O277"/>
    </row>
    <row r="278" spans="3:15" x14ac:dyDescent="0.3">
      <c r="C278" s="49" t="str">
        <f>IF(ISBLANK(BurstClassHr1[[#This Row],[Spk/sec-Average]]),"",IF(BurstClassHr1[[#This Row],[Spk/sec-Average]]&lt;$B$3,"LF","HF"))</f>
        <v/>
      </c>
      <c r="D278" s="49" t="str">
        <f>IF(ISBLANK(BurstClassHr1[[#This Row],[%Spikes in Bursts-All]]),"",IF(BurstClassHr1[[#This Row],[%Spikes in Bursts-All]]&lt;$C$3,"LB","HB"))</f>
        <v/>
      </c>
      <c r="E278" s="50" t="str">
        <f t="shared" si="3"/>
        <v/>
      </c>
      <c r="F278"/>
      <c r="G278"/>
      <c r="H278" s="67"/>
      <c r="I278"/>
      <c r="J278"/>
      <c r="K278"/>
      <c r="L278"/>
      <c r="M278"/>
      <c r="N278"/>
      <c r="O278"/>
    </row>
    <row r="279" spans="3:15" x14ac:dyDescent="0.3">
      <c r="C279" s="49" t="str">
        <f>IF(ISBLANK(BurstClassHr1[[#This Row],[Spk/sec-Average]]),"",IF(BurstClassHr1[[#This Row],[Spk/sec-Average]]&lt;$B$3,"LF","HF"))</f>
        <v/>
      </c>
      <c r="D279" s="49" t="str">
        <f>IF(ISBLANK(BurstClassHr1[[#This Row],[%Spikes in Bursts-All]]),"",IF(BurstClassHr1[[#This Row],[%Spikes in Bursts-All]]&lt;$C$3,"LB","HB"))</f>
        <v/>
      </c>
      <c r="E279" s="50" t="str">
        <f t="shared" si="3"/>
        <v/>
      </c>
      <c r="F279"/>
      <c r="G279"/>
      <c r="H279" s="67"/>
      <c r="I279"/>
      <c r="J279"/>
      <c r="K279"/>
      <c r="L279"/>
      <c r="M279"/>
      <c r="N279"/>
      <c r="O279"/>
    </row>
    <row r="280" spans="3:15" x14ac:dyDescent="0.3">
      <c r="C280" s="49" t="str">
        <f>IF(ISBLANK(BurstClassHr1[[#This Row],[Spk/sec-Average]]),"",IF(BurstClassHr1[[#This Row],[Spk/sec-Average]]&lt;$B$3,"LF","HF"))</f>
        <v/>
      </c>
      <c r="D280" s="49" t="str">
        <f>IF(ISBLANK(BurstClassHr1[[#This Row],[%Spikes in Bursts-All]]),"",IF(BurstClassHr1[[#This Row],[%Spikes in Bursts-All]]&lt;$C$3,"LB","HB"))</f>
        <v/>
      </c>
      <c r="E280" s="50" t="str">
        <f t="shared" si="3"/>
        <v/>
      </c>
      <c r="F280"/>
      <c r="G280"/>
      <c r="H280" s="67"/>
      <c r="I280"/>
      <c r="J280"/>
      <c r="K280"/>
      <c r="L280"/>
      <c r="M280"/>
      <c r="N280"/>
      <c r="O280"/>
    </row>
    <row r="281" spans="3:15" x14ac:dyDescent="0.3">
      <c r="C281" s="49" t="str">
        <f>IF(ISBLANK(BurstClassHr1[[#This Row],[Spk/sec-Average]]),"",IF(BurstClassHr1[[#This Row],[Spk/sec-Average]]&lt;$B$3,"LF","HF"))</f>
        <v/>
      </c>
      <c r="D281" s="49" t="str">
        <f>IF(ISBLANK(BurstClassHr1[[#This Row],[%Spikes in Bursts-All]]),"",IF(BurstClassHr1[[#This Row],[%Spikes in Bursts-All]]&lt;$C$3,"LB","HB"))</f>
        <v/>
      </c>
      <c r="E281" s="50" t="str">
        <f t="shared" si="3"/>
        <v/>
      </c>
      <c r="F281"/>
      <c r="G281"/>
      <c r="H281" s="67"/>
      <c r="I281"/>
      <c r="J281"/>
      <c r="K281"/>
      <c r="L281"/>
      <c r="M281"/>
      <c r="N281"/>
      <c r="O281"/>
    </row>
    <row r="282" spans="3:15" x14ac:dyDescent="0.3">
      <c r="C282" s="49" t="str">
        <f>IF(ISBLANK(BurstClassHr1[[#This Row],[Spk/sec-Average]]),"",IF(BurstClassHr1[[#This Row],[Spk/sec-Average]]&lt;$B$3,"LF","HF"))</f>
        <v/>
      </c>
      <c r="D282" s="49" t="str">
        <f>IF(ISBLANK(BurstClassHr1[[#This Row],[%Spikes in Bursts-All]]),"",IF(BurstClassHr1[[#This Row],[%Spikes in Bursts-All]]&lt;$C$3,"LB","HB"))</f>
        <v/>
      </c>
      <c r="E282" s="50" t="str">
        <f t="shared" ref="E282:E345" si="4">CONCATENATE(C282,D282)</f>
        <v/>
      </c>
      <c r="F282"/>
      <c r="G282"/>
      <c r="H282" s="67"/>
      <c r="I282"/>
      <c r="J282"/>
      <c r="K282"/>
      <c r="L282"/>
      <c r="M282"/>
      <c r="N282"/>
      <c r="O282"/>
    </row>
    <row r="283" spans="3:15" x14ac:dyDescent="0.3">
      <c r="C283" s="49" t="str">
        <f>IF(ISBLANK(BurstClassHr1[[#This Row],[Spk/sec-Average]]),"",IF(BurstClassHr1[[#This Row],[Spk/sec-Average]]&lt;$B$3,"LF","HF"))</f>
        <v/>
      </c>
      <c r="D283" s="49" t="str">
        <f>IF(ISBLANK(BurstClassHr1[[#This Row],[%Spikes in Bursts-All]]),"",IF(BurstClassHr1[[#This Row],[%Spikes in Bursts-All]]&lt;$C$3,"LB","HB"))</f>
        <v/>
      </c>
      <c r="E283" s="50" t="str">
        <f t="shared" si="4"/>
        <v/>
      </c>
      <c r="F283"/>
      <c r="G283"/>
      <c r="H283" s="67"/>
      <c r="I283"/>
      <c r="J283"/>
      <c r="K283"/>
      <c r="L283"/>
      <c r="M283"/>
      <c r="N283"/>
      <c r="O283"/>
    </row>
    <row r="284" spans="3:15" x14ac:dyDescent="0.3">
      <c r="C284" s="49" t="str">
        <f>IF(ISBLANK(BurstClassHr1[[#This Row],[Spk/sec-Average]]),"",IF(BurstClassHr1[[#This Row],[Spk/sec-Average]]&lt;$B$3,"LF","HF"))</f>
        <v/>
      </c>
      <c r="D284" s="49" t="str">
        <f>IF(ISBLANK(BurstClassHr1[[#This Row],[%Spikes in Bursts-All]]),"",IF(BurstClassHr1[[#This Row],[%Spikes in Bursts-All]]&lt;$C$3,"LB","HB"))</f>
        <v/>
      </c>
      <c r="E284" s="50" t="str">
        <f t="shared" si="4"/>
        <v/>
      </c>
      <c r="F284"/>
      <c r="G284"/>
      <c r="H284" s="67"/>
      <c r="I284"/>
      <c r="J284"/>
      <c r="K284"/>
      <c r="L284"/>
      <c r="M284"/>
      <c r="N284"/>
      <c r="O284"/>
    </row>
    <row r="285" spans="3:15" x14ac:dyDescent="0.3">
      <c r="C285" s="49" t="str">
        <f>IF(ISBLANK(BurstClassHr1[[#This Row],[Spk/sec-Average]]),"",IF(BurstClassHr1[[#This Row],[Spk/sec-Average]]&lt;$B$3,"LF","HF"))</f>
        <v/>
      </c>
      <c r="D285" s="49" t="str">
        <f>IF(ISBLANK(BurstClassHr1[[#This Row],[%Spikes in Bursts-All]]),"",IF(BurstClassHr1[[#This Row],[%Spikes in Bursts-All]]&lt;$C$3,"LB","HB"))</f>
        <v/>
      </c>
      <c r="E285" s="50" t="str">
        <f t="shared" si="4"/>
        <v/>
      </c>
      <c r="F285"/>
      <c r="G285"/>
      <c r="H285" s="67"/>
      <c r="I285"/>
      <c r="J285"/>
      <c r="K285"/>
      <c r="L285"/>
      <c r="M285"/>
      <c r="N285"/>
      <c r="O285"/>
    </row>
    <row r="286" spans="3:15" x14ac:dyDescent="0.3">
      <c r="C286" s="49" t="str">
        <f>IF(ISBLANK(BurstClassHr1[[#This Row],[Spk/sec-Average]]),"",IF(BurstClassHr1[[#This Row],[Spk/sec-Average]]&lt;$B$3,"LF","HF"))</f>
        <v/>
      </c>
      <c r="D286" s="49" t="str">
        <f>IF(ISBLANK(BurstClassHr1[[#This Row],[%Spikes in Bursts-All]]),"",IF(BurstClassHr1[[#This Row],[%Spikes in Bursts-All]]&lt;$C$3,"LB","HB"))</f>
        <v/>
      </c>
      <c r="E286" s="50" t="str">
        <f t="shared" si="4"/>
        <v/>
      </c>
      <c r="F286"/>
      <c r="G286"/>
      <c r="H286" s="67"/>
      <c r="I286"/>
      <c r="J286"/>
      <c r="K286"/>
      <c r="L286"/>
      <c r="M286"/>
      <c r="N286"/>
      <c r="O286"/>
    </row>
    <row r="287" spans="3:15" x14ac:dyDescent="0.3">
      <c r="C287" s="49" t="str">
        <f>IF(ISBLANK(BurstClassHr1[[#This Row],[Spk/sec-Average]]),"",IF(BurstClassHr1[[#This Row],[Spk/sec-Average]]&lt;$B$3,"LF","HF"))</f>
        <v/>
      </c>
      <c r="D287" s="49" t="str">
        <f>IF(ISBLANK(BurstClassHr1[[#This Row],[%Spikes in Bursts-All]]),"",IF(BurstClassHr1[[#This Row],[%Spikes in Bursts-All]]&lt;$C$3,"LB","HB"))</f>
        <v/>
      </c>
      <c r="E287" s="50" t="str">
        <f t="shared" si="4"/>
        <v/>
      </c>
      <c r="F287"/>
      <c r="G287"/>
      <c r="H287" s="67"/>
      <c r="I287"/>
      <c r="J287"/>
      <c r="K287"/>
      <c r="L287"/>
      <c r="M287"/>
      <c r="N287"/>
      <c r="O287"/>
    </row>
    <row r="288" spans="3:15" x14ac:dyDescent="0.3">
      <c r="C288" s="49" t="str">
        <f>IF(ISBLANK(BurstClassHr1[[#This Row],[Spk/sec-Average]]),"",IF(BurstClassHr1[[#This Row],[Spk/sec-Average]]&lt;$B$3,"LF","HF"))</f>
        <v/>
      </c>
      <c r="D288" s="49" t="str">
        <f>IF(ISBLANK(BurstClassHr1[[#This Row],[%Spikes in Bursts-All]]),"",IF(BurstClassHr1[[#This Row],[%Spikes in Bursts-All]]&lt;$C$3,"LB","HB"))</f>
        <v/>
      </c>
      <c r="E288" s="50" t="str">
        <f t="shared" si="4"/>
        <v/>
      </c>
      <c r="F288"/>
      <c r="G288"/>
      <c r="H288" s="67"/>
      <c r="I288"/>
      <c r="J288"/>
      <c r="K288"/>
      <c r="L288"/>
      <c r="M288"/>
      <c r="N288"/>
      <c r="O288"/>
    </row>
    <row r="289" spans="3:15" x14ac:dyDescent="0.3">
      <c r="C289" s="49" t="str">
        <f>IF(ISBLANK(BurstClassHr1[[#This Row],[Spk/sec-Average]]),"",IF(BurstClassHr1[[#This Row],[Spk/sec-Average]]&lt;$B$3,"LF","HF"))</f>
        <v/>
      </c>
      <c r="D289" s="49" t="str">
        <f>IF(ISBLANK(BurstClassHr1[[#This Row],[%Spikes in Bursts-All]]),"",IF(BurstClassHr1[[#This Row],[%Spikes in Bursts-All]]&lt;$C$3,"LB","HB"))</f>
        <v/>
      </c>
      <c r="E289" s="50" t="str">
        <f t="shared" si="4"/>
        <v/>
      </c>
      <c r="F289"/>
      <c r="G289"/>
      <c r="H289" s="67"/>
      <c r="I289"/>
      <c r="J289"/>
      <c r="K289"/>
      <c r="L289"/>
      <c r="M289"/>
      <c r="N289"/>
      <c r="O289"/>
    </row>
    <row r="290" spans="3:15" x14ac:dyDescent="0.3">
      <c r="C290" s="49" t="str">
        <f>IF(ISBLANK(BurstClassHr1[[#This Row],[Spk/sec-Average]]),"",IF(BurstClassHr1[[#This Row],[Spk/sec-Average]]&lt;$B$3,"LF","HF"))</f>
        <v/>
      </c>
      <c r="D290" s="49" t="str">
        <f>IF(ISBLANK(BurstClassHr1[[#This Row],[%Spikes in Bursts-All]]),"",IF(BurstClassHr1[[#This Row],[%Spikes in Bursts-All]]&lt;$C$3,"LB","HB"))</f>
        <v/>
      </c>
      <c r="E290" s="50" t="str">
        <f t="shared" si="4"/>
        <v/>
      </c>
      <c r="F290"/>
      <c r="G290"/>
      <c r="H290" s="67"/>
      <c r="I290"/>
      <c r="J290"/>
      <c r="K290"/>
      <c r="L290"/>
      <c r="M290"/>
      <c r="N290"/>
      <c r="O290"/>
    </row>
    <row r="291" spans="3:15" x14ac:dyDescent="0.3">
      <c r="C291" s="49" t="str">
        <f>IF(ISBLANK(BurstClassHr1[[#This Row],[Spk/sec-Average]]),"",IF(BurstClassHr1[[#This Row],[Spk/sec-Average]]&lt;$B$3,"LF","HF"))</f>
        <v/>
      </c>
      <c r="D291" s="49" t="str">
        <f>IF(ISBLANK(BurstClassHr1[[#This Row],[%Spikes in Bursts-All]]),"",IF(BurstClassHr1[[#This Row],[%Spikes in Bursts-All]]&lt;$C$3,"LB","HB"))</f>
        <v/>
      </c>
      <c r="E291" s="50" t="str">
        <f t="shared" si="4"/>
        <v/>
      </c>
      <c r="F291"/>
      <c r="G291"/>
      <c r="H291" s="67"/>
      <c r="I291"/>
      <c r="J291"/>
      <c r="K291"/>
      <c r="L291"/>
      <c r="M291"/>
      <c r="N291"/>
      <c r="O291"/>
    </row>
    <row r="292" spans="3:15" x14ac:dyDescent="0.3">
      <c r="C292" s="49" t="str">
        <f>IF(ISBLANK(BurstClassHr1[[#This Row],[Spk/sec-Average]]),"",IF(BurstClassHr1[[#This Row],[Spk/sec-Average]]&lt;$B$3,"LF","HF"))</f>
        <v/>
      </c>
      <c r="D292" s="49" t="str">
        <f>IF(ISBLANK(BurstClassHr1[[#This Row],[%Spikes in Bursts-All]]),"",IF(BurstClassHr1[[#This Row],[%Spikes in Bursts-All]]&lt;$C$3,"LB","HB"))</f>
        <v/>
      </c>
      <c r="E292" s="50" t="str">
        <f t="shared" si="4"/>
        <v/>
      </c>
      <c r="F292"/>
      <c r="G292"/>
      <c r="H292" s="67"/>
      <c r="I292"/>
      <c r="J292"/>
      <c r="K292"/>
      <c r="L292"/>
      <c r="M292"/>
      <c r="N292"/>
      <c r="O292"/>
    </row>
    <row r="293" spans="3:15" x14ac:dyDescent="0.3">
      <c r="C293" s="49" t="str">
        <f>IF(ISBLANK(BurstClassHr1[[#This Row],[Spk/sec-Average]]),"",IF(BurstClassHr1[[#This Row],[Spk/sec-Average]]&lt;$B$3,"LF","HF"))</f>
        <v/>
      </c>
      <c r="D293" s="49" t="str">
        <f>IF(ISBLANK(BurstClassHr1[[#This Row],[%Spikes in Bursts-All]]),"",IF(BurstClassHr1[[#This Row],[%Spikes in Bursts-All]]&lt;$C$3,"LB","HB"))</f>
        <v/>
      </c>
      <c r="E293" s="50" t="str">
        <f t="shared" si="4"/>
        <v/>
      </c>
      <c r="F293"/>
      <c r="G293"/>
      <c r="H293" s="67"/>
      <c r="I293"/>
      <c r="J293"/>
      <c r="K293"/>
      <c r="L293"/>
      <c r="M293"/>
      <c r="N293"/>
      <c r="O293"/>
    </row>
    <row r="294" spans="3:15" x14ac:dyDescent="0.3">
      <c r="C294" s="49" t="str">
        <f>IF(ISBLANK(BurstClassHr1[[#This Row],[Spk/sec-Average]]),"",IF(BurstClassHr1[[#This Row],[Spk/sec-Average]]&lt;$B$3,"LF","HF"))</f>
        <v/>
      </c>
      <c r="D294" s="49" t="str">
        <f>IF(ISBLANK(BurstClassHr1[[#This Row],[%Spikes in Bursts-All]]),"",IF(BurstClassHr1[[#This Row],[%Spikes in Bursts-All]]&lt;$C$3,"LB","HB"))</f>
        <v/>
      </c>
      <c r="E294" s="50" t="str">
        <f t="shared" si="4"/>
        <v/>
      </c>
      <c r="F294"/>
      <c r="G294"/>
      <c r="H294" s="67"/>
      <c r="I294"/>
      <c r="J294"/>
      <c r="K294"/>
      <c r="L294"/>
      <c r="M294"/>
      <c r="N294"/>
      <c r="O294"/>
    </row>
    <row r="295" spans="3:15" x14ac:dyDescent="0.3">
      <c r="C295" s="49" t="str">
        <f>IF(ISBLANK(BurstClassHr1[[#This Row],[Spk/sec-Average]]),"",IF(BurstClassHr1[[#This Row],[Spk/sec-Average]]&lt;$B$3,"LF","HF"))</f>
        <v/>
      </c>
      <c r="D295" s="49" t="str">
        <f>IF(ISBLANK(BurstClassHr1[[#This Row],[%Spikes in Bursts-All]]),"",IF(BurstClassHr1[[#This Row],[%Spikes in Bursts-All]]&lt;$C$3,"LB","HB"))</f>
        <v/>
      </c>
      <c r="E295" s="50" t="str">
        <f t="shared" si="4"/>
        <v/>
      </c>
      <c r="F295"/>
      <c r="G295"/>
      <c r="H295" s="67"/>
      <c r="I295"/>
      <c r="J295"/>
      <c r="K295"/>
      <c r="L295"/>
      <c r="M295"/>
      <c r="N295"/>
      <c r="O295"/>
    </row>
    <row r="296" spans="3:15" x14ac:dyDescent="0.3">
      <c r="C296" s="49" t="str">
        <f>IF(ISBLANK(BurstClassHr1[[#This Row],[Spk/sec-Average]]),"",IF(BurstClassHr1[[#This Row],[Spk/sec-Average]]&lt;$B$3,"LF","HF"))</f>
        <v/>
      </c>
      <c r="D296" s="49" t="str">
        <f>IF(ISBLANK(BurstClassHr1[[#This Row],[%Spikes in Bursts-All]]),"",IF(BurstClassHr1[[#This Row],[%Spikes in Bursts-All]]&lt;$C$3,"LB","HB"))</f>
        <v/>
      </c>
      <c r="E296" s="50" t="str">
        <f t="shared" si="4"/>
        <v/>
      </c>
      <c r="F296"/>
      <c r="G296"/>
      <c r="H296" s="67"/>
      <c r="I296"/>
      <c r="J296"/>
      <c r="K296"/>
      <c r="L296"/>
      <c r="M296"/>
      <c r="N296"/>
      <c r="O296"/>
    </row>
    <row r="297" spans="3:15" x14ac:dyDescent="0.3">
      <c r="C297" s="49" t="str">
        <f>IF(ISBLANK(BurstClassHr1[[#This Row],[Spk/sec-Average]]),"",IF(BurstClassHr1[[#This Row],[Spk/sec-Average]]&lt;$B$3,"LF","HF"))</f>
        <v/>
      </c>
      <c r="D297" s="49" t="str">
        <f>IF(ISBLANK(BurstClassHr1[[#This Row],[%Spikes in Bursts-All]]),"",IF(BurstClassHr1[[#This Row],[%Spikes in Bursts-All]]&lt;$C$3,"LB","HB"))</f>
        <v/>
      </c>
      <c r="E297" s="50" t="str">
        <f t="shared" si="4"/>
        <v/>
      </c>
      <c r="F297"/>
      <c r="G297"/>
      <c r="H297" s="67"/>
      <c r="I297"/>
      <c r="J297"/>
      <c r="K297"/>
      <c r="L297"/>
      <c r="M297"/>
      <c r="N297"/>
      <c r="O297"/>
    </row>
    <row r="298" spans="3:15" x14ac:dyDescent="0.3">
      <c r="C298" s="49" t="str">
        <f>IF(ISBLANK(BurstClassHr1[[#This Row],[Spk/sec-Average]]),"",IF(BurstClassHr1[[#This Row],[Spk/sec-Average]]&lt;$B$3,"LF","HF"))</f>
        <v/>
      </c>
      <c r="D298" s="49" t="str">
        <f>IF(ISBLANK(BurstClassHr1[[#This Row],[%Spikes in Bursts-All]]),"",IF(BurstClassHr1[[#This Row],[%Spikes in Bursts-All]]&lt;$C$3,"LB","HB"))</f>
        <v/>
      </c>
      <c r="E298" s="50" t="str">
        <f t="shared" si="4"/>
        <v/>
      </c>
      <c r="F298"/>
      <c r="G298"/>
      <c r="H298" s="67"/>
      <c r="I298"/>
      <c r="J298"/>
      <c r="K298"/>
      <c r="L298"/>
      <c r="M298"/>
      <c r="N298"/>
      <c r="O298"/>
    </row>
    <row r="299" spans="3:15" x14ac:dyDescent="0.3">
      <c r="C299" s="49" t="str">
        <f>IF(ISBLANK(BurstClassHr1[[#This Row],[Spk/sec-Average]]),"",IF(BurstClassHr1[[#This Row],[Spk/sec-Average]]&lt;$B$3,"LF","HF"))</f>
        <v/>
      </c>
      <c r="D299" s="49" t="str">
        <f>IF(ISBLANK(BurstClassHr1[[#This Row],[%Spikes in Bursts-All]]),"",IF(BurstClassHr1[[#This Row],[%Spikes in Bursts-All]]&lt;$C$3,"LB","HB"))</f>
        <v/>
      </c>
      <c r="E299" s="50" t="str">
        <f t="shared" si="4"/>
        <v/>
      </c>
      <c r="F299"/>
      <c r="G299"/>
      <c r="H299" s="67"/>
      <c r="I299"/>
      <c r="J299"/>
      <c r="K299"/>
      <c r="L299"/>
      <c r="M299"/>
      <c r="N299"/>
      <c r="O299"/>
    </row>
    <row r="300" spans="3:15" x14ac:dyDescent="0.3">
      <c r="C300" s="49" t="str">
        <f>IF(ISBLANK(BurstClassHr1[[#This Row],[Spk/sec-Average]]),"",IF(BurstClassHr1[[#This Row],[Spk/sec-Average]]&lt;$B$3,"LF","HF"))</f>
        <v/>
      </c>
      <c r="D300" s="49" t="str">
        <f>IF(ISBLANK(BurstClassHr1[[#This Row],[%Spikes in Bursts-All]]),"",IF(BurstClassHr1[[#This Row],[%Spikes in Bursts-All]]&lt;$C$3,"LB","HB"))</f>
        <v/>
      </c>
      <c r="E300" s="50" t="str">
        <f t="shared" si="4"/>
        <v/>
      </c>
      <c r="F300"/>
      <c r="G300"/>
      <c r="H300" s="67"/>
      <c r="I300"/>
      <c r="J300"/>
      <c r="K300"/>
      <c r="L300"/>
      <c r="M300"/>
      <c r="N300"/>
      <c r="O300"/>
    </row>
    <row r="301" spans="3:15" x14ac:dyDescent="0.3">
      <c r="C301" s="49" t="str">
        <f>IF(ISBLANK(BurstClassHr1[[#This Row],[Spk/sec-Average]]),"",IF(BurstClassHr1[[#This Row],[Spk/sec-Average]]&lt;$B$3,"LF","HF"))</f>
        <v/>
      </c>
      <c r="D301" s="49" t="str">
        <f>IF(ISBLANK(BurstClassHr1[[#This Row],[%Spikes in Bursts-All]]),"",IF(BurstClassHr1[[#This Row],[%Spikes in Bursts-All]]&lt;$C$3,"LB","HB"))</f>
        <v/>
      </c>
      <c r="E301" s="50" t="str">
        <f t="shared" si="4"/>
        <v/>
      </c>
      <c r="F301"/>
      <c r="G301"/>
      <c r="H301" s="67"/>
      <c r="I301"/>
      <c r="J301"/>
      <c r="K301"/>
      <c r="L301"/>
      <c r="M301"/>
      <c r="N301"/>
      <c r="O301"/>
    </row>
    <row r="302" spans="3:15" x14ac:dyDescent="0.3">
      <c r="C302" s="49" t="str">
        <f>IF(ISBLANK(BurstClassHr1[[#This Row],[Spk/sec-Average]]),"",IF(BurstClassHr1[[#This Row],[Spk/sec-Average]]&lt;$B$3,"LF","HF"))</f>
        <v/>
      </c>
      <c r="D302" s="49" t="str">
        <f>IF(ISBLANK(BurstClassHr1[[#This Row],[%Spikes in Bursts-All]]),"",IF(BurstClassHr1[[#This Row],[%Spikes in Bursts-All]]&lt;$C$3,"LB","HB"))</f>
        <v/>
      </c>
      <c r="E302" s="50" t="str">
        <f t="shared" si="4"/>
        <v/>
      </c>
      <c r="F302"/>
      <c r="G302"/>
      <c r="H302" s="67"/>
      <c r="I302"/>
      <c r="J302"/>
      <c r="K302"/>
      <c r="L302"/>
      <c r="M302"/>
      <c r="N302"/>
      <c r="O302"/>
    </row>
    <row r="303" spans="3:15" x14ac:dyDescent="0.3">
      <c r="C303" s="49" t="str">
        <f>IF(ISBLANK(BurstClassHr1[[#This Row],[Spk/sec-Average]]),"",IF(BurstClassHr1[[#This Row],[Spk/sec-Average]]&lt;$B$3,"LF","HF"))</f>
        <v/>
      </c>
      <c r="D303" s="49" t="str">
        <f>IF(ISBLANK(BurstClassHr1[[#This Row],[%Spikes in Bursts-All]]),"",IF(BurstClassHr1[[#This Row],[%Spikes in Bursts-All]]&lt;$C$3,"LB","HB"))</f>
        <v/>
      </c>
      <c r="E303" s="50" t="str">
        <f t="shared" si="4"/>
        <v/>
      </c>
      <c r="F303"/>
      <c r="G303"/>
      <c r="H303" s="67"/>
      <c r="I303"/>
      <c r="J303"/>
      <c r="K303"/>
      <c r="L303"/>
      <c r="M303"/>
      <c r="N303"/>
      <c r="O303"/>
    </row>
    <row r="304" spans="3:15" x14ac:dyDescent="0.3">
      <c r="C304" s="49" t="str">
        <f>IF(ISBLANK(BurstClassHr1[[#This Row],[Spk/sec-Average]]),"",IF(BurstClassHr1[[#This Row],[Spk/sec-Average]]&lt;$B$3,"LF","HF"))</f>
        <v/>
      </c>
      <c r="D304" s="49" t="str">
        <f>IF(ISBLANK(BurstClassHr1[[#This Row],[%Spikes in Bursts-All]]),"",IF(BurstClassHr1[[#This Row],[%Spikes in Bursts-All]]&lt;$C$3,"LB","HB"))</f>
        <v/>
      </c>
      <c r="E304" s="50" t="str">
        <f t="shared" si="4"/>
        <v/>
      </c>
      <c r="F304"/>
      <c r="G304"/>
      <c r="H304" s="67"/>
      <c r="I304"/>
      <c r="J304"/>
      <c r="K304"/>
      <c r="L304"/>
      <c r="M304"/>
      <c r="N304"/>
      <c r="O304"/>
    </row>
    <row r="305" spans="3:15" x14ac:dyDescent="0.3">
      <c r="C305" s="49" t="str">
        <f>IF(ISBLANK(BurstClassHr1[[#This Row],[Spk/sec-Average]]),"",IF(BurstClassHr1[[#This Row],[Spk/sec-Average]]&lt;$B$3,"LF","HF"))</f>
        <v/>
      </c>
      <c r="D305" s="49" t="str">
        <f>IF(ISBLANK(BurstClassHr1[[#This Row],[%Spikes in Bursts-All]]),"",IF(BurstClassHr1[[#This Row],[%Spikes in Bursts-All]]&lt;$C$3,"LB","HB"))</f>
        <v/>
      </c>
      <c r="E305" s="50" t="str">
        <f t="shared" si="4"/>
        <v/>
      </c>
      <c r="F305"/>
      <c r="G305"/>
      <c r="H305" s="67"/>
      <c r="I305"/>
      <c r="J305"/>
      <c r="K305"/>
      <c r="L305"/>
      <c r="M305"/>
      <c r="N305"/>
      <c r="O305"/>
    </row>
    <row r="306" spans="3:15" x14ac:dyDescent="0.3">
      <c r="C306" s="49" t="str">
        <f>IF(ISBLANK(BurstClassHr1[[#This Row],[Spk/sec-Average]]),"",IF(BurstClassHr1[[#This Row],[Spk/sec-Average]]&lt;$B$3,"LF","HF"))</f>
        <v/>
      </c>
      <c r="D306" s="49" t="str">
        <f>IF(ISBLANK(BurstClassHr1[[#This Row],[%Spikes in Bursts-All]]),"",IF(BurstClassHr1[[#This Row],[%Spikes in Bursts-All]]&lt;$C$3,"LB","HB"))</f>
        <v/>
      </c>
      <c r="E306" s="50" t="str">
        <f t="shared" si="4"/>
        <v/>
      </c>
      <c r="F306"/>
      <c r="G306"/>
      <c r="H306" s="67"/>
      <c r="I306"/>
      <c r="J306"/>
      <c r="K306"/>
      <c r="L306"/>
      <c r="M306"/>
      <c r="N306"/>
      <c r="O306"/>
    </row>
    <row r="307" spans="3:15" x14ac:dyDescent="0.3">
      <c r="C307" s="49" t="str">
        <f>IF(ISBLANK(BurstClassHr1[[#This Row],[Spk/sec-Average]]),"",IF(BurstClassHr1[[#This Row],[Spk/sec-Average]]&lt;$B$3,"LF","HF"))</f>
        <v/>
      </c>
      <c r="D307" s="49" t="str">
        <f>IF(ISBLANK(BurstClassHr1[[#This Row],[%Spikes in Bursts-All]]),"",IF(BurstClassHr1[[#This Row],[%Spikes in Bursts-All]]&lt;$C$3,"LB","HB"))</f>
        <v/>
      </c>
      <c r="E307" s="50" t="str">
        <f t="shared" si="4"/>
        <v/>
      </c>
      <c r="F307"/>
      <c r="G307"/>
      <c r="H307" s="67"/>
      <c r="I307"/>
      <c r="J307"/>
      <c r="K307"/>
      <c r="L307"/>
      <c r="M307"/>
      <c r="N307"/>
      <c r="O307"/>
    </row>
    <row r="308" spans="3:15" x14ac:dyDescent="0.3">
      <c r="C308" s="49" t="str">
        <f>IF(ISBLANK(BurstClassHr1[[#This Row],[Spk/sec-Average]]),"",IF(BurstClassHr1[[#This Row],[Spk/sec-Average]]&lt;$B$3,"LF","HF"))</f>
        <v/>
      </c>
      <c r="D308" s="49" t="str">
        <f>IF(ISBLANK(BurstClassHr1[[#This Row],[%Spikes in Bursts-All]]),"",IF(BurstClassHr1[[#This Row],[%Spikes in Bursts-All]]&lt;$C$3,"LB","HB"))</f>
        <v/>
      </c>
      <c r="E308" s="50" t="str">
        <f t="shared" si="4"/>
        <v/>
      </c>
      <c r="F308"/>
      <c r="G308"/>
      <c r="H308" s="67"/>
      <c r="I308"/>
      <c r="J308"/>
      <c r="K308"/>
      <c r="L308"/>
      <c r="M308"/>
      <c r="N308"/>
      <c r="O308"/>
    </row>
    <row r="309" spans="3:15" x14ac:dyDescent="0.3">
      <c r="C309" s="49" t="str">
        <f>IF(ISBLANK(BurstClassHr1[[#This Row],[Spk/sec-Average]]),"",IF(BurstClassHr1[[#This Row],[Spk/sec-Average]]&lt;$B$3,"LF","HF"))</f>
        <v/>
      </c>
      <c r="D309" s="49" t="str">
        <f>IF(ISBLANK(BurstClassHr1[[#This Row],[%Spikes in Bursts-All]]),"",IF(BurstClassHr1[[#This Row],[%Spikes in Bursts-All]]&lt;$C$3,"LB","HB"))</f>
        <v/>
      </c>
      <c r="E309" s="50" t="str">
        <f t="shared" si="4"/>
        <v/>
      </c>
      <c r="F309"/>
      <c r="G309"/>
      <c r="H309" s="67"/>
      <c r="I309"/>
      <c r="J309"/>
      <c r="K309"/>
      <c r="L309"/>
      <c r="M309"/>
      <c r="N309"/>
      <c r="O309"/>
    </row>
    <row r="310" spans="3:15" x14ac:dyDescent="0.3">
      <c r="C310" s="49" t="str">
        <f>IF(ISBLANK(BurstClassHr1[[#This Row],[Spk/sec-Average]]),"",IF(BurstClassHr1[[#This Row],[Spk/sec-Average]]&lt;$B$3,"LF","HF"))</f>
        <v/>
      </c>
      <c r="D310" s="49" t="str">
        <f>IF(ISBLANK(BurstClassHr1[[#This Row],[%Spikes in Bursts-All]]),"",IF(BurstClassHr1[[#This Row],[%Spikes in Bursts-All]]&lt;$C$3,"LB","HB"))</f>
        <v/>
      </c>
      <c r="E310" s="50" t="str">
        <f t="shared" si="4"/>
        <v/>
      </c>
      <c r="F310"/>
      <c r="G310"/>
      <c r="H310" s="67"/>
      <c r="I310"/>
      <c r="J310"/>
      <c r="K310"/>
      <c r="L310"/>
      <c r="M310"/>
      <c r="N310"/>
      <c r="O310"/>
    </row>
    <row r="311" spans="3:15" x14ac:dyDescent="0.3">
      <c r="C311" s="49" t="str">
        <f>IF(ISBLANK(BurstClassHr1[[#This Row],[Spk/sec-Average]]),"",IF(BurstClassHr1[[#This Row],[Spk/sec-Average]]&lt;$B$3,"LF","HF"))</f>
        <v/>
      </c>
      <c r="D311" s="49" t="str">
        <f>IF(ISBLANK(BurstClassHr1[[#This Row],[%Spikes in Bursts-All]]),"",IF(BurstClassHr1[[#This Row],[%Spikes in Bursts-All]]&lt;$C$3,"LB","HB"))</f>
        <v/>
      </c>
      <c r="E311" s="50" t="str">
        <f t="shared" si="4"/>
        <v/>
      </c>
      <c r="F311"/>
      <c r="G311"/>
      <c r="H311" s="67"/>
      <c r="I311"/>
      <c r="J311"/>
      <c r="K311"/>
      <c r="L311"/>
      <c r="M311"/>
      <c r="N311"/>
      <c r="O311"/>
    </row>
    <row r="312" spans="3:15" x14ac:dyDescent="0.3">
      <c r="C312" s="49" t="str">
        <f>IF(ISBLANK(BurstClassHr1[[#This Row],[Spk/sec-Average]]),"",IF(BurstClassHr1[[#This Row],[Spk/sec-Average]]&lt;$B$3,"LF","HF"))</f>
        <v/>
      </c>
      <c r="D312" s="49" t="str">
        <f>IF(ISBLANK(BurstClassHr1[[#This Row],[%Spikes in Bursts-All]]),"",IF(BurstClassHr1[[#This Row],[%Spikes in Bursts-All]]&lt;$C$3,"LB","HB"))</f>
        <v/>
      </c>
      <c r="E312" s="50" t="str">
        <f t="shared" si="4"/>
        <v/>
      </c>
      <c r="F312"/>
      <c r="G312"/>
      <c r="H312" s="67"/>
      <c r="I312"/>
      <c r="J312"/>
      <c r="K312"/>
      <c r="L312"/>
      <c r="M312"/>
      <c r="N312"/>
      <c r="O312"/>
    </row>
    <row r="313" spans="3:15" x14ac:dyDescent="0.3">
      <c r="C313" s="49" t="str">
        <f>IF(ISBLANK(BurstClassHr1[[#This Row],[Spk/sec-Average]]),"",IF(BurstClassHr1[[#This Row],[Spk/sec-Average]]&lt;$B$3,"LF","HF"))</f>
        <v/>
      </c>
      <c r="D313" s="49" t="str">
        <f>IF(ISBLANK(BurstClassHr1[[#This Row],[%Spikes in Bursts-All]]),"",IF(BurstClassHr1[[#This Row],[%Spikes in Bursts-All]]&lt;$C$3,"LB","HB"))</f>
        <v/>
      </c>
      <c r="E313" s="50" t="str">
        <f t="shared" si="4"/>
        <v/>
      </c>
      <c r="F313"/>
      <c r="G313"/>
      <c r="H313" s="67"/>
      <c r="I313"/>
      <c r="J313"/>
      <c r="K313"/>
      <c r="L313"/>
      <c r="M313"/>
      <c r="N313"/>
      <c r="O313"/>
    </row>
    <row r="314" spans="3:15" x14ac:dyDescent="0.3">
      <c r="C314" s="49" t="str">
        <f>IF(ISBLANK(BurstClassHr1[[#This Row],[Spk/sec-Average]]),"",IF(BurstClassHr1[[#This Row],[Spk/sec-Average]]&lt;$B$3,"LF","HF"))</f>
        <v/>
      </c>
      <c r="D314" s="49" t="str">
        <f>IF(ISBLANK(BurstClassHr1[[#This Row],[%Spikes in Bursts-All]]),"",IF(BurstClassHr1[[#This Row],[%Spikes in Bursts-All]]&lt;$C$3,"LB","HB"))</f>
        <v/>
      </c>
      <c r="E314" s="50" t="str">
        <f t="shared" si="4"/>
        <v/>
      </c>
      <c r="F314"/>
      <c r="G314"/>
      <c r="H314" s="67"/>
      <c r="I314"/>
      <c r="J314"/>
      <c r="K314"/>
      <c r="L314"/>
      <c r="M314"/>
      <c r="N314"/>
      <c r="O314"/>
    </row>
    <row r="315" spans="3:15" x14ac:dyDescent="0.3">
      <c r="C315" s="49" t="str">
        <f>IF(ISBLANK(BurstClassHr1[[#This Row],[Spk/sec-Average]]),"",IF(BurstClassHr1[[#This Row],[Spk/sec-Average]]&lt;$B$3,"LF","HF"))</f>
        <v/>
      </c>
      <c r="D315" s="49" t="str">
        <f>IF(ISBLANK(BurstClassHr1[[#This Row],[%Spikes in Bursts-All]]),"",IF(BurstClassHr1[[#This Row],[%Spikes in Bursts-All]]&lt;$C$3,"LB","HB"))</f>
        <v/>
      </c>
      <c r="E315" s="50" t="str">
        <f t="shared" si="4"/>
        <v/>
      </c>
      <c r="F315"/>
      <c r="G315"/>
      <c r="H315" s="67"/>
      <c r="I315"/>
      <c r="J315"/>
      <c r="K315"/>
      <c r="L315"/>
      <c r="M315"/>
      <c r="N315"/>
      <c r="O315"/>
    </row>
    <row r="316" spans="3:15" x14ac:dyDescent="0.3">
      <c r="C316" s="49" t="str">
        <f>IF(ISBLANK(BurstClassHr1[[#This Row],[Spk/sec-Average]]),"",IF(BurstClassHr1[[#This Row],[Spk/sec-Average]]&lt;$B$3,"LF","HF"))</f>
        <v/>
      </c>
      <c r="D316" s="49" t="str">
        <f>IF(ISBLANK(BurstClassHr1[[#This Row],[%Spikes in Bursts-All]]),"",IF(BurstClassHr1[[#This Row],[%Spikes in Bursts-All]]&lt;$C$3,"LB","HB"))</f>
        <v/>
      </c>
      <c r="E316" s="50" t="str">
        <f t="shared" si="4"/>
        <v/>
      </c>
      <c r="F316"/>
      <c r="G316"/>
      <c r="H316" s="67"/>
      <c r="I316"/>
      <c r="J316"/>
      <c r="K316"/>
      <c r="L316"/>
      <c r="M316"/>
      <c r="N316"/>
      <c r="O316"/>
    </row>
    <row r="317" spans="3:15" x14ac:dyDescent="0.3">
      <c r="C317" s="49" t="str">
        <f>IF(ISBLANK(BurstClassHr1[[#This Row],[Spk/sec-Average]]),"",IF(BurstClassHr1[[#This Row],[Spk/sec-Average]]&lt;$B$3,"LF","HF"))</f>
        <v/>
      </c>
      <c r="D317" s="49" t="str">
        <f>IF(ISBLANK(BurstClassHr1[[#This Row],[%Spikes in Bursts-All]]),"",IF(BurstClassHr1[[#This Row],[%Spikes in Bursts-All]]&lt;$C$3,"LB","HB"))</f>
        <v/>
      </c>
      <c r="E317" s="50" t="str">
        <f t="shared" si="4"/>
        <v/>
      </c>
      <c r="F317"/>
      <c r="G317"/>
      <c r="H317" s="67"/>
      <c r="I317"/>
      <c r="J317"/>
      <c r="K317"/>
      <c r="L317"/>
      <c r="M317"/>
      <c r="N317"/>
      <c r="O317"/>
    </row>
    <row r="318" spans="3:15" x14ac:dyDescent="0.3">
      <c r="C318" s="49" t="str">
        <f>IF(ISBLANK(BurstClassHr1[[#This Row],[Spk/sec-Average]]),"",IF(BurstClassHr1[[#This Row],[Spk/sec-Average]]&lt;$B$3,"LF","HF"))</f>
        <v/>
      </c>
      <c r="D318" s="49" t="str">
        <f>IF(ISBLANK(BurstClassHr1[[#This Row],[%Spikes in Bursts-All]]),"",IF(BurstClassHr1[[#This Row],[%Spikes in Bursts-All]]&lt;$C$3,"LB","HB"))</f>
        <v/>
      </c>
      <c r="E318" s="50" t="str">
        <f t="shared" si="4"/>
        <v/>
      </c>
      <c r="F318"/>
      <c r="G318"/>
      <c r="H318" s="67"/>
      <c r="I318"/>
      <c r="J318"/>
      <c r="K318"/>
      <c r="L318"/>
      <c r="M318"/>
      <c r="N318"/>
      <c r="O318"/>
    </row>
    <row r="319" spans="3:15" x14ac:dyDescent="0.3">
      <c r="C319" s="49" t="str">
        <f>IF(ISBLANK(BurstClassHr1[[#This Row],[Spk/sec-Average]]),"",IF(BurstClassHr1[[#This Row],[Spk/sec-Average]]&lt;$B$3,"LF","HF"))</f>
        <v/>
      </c>
      <c r="D319" s="49" t="str">
        <f>IF(ISBLANK(BurstClassHr1[[#This Row],[%Spikes in Bursts-All]]),"",IF(BurstClassHr1[[#This Row],[%Spikes in Bursts-All]]&lt;$C$3,"LB","HB"))</f>
        <v/>
      </c>
      <c r="E319" s="50" t="str">
        <f t="shared" si="4"/>
        <v/>
      </c>
      <c r="F319"/>
      <c r="G319"/>
      <c r="H319" s="67"/>
      <c r="I319"/>
      <c r="J319"/>
      <c r="K319"/>
      <c r="L319"/>
      <c r="M319"/>
      <c r="N319"/>
      <c r="O319"/>
    </row>
    <row r="320" spans="3:15" x14ac:dyDescent="0.3">
      <c r="C320" s="49" t="str">
        <f>IF(ISBLANK(BurstClassHr1[[#This Row],[Spk/sec-Average]]),"",IF(BurstClassHr1[[#This Row],[Spk/sec-Average]]&lt;$B$3,"LF","HF"))</f>
        <v/>
      </c>
      <c r="D320" s="49" t="str">
        <f>IF(ISBLANK(BurstClassHr1[[#This Row],[%Spikes in Bursts-All]]),"",IF(BurstClassHr1[[#This Row],[%Spikes in Bursts-All]]&lt;$C$3,"LB","HB"))</f>
        <v/>
      </c>
      <c r="E320" s="50" t="str">
        <f t="shared" si="4"/>
        <v/>
      </c>
      <c r="F320"/>
      <c r="G320"/>
      <c r="H320" s="67"/>
      <c r="I320"/>
      <c r="J320"/>
      <c r="K320"/>
      <c r="L320"/>
      <c r="M320"/>
      <c r="N320"/>
      <c r="O320"/>
    </row>
    <row r="321" spans="3:15" x14ac:dyDescent="0.3">
      <c r="C321" s="49" t="str">
        <f>IF(ISBLANK(BurstClassHr1[[#This Row],[Spk/sec-Average]]),"",IF(BurstClassHr1[[#This Row],[Spk/sec-Average]]&lt;$B$3,"LF","HF"))</f>
        <v/>
      </c>
      <c r="D321" s="49" t="str">
        <f>IF(ISBLANK(BurstClassHr1[[#This Row],[%Spikes in Bursts-All]]),"",IF(BurstClassHr1[[#This Row],[%Spikes in Bursts-All]]&lt;$C$3,"LB","HB"))</f>
        <v/>
      </c>
      <c r="E321" s="50" t="str">
        <f t="shared" si="4"/>
        <v/>
      </c>
      <c r="F321"/>
      <c r="G321"/>
      <c r="H321" s="67"/>
      <c r="I321"/>
      <c r="J321"/>
      <c r="K321"/>
      <c r="L321"/>
      <c r="M321"/>
      <c r="N321"/>
      <c r="O321"/>
    </row>
    <row r="322" spans="3:15" x14ac:dyDescent="0.3">
      <c r="C322" s="49" t="str">
        <f>IF(ISBLANK(BurstClassHr1[[#This Row],[Spk/sec-Average]]),"",IF(BurstClassHr1[[#This Row],[Spk/sec-Average]]&lt;$B$3,"LF","HF"))</f>
        <v/>
      </c>
      <c r="D322" s="49" t="str">
        <f>IF(ISBLANK(BurstClassHr1[[#This Row],[%Spikes in Bursts-All]]),"",IF(BurstClassHr1[[#This Row],[%Spikes in Bursts-All]]&lt;$C$3,"LB","HB"))</f>
        <v/>
      </c>
      <c r="E322" s="50" t="str">
        <f t="shared" si="4"/>
        <v/>
      </c>
      <c r="F322"/>
      <c r="G322"/>
      <c r="H322" s="67"/>
      <c r="I322"/>
      <c r="J322"/>
      <c r="K322"/>
      <c r="L322"/>
      <c r="M322"/>
      <c r="N322"/>
      <c r="O322"/>
    </row>
    <row r="323" spans="3:15" x14ac:dyDescent="0.3">
      <c r="C323" s="49" t="str">
        <f>IF(ISBLANK(BurstClassHr1[[#This Row],[Spk/sec-Average]]),"",IF(BurstClassHr1[[#This Row],[Spk/sec-Average]]&lt;$B$3,"LF","HF"))</f>
        <v/>
      </c>
      <c r="D323" s="49" t="str">
        <f>IF(ISBLANK(BurstClassHr1[[#This Row],[%Spikes in Bursts-All]]),"",IF(BurstClassHr1[[#This Row],[%Spikes in Bursts-All]]&lt;$C$3,"LB","HB"))</f>
        <v/>
      </c>
      <c r="E323" s="50" t="str">
        <f t="shared" si="4"/>
        <v/>
      </c>
      <c r="F323"/>
      <c r="G323"/>
      <c r="H323" s="67"/>
      <c r="I323"/>
      <c r="J323"/>
      <c r="K323"/>
      <c r="L323"/>
      <c r="M323"/>
      <c r="N323"/>
      <c r="O323"/>
    </row>
    <row r="324" spans="3:15" x14ac:dyDescent="0.3">
      <c r="C324" s="49" t="str">
        <f>IF(ISBLANK(BurstClassHr1[[#This Row],[Spk/sec-Average]]),"",IF(BurstClassHr1[[#This Row],[Spk/sec-Average]]&lt;$B$3,"LF","HF"))</f>
        <v/>
      </c>
      <c r="D324" s="49" t="str">
        <f>IF(ISBLANK(BurstClassHr1[[#This Row],[%Spikes in Bursts-All]]),"",IF(BurstClassHr1[[#This Row],[%Spikes in Bursts-All]]&lt;$C$3,"LB","HB"))</f>
        <v/>
      </c>
      <c r="E324" s="50" t="str">
        <f t="shared" si="4"/>
        <v/>
      </c>
      <c r="F324"/>
      <c r="G324"/>
      <c r="H324" s="67"/>
      <c r="I324"/>
      <c r="J324"/>
      <c r="K324"/>
      <c r="L324"/>
      <c r="M324"/>
      <c r="N324"/>
      <c r="O324"/>
    </row>
    <row r="325" spans="3:15" x14ac:dyDescent="0.3">
      <c r="C325" s="49" t="str">
        <f>IF(ISBLANK(BurstClassHr1[[#This Row],[Spk/sec-Average]]),"",IF(BurstClassHr1[[#This Row],[Spk/sec-Average]]&lt;$B$3,"LF","HF"))</f>
        <v/>
      </c>
      <c r="D325" s="49" t="str">
        <f>IF(ISBLANK(BurstClassHr1[[#This Row],[%Spikes in Bursts-All]]),"",IF(BurstClassHr1[[#This Row],[%Spikes in Bursts-All]]&lt;$C$3,"LB","HB"))</f>
        <v/>
      </c>
      <c r="E325" s="50" t="str">
        <f t="shared" si="4"/>
        <v/>
      </c>
      <c r="F325"/>
      <c r="G325"/>
      <c r="H325" s="67"/>
      <c r="I325"/>
      <c r="J325"/>
      <c r="K325"/>
      <c r="L325"/>
      <c r="M325"/>
      <c r="N325"/>
      <c r="O325"/>
    </row>
    <row r="326" spans="3:15" x14ac:dyDescent="0.3">
      <c r="C326" s="49" t="str">
        <f>IF(ISBLANK(BurstClassHr1[[#This Row],[Spk/sec-Average]]),"",IF(BurstClassHr1[[#This Row],[Spk/sec-Average]]&lt;$B$3,"LF","HF"))</f>
        <v/>
      </c>
      <c r="D326" s="49" t="str">
        <f>IF(ISBLANK(BurstClassHr1[[#This Row],[%Spikes in Bursts-All]]),"",IF(BurstClassHr1[[#This Row],[%Spikes in Bursts-All]]&lt;$C$3,"LB","HB"))</f>
        <v/>
      </c>
      <c r="E326" s="50" t="str">
        <f t="shared" si="4"/>
        <v/>
      </c>
      <c r="F326"/>
      <c r="G326"/>
      <c r="H326" s="67"/>
      <c r="I326"/>
      <c r="J326"/>
      <c r="K326"/>
      <c r="L326"/>
      <c r="M326"/>
      <c r="N326"/>
      <c r="O326"/>
    </row>
    <row r="327" spans="3:15" x14ac:dyDescent="0.3">
      <c r="C327" s="49" t="str">
        <f>IF(ISBLANK(BurstClassHr1[[#This Row],[Spk/sec-Average]]),"",IF(BurstClassHr1[[#This Row],[Spk/sec-Average]]&lt;$B$3,"LF","HF"))</f>
        <v/>
      </c>
      <c r="D327" s="49" t="str">
        <f>IF(ISBLANK(BurstClassHr1[[#This Row],[%Spikes in Bursts-All]]),"",IF(BurstClassHr1[[#This Row],[%Spikes in Bursts-All]]&lt;$C$3,"LB","HB"))</f>
        <v/>
      </c>
      <c r="E327" s="50" t="str">
        <f t="shared" si="4"/>
        <v/>
      </c>
      <c r="F327"/>
      <c r="G327"/>
      <c r="H327" s="67"/>
      <c r="I327"/>
      <c r="J327"/>
      <c r="K327"/>
      <c r="L327"/>
      <c r="M327"/>
      <c r="N327"/>
      <c r="O327"/>
    </row>
    <row r="328" spans="3:15" x14ac:dyDescent="0.3">
      <c r="C328" s="49" t="str">
        <f>IF(ISBLANK(BurstClassHr1[[#This Row],[Spk/sec-Average]]),"",IF(BurstClassHr1[[#This Row],[Spk/sec-Average]]&lt;$B$3,"LF","HF"))</f>
        <v/>
      </c>
      <c r="D328" s="49" t="str">
        <f>IF(ISBLANK(BurstClassHr1[[#This Row],[%Spikes in Bursts-All]]),"",IF(BurstClassHr1[[#This Row],[%Spikes in Bursts-All]]&lt;$C$3,"LB","HB"))</f>
        <v/>
      </c>
      <c r="E328" s="50" t="str">
        <f t="shared" si="4"/>
        <v/>
      </c>
      <c r="F328"/>
      <c r="G328"/>
      <c r="H328" s="67"/>
      <c r="I328"/>
      <c r="J328"/>
      <c r="K328"/>
      <c r="L328"/>
      <c r="M328"/>
      <c r="N328"/>
      <c r="O328"/>
    </row>
    <row r="329" spans="3:15" x14ac:dyDescent="0.3">
      <c r="C329" s="49" t="str">
        <f>IF(ISBLANK(BurstClassHr1[[#This Row],[Spk/sec-Average]]),"",IF(BurstClassHr1[[#This Row],[Spk/sec-Average]]&lt;$B$3,"LF","HF"))</f>
        <v/>
      </c>
      <c r="D329" s="49" t="str">
        <f>IF(ISBLANK(BurstClassHr1[[#This Row],[%Spikes in Bursts-All]]),"",IF(BurstClassHr1[[#This Row],[%Spikes in Bursts-All]]&lt;$C$3,"LB","HB"))</f>
        <v/>
      </c>
      <c r="E329" s="50" t="str">
        <f t="shared" si="4"/>
        <v/>
      </c>
      <c r="F329"/>
      <c r="G329"/>
      <c r="H329" s="67"/>
      <c r="I329"/>
      <c r="J329"/>
      <c r="K329"/>
      <c r="L329"/>
      <c r="M329"/>
      <c r="N329"/>
      <c r="O329"/>
    </row>
    <row r="330" spans="3:15" x14ac:dyDescent="0.3">
      <c r="C330" s="49" t="str">
        <f>IF(ISBLANK(BurstClassHr1[[#This Row],[Spk/sec-Average]]),"",IF(BurstClassHr1[[#This Row],[Spk/sec-Average]]&lt;$B$3,"LF","HF"))</f>
        <v/>
      </c>
      <c r="D330" s="49" t="str">
        <f>IF(ISBLANK(BurstClassHr1[[#This Row],[%Spikes in Bursts-All]]),"",IF(BurstClassHr1[[#This Row],[%Spikes in Bursts-All]]&lt;$C$3,"LB","HB"))</f>
        <v/>
      </c>
      <c r="E330" s="50" t="str">
        <f t="shared" si="4"/>
        <v/>
      </c>
      <c r="F330"/>
      <c r="G330"/>
      <c r="H330" s="67"/>
      <c r="I330"/>
      <c r="J330"/>
      <c r="K330"/>
      <c r="L330"/>
      <c r="M330"/>
      <c r="N330"/>
      <c r="O330"/>
    </row>
    <row r="331" spans="3:15" x14ac:dyDescent="0.3">
      <c r="C331" s="49" t="str">
        <f>IF(ISBLANK(BurstClassHr1[[#This Row],[Spk/sec-Average]]),"",IF(BurstClassHr1[[#This Row],[Spk/sec-Average]]&lt;$B$3,"LF","HF"))</f>
        <v/>
      </c>
      <c r="D331" s="49" t="str">
        <f>IF(ISBLANK(BurstClassHr1[[#This Row],[%Spikes in Bursts-All]]),"",IF(BurstClassHr1[[#This Row],[%Spikes in Bursts-All]]&lt;$C$3,"LB","HB"))</f>
        <v/>
      </c>
      <c r="E331" s="50" t="str">
        <f t="shared" si="4"/>
        <v/>
      </c>
      <c r="F331"/>
      <c r="G331"/>
      <c r="H331" s="67"/>
      <c r="I331"/>
      <c r="J331"/>
      <c r="K331"/>
      <c r="L331"/>
      <c r="M331"/>
      <c r="N331"/>
      <c r="O331"/>
    </row>
    <row r="332" spans="3:15" x14ac:dyDescent="0.3">
      <c r="C332" s="49" t="str">
        <f>IF(ISBLANK(BurstClassHr1[[#This Row],[Spk/sec-Average]]),"",IF(BurstClassHr1[[#This Row],[Spk/sec-Average]]&lt;$B$3,"LF","HF"))</f>
        <v/>
      </c>
      <c r="D332" s="49" t="str">
        <f>IF(ISBLANK(BurstClassHr1[[#This Row],[%Spikes in Bursts-All]]),"",IF(BurstClassHr1[[#This Row],[%Spikes in Bursts-All]]&lt;$C$3,"LB","HB"))</f>
        <v/>
      </c>
      <c r="E332" s="50" t="str">
        <f t="shared" si="4"/>
        <v/>
      </c>
      <c r="F332" s="56"/>
      <c r="G332" s="56"/>
      <c r="H332" s="67"/>
      <c r="I332"/>
      <c r="J332"/>
      <c r="K332"/>
      <c r="L332"/>
      <c r="M332"/>
      <c r="N332"/>
      <c r="O332"/>
    </row>
    <row r="333" spans="3:15" x14ac:dyDescent="0.3">
      <c r="C333" s="49" t="str">
        <f>IF(ISBLANK(BurstClassHr1[[#This Row],[Spk/sec-Average]]),"",IF(BurstClassHr1[[#This Row],[Spk/sec-Average]]&lt;$B$3,"LF","HF"))</f>
        <v/>
      </c>
      <c r="D333" s="49" t="str">
        <f>IF(ISBLANK(BurstClassHr1[[#This Row],[%Spikes in Bursts-All]]),"",IF(BurstClassHr1[[#This Row],[%Spikes in Bursts-All]]&lt;$C$3,"LB","HB"))</f>
        <v/>
      </c>
      <c r="E333" s="50" t="str">
        <f t="shared" si="4"/>
        <v/>
      </c>
      <c r="F333" s="56"/>
      <c r="G333" s="56"/>
      <c r="H333" s="67"/>
      <c r="I333"/>
      <c r="J333"/>
      <c r="K333"/>
      <c r="L333"/>
      <c r="M333"/>
      <c r="N333"/>
      <c r="O333"/>
    </row>
    <row r="334" spans="3:15" x14ac:dyDescent="0.3">
      <c r="C334" s="49" t="str">
        <f>IF(ISBLANK(BurstClassHr1[[#This Row],[Spk/sec-Average]]),"",IF(BurstClassHr1[[#This Row],[Spk/sec-Average]]&lt;$B$3,"LF","HF"))</f>
        <v/>
      </c>
      <c r="D334" s="49" t="str">
        <f>IF(ISBLANK(BurstClassHr1[[#This Row],[%Spikes in Bursts-All]]),"",IF(BurstClassHr1[[#This Row],[%Spikes in Bursts-All]]&lt;$C$3,"LB","HB"))</f>
        <v/>
      </c>
      <c r="E334" s="50" t="str">
        <f t="shared" si="4"/>
        <v/>
      </c>
      <c r="F334" s="56"/>
      <c r="G334" s="56"/>
      <c r="H334" s="67"/>
      <c r="I334"/>
      <c r="J334"/>
      <c r="K334"/>
      <c r="L334"/>
      <c r="M334"/>
      <c r="N334"/>
      <c r="O334"/>
    </row>
    <row r="335" spans="3:15" x14ac:dyDescent="0.3">
      <c r="C335" s="49" t="str">
        <f>IF(ISBLANK(BurstClassHr1[[#This Row],[Spk/sec-Average]]),"",IF(BurstClassHr1[[#This Row],[Spk/sec-Average]]&lt;$B$3,"LF","HF"))</f>
        <v/>
      </c>
      <c r="D335" s="49" t="str">
        <f>IF(ISBLANK(BurstClassHr1[[#This Row],[%Spikes in Bursts-All]]),"",IF(BurstClassHr1[[#This Row],[%Spikes in Bursts-All]]&lt;$C$3,"LB","HB"))</f>
        <v/>
      </c>
      <c r="E335" s="50" t="str">
        <f t="shared" si="4"/>
        <v/>
      </c>
      <c r="F335" s="56"/>
      <c r="G335" s="56"/>
      <c r="H335" s="67"/>
      <c r="I335"/>
      <c r="J335"/>
      <c r="K335"/>
      <c r="L335"/>
      <c r="M335"/>
      <c r="N335"/>
      <c r="O335"/>
    </row>
    <row r="336" spans="3:15" x14ac:dyDescent="0.3">
      <c r="C336" s="49" t="str">
        <f>IF(ISBLANK(BurstClassHr1[[#This Row],[Spk/sec-Average]]),"",IF(BurstClassHr1[[#This Row],[Spk/sec-Average]]&lt;$B$3,"LF","HF"))</f>
        <v/>
      </c>
      <c r="D336" s="49" t="str">
        <f>IF(ISBLANK(BurstClassHr1[[#This Row],[%Spikes in Bursts-All]]),"",IF(BurstClassHr1[[#This Row],[%Spikes in Bursts-All]]&lt;$C$3,"LB","HB"))</f>
        <v/>
      </c>
      <c r="E336" s="50" t="str">
        <f t="shared" si="4"/>
        <v/>
      </c>
      <c r="F336" s="56"/>
      <c r="G336" s="56"/>
      <c r="H336" s="67"/>
      <c r="I336"/>
      <c r="J336"/>
      <c r="K336"/>
      <c r="L336"/>
      <c r="M336"/>
      <c r="N336"/>
      <c r="O336"/>
    </row>
    <row r="337" spans="3:15" x14ac:dyDescent="0.3">
      <c r="C337" s="49" t="str">
        <f>IF(ISBLANK(BurstClassHr1[[#This Row],[Spk/sec-Average]]),"",IF(BurstClassHr1[[#This Row],[Spk/sec-Average]]&lt;$B$3,"LF","HF"))</f>
        <v/>
      </c>
      <c r="D337" s="49" t="str">
        <f>IF(ISBLANK(BurstClassHr1[[#This Row],[%Spikes in Bursts-All]]),"",IF(BurstClassHr1[[#This Row],[%Spikes in Bursts-All]]&lt;$C$3,"LB","HB"))</f>
        <v/>
      </c>
      <c r="E337" s="50" t="str">
        <f t="shared" si="4"/>
        <v/>
      </c>
      <c r="F337" s="56"/>
      <c r="G337" s="56"/>
      <c r="H337" s="67"/>
      <c r="I337"/>
      <c r="J337"/>
      <c r="K337"/>
      <c r="L337"/>
      <c r="M337"/>
      <c r="N337"/>
      <c r="O337"/>
    </row>
    <row r="338" spans="3:15" x14ac:dyDescent="0.3">
      <c r="C338" s="49" t="str">
        <f>IF(ISBLANK(BurstClassHr1[[#This Row],[Spk/sec-Average]]),"",IF(BurstClassHr1[[#This Row],[Spk/sec-Average]]&lt;$B$3,"LF","HF"))</f>
        <v/>
      </c>
      <c r="D338" s="49" t="str">
        <f>IF(ISBLANK(BurstClassHr1[[#This Row],[%Spikes in Bursts-All]]),"",IF(BurstClassHr1[[#This Row],[%Spikes in Bursts-All]]&lt;$C$3,"LB","HB"))</f>
        <v/>
      </c>
      <c r="E338" s="50" t="str">
        <f t="shared" si="4"/>
        <v/>
      </c>
      <c r="F338" s="56"/>
      <c r="G338" s="56"/>
      <c r="H338" s="67"/>
      <c r="I338"/>
      <c r="J338"/>
      <c r="K338"/>
      <c r="L338"/>
      <c r="M338"/>
      <c r="N338"/>
      <c r="O338"/>
    </row>
    <row r="339" spans="3:15" x14ac:dyDescent="0.3">
      <c r="C339" s="49" t="str">
        <f>IF(ISBLANK(BurstClassHr1[[#This Row],[Spk/sec-Average]]),"",IF(BurstClassHr1[[#This Row],[Spk/sec-Average]]&lt;$B$3,"LF","HF"))</f>
        <v/>
      </c>
      <c r="D339" s="49" t="str">
        <f>IF(ISBLANK(BurstClassHr1[[#This Row],[%Spikes in Bursts-All]]),"",IF(BurstClassHr1[[#This Row],[%Spikes in Bursts-All]]&lt;$C$3,"LB","HB"))</f>
        <v/>
      </c>
      <c r="E339" s="50" t="str">
        <f t="shared" si="4"/>
        <v/>
      </c>
      <c r="F339" s="56"/>
      <c r="G339" s="56"/>
      <c r="H339" s="67"/>
      <c r="I339"/>
      <c r="J339"/>
      <c r="K339"/>
      <c r="L339"/>
      <c r="M339"/>
      <c r="N339"/>
      <c r="O339"/>
    </row>
    <row r="340" spans="3:15" x14ac:dyDescent="0.3">
      <c r="C340" s="49" t="str">
        <f>IF(ISBLANK(BurstClassHr1[[#This Row],[Spk/sec-Average]]),"",IF(BurstClassHr1[[#This Row],[Spk/sec-Average]]&lt;$B$3,"LF","HF"))</f>
        <v/>
      </c>
      <c r="D340" s="49" t="str">
        <f>IF(ISBLANK(BurstClassHr1[[#This Row],[%Spikes in Bursts-All]]),"",IF(BurstClassHr1[[#This Row],[%Spikes in Bursts-All]]&lt;$C$3,"LB","HB"))</f>
        <v/>
      </c>
      <c r="E340" s="50" t="str">
        <f t="shared" si="4"/>
        <v/>
      </c>
      <c r="F340" s="56"/>
      <c r="G340" s="56"/>
      <c r="H340" s="67"/>
      <c r="I340"/>
      <c r="J340"/>
      <c r="K340"/>
      <c r="L340"/>
      <c r="M340"/>
      <c r="N340"/>
      <c r="O340"/>
    </row>
    <row r="341" spans="3:15" x14ac:dyDescent="0.3">
      <c r="C341" s="49" t="str">
        <f>IF(ISBLANK(BurstClassHr1[[#This Row],[Spk/sec-Average]]),"",IF(BurstClassHr1[[#This Row],[Spk/sec-Average]]&lt;$B$3,"LF","HF"))</f>
        <v/>
      </c>
      <c r="D341" s="49" t="str">
        <f>IF(ISBLANK(BurstClassHr1[[#This Row],[%Spikes in Bursts-All]]),"",IF(BurstClassHr1[[#This Row],[%Spikes in Bursts-All]]&lt;$C$3,"LB","HB"))</f>
        <v/>
      </c>
      <c r="E341" s="50" t="str">
        <f t="shared" si="4"/>
        <v/>
      </c>
      <c r="F341" s="56"/>
      <c r="G341" s="56"/>
      <c r="H341" s="67"/>
      <c r="I341"/>
      <c r="J341"/>
      <c r="K341"/>
      <c r="L341"/>
      <c r="M341"/>
      <c r="N341"/>
      <c r="O341"/>
    </row>
    <row r="342" spans="3:15" x14ac:dyDescent="0.3">
      <c r="C342" s="49" t="str">
        <f>IF(ISBLANK(BurstClassHr1[[#This Row],[Spk/sec-Average]]),"",IF(BurstClassHr1[[#This Row],[Spk/sec-Average]]&lt;$B$3,"LF","HF"))</f>
        <v/>
      </c>
      <c r="D342" s="49" t="str">
        <f>IF(ISBLANK(BurstClassHr1[[#This Row],[%Spikes in Bursts-All]]),"",IF(BurstClassHr1[[#This Row],[%Spikes in Bursts-All]]&lt;$C$3,"LB","HB"))</f>
        <v/>
      </c>
      <c r="E342" s="50" t="str">
        <f t="shared" si="4"/>
        <v/>
      </c>
      <c r="F342" s="56"/>
      <c r="G342" s="56"/>
      <c r="H342" s="67"/>
      <c r="I342"/>
      <c r="J342"/>
      <c r="K342"/>
      <c r="L342"/>
      <c r="M342"/>
      <c r="N342"/>
      <c r="O342"/>
    </row>
    <row r="343" spans="3:15" x14ac:dyDescent="0.3">
      <c r="C343" s="49" t="str">
        <f>IF(ISBLANK(BurstClassHr1[[#This Row],[Spk/sec-Average]]),"",IF(BurstClassHr1[[#This Row],[Spk/sec-Average]]&lt;$B$3,"LF","HF"))</f>
        <v/>
      </c>
      <c r="D343" s="49" t="str">
        <f>IF(ISBLANK(BurstClassHr1[[#This Row],[%Spikes in Bursts-All]]),"",IF(BurstClassHr1[[#This Row],[%Spikes in Bursts-All]]&lt;$C$3,"LB","HB"))</f>
        <v/>
      </c>
      <c r="E343" s="50" t="str">
        <f t="shared" si="4"/>
        <v/>
      </c>
      <c r="F343" s="56"/>
      <c r="G343" s="56"/>
      <c r="H343" s="67"/>
      <c r="I343"/>
      <c r="J343"/>
      <c r="K343"/>
      <c r="L343"/>
      <c r="M343"/>
      <c r="N343"/>
      <c r="O343"/>
    </row>
    <row r="344" spans="3:15" x14ac:dyDescent="0.3">
      <c r="C344" s="49" t="str">
        <f>IF(ISBLANK(BurstClassHr1[[#This Row],[Spk/sec-Average]]),"",IF(BurstClassHr1[[#This Row],[Spk/sec-Average]]&lt;$B$3,"LF","HF"))</f>
        <v/>
      </c>
      <c r="D344" s="49" t="str">
        <f>IF(ISBLANK(BurstClassHr1[[#This Row],[%Spikes in Bursts-All]]),"",IF(BurstClassHr1[[#This Row],[%Spikes in Bursts-All]]&lt;$C$3,"LB","HB"))</f>
        <v/>
      </c>
      <c r="E344" s="50" t="str">
        <f t="shared" si="4"/>
        <v/>
      </c>
      <c r="F344" s="56"/>
      <c r="G344" s="56"/>
      <c r="H344" s="67"/>
      <c r="I344"/>
      <c r="J344"/>
      <c r="K344"/>
      <c r="L344"/>
      <c r="M344"/>
      <c r="N344"/>
      <c r="O344"/>
    </row>
    <row r="345" spans="3:15" x14ac:dyDescent="0.3">
      <c r="C345" s="49" t="str">
        <f>IF(ISBLANK(BurstClassHr1[[#This Row],[Spk/sec-Average]]),"",IF(BurstClassHr1[[#This Row],[Spk/sec-Average]]&lt;$B$3,"LF","HF"))</f>
        <v/>
      </c>
      <c r="D345" s="49" t="str">
        <f>IF(ISBLANK(BurstClassHr1[[#This Row],[%Spikes in Bursts-All]]),"",IF(BurstClassHr1[[#This Row],[%Spikes in Bursts-All]]&lt;$C$3,"LB","HB"))</f>
        <v/>
      </c>
      <c r="E345" s="50" t="str">
        <f t="shared" si="4"/>
        <v/>
      </c>
      <c r="F345" s="56"/>
      <c r="G345" s="56"/>
      <c r="H345" s="67"/>
      <c r="I345"/>
      <c r="J345"/>
      <c r="K345"/>
      <c r="L345"/>
      <c r="M345"/>
      <c r="N345"/>
      <c r="O345"/>
    </row>
    <row r="346" spans="3:15" x14ac:dyDescent="0.3">
      <c r="C346" s="49" t="str">
        <f>IF(ISBLANK(BurstClassHr1[[#This Row],[Spk/sec-Average]]),"",IF(BurstClassHr1[[#This Row],[Spk/sec-Average]]&lt;$B$3,"LF","HF"))</f>
        <v/>
      </c>
      <c r="D346" s="49" t="str">
        <f>IF(ISBLANK(BurstClassHr1[[#This Row],[%Spikes in Bursts-All]]),"",IF(BurstClassHr1[[#This Row],[%Spikes in Bursts-All]]&lt;$C$3,"LB","HB"))</f>
        <v/>
      </c>
      <c r="E346" s="50" t="str">
        <f t="shared" ref="E346:E406" si="5">CONCATENATE(C346,D346)</f>
        <v/>
      </c>
      <c r="F346" s="56"/>
      <c r="G346" s="56"/>
      <c r="H346" s="67"/>
      <c r="I346"/>
      <c r="J346"/>
      <c r="K346"/>
      <c r="L346"/>
      <c r="M346"/>
      <c r="N346"/>
      <c r="O346"/>
    </row>
    <row r="347" spans="3:15" x14ac:dyDescent="0.3">
      <c r="C347" s="49" t="str">
        <f>IF(ISBLANK(BurstClassHr1[[#This Row],[Spk/sec-Average]]),"",IF(BurstClassHr1[[#This Row],[Spk/sec-Average]]&lt;$B$3,"LF","HF"))</f>
        <v/>
      </c>
      <c r="D347" s="49" t="str">
        <f>IF(ISBLANK(BurstClassHr1[[#This Row],[%Spikes in Bursts-All]]),"",IF(BurstClassHr1[[#This Row],[%Spikes in Bursts-All]]&lt;$C$3,"LB","HB"))</f>
        <v/>
      </c>
      <c r="E347" s="50" t="str">
        <f t="shared" si="5"/>
        <v/>
      </c>
      <c r="F347" s="56"/>
      <c r="G347" s="56"/>
      <c r="H347" s="67"/>
      <c r="I347"/>
      <c r="J347"/>
      <c r="K347"/>
      <c r="L347"/>
      <c r="M347"/>
      <c r="N347"/>
      <c r="O347"/>
    </row>
    <row r="348" spans="3:15" x14ac:dyDescent="0.3">
      <c r="C348" s="49" t="str">
        <f>IF(ISBLANK(BurstClassHr1[[#This Row],[Spk/sec-Average]]),"",IF(BurstClassHr1[[#This Row],[Spk/sec-Average]]&lt;$B$3,"LF","HF"))</f>
        <v/>
      </c>
      <c r="D348" s="49" t="str">
        <f>IF(ISBLANK(BurstClassHr1[[#This Row],[%Spikes in Bursts-All]]),"",IF(BurstClassHr1[[#This Row],[%Spikes in Bursts-All]]&lt;$C$3,"LB","HB"))</f>
        <v/>
      </c>
      <c r="E348" s="50" t="str">
        <f t="shared" si="5"/>
        <v/>
      </c>
      <c r="F348" s="56"/>
      <c r="G348" s="56"/>
      <c r="H348" s="67"/>
      <c r="I348"/>
      <c r="J348"/>
      <c r="K348"/>
      <c r="L348"/>
      <c r="M348"/>
      <c r="N348"/>
      <c r="O348"/>
    </row>
    <row r="349" spans="3:15" x14ac:dyDescent="0.3">
      <c r="C349" s="49" t="str">
        <f>IF(ISBLANK(BurstClassHr1[[#This Row],[Spk/sec-Average]]),"",IF(BurstClassHr1[[#This Row],[Spk/sec-Average]]&lt;$B$3,"LF","HF"))</f>
        <v/>
      </c>
      <c r="D349" s="49" t="str">
        <f>IF(ISBLANK(BurstClassHr1[[#This Row],[%Spikes in Bursts-All]]),"",IF(BurstClassHr1[[#This Row],[%Spikes in Bursts-All]]&lt;$C$3,"LB","HB"))</f>
        <v/>
      </c>
      <c r="E349" s="50" t="str">
        <f t="shared" si="5"/>
        <v/>
      </c>
      <c r="F349" s="56"/>
      <c r="G349" s="56"/>
      <c r="H349" s="67"/>
      <c r="I349"/>
      <c r="J349"/>
      <c r="K349"/>
      <c r="L349"/>
      <c r="M349"/>
      <c r="N349"/>
      <c r="O349"/>
    </row>
    <row r="350" spans="3:15" x14ac:dyDescent="0.3">
      <c r="C350" s="49" t="str">
        <f>IF(ISBLANK(BurstClassHr1[[#This Row],[Spk/sec-Average]]),"",IF(BurstClassHr1[[#This Row],[Spk/sec-Average]]&lt;$B$3,"LF","HF"))</f>
        <v/>
      </c>
      <c r="D350" s="49" t="str">
        <f>IF(ISBLANK(BurstClassHr1[[#This Row],[%Spikes in Bursts-All]]),"",IF(BurstClassHr1[[#This Row],[%Spikes in Bursts-All]]&lt;$C$3,"LB","HB"))</f>
        <v/>
      </c>
      <c r="E350" s="50" t="str">
        <f t="shared" si="5"/>
        <v/>
      </c>
      <c r="F350" s="56"/>
      <c r="G350" s="56"/>
      <c r="H350" s="67"/>
      <c r="I350"/>
      <c r="J350"/>
      <c r="K350"/>
      <c r="L350"/>
      <c r="M350"/>
      <c r="N350"/>
      <c r="O350"/>
    </row>
    <row r="351" spans="3:15" x14ac:dyDescent="0.3">
      <c r="C351" s="49" t="str">
        <f>IF(ISBLANK(BurstClassHr1[[#This Row],[Spk/sec-Average]]),"",IF(BurstClassHr1[[#This Row],[Spk/sec-Average]]&lt;$B$3,"LF","HF"))</f>
        <v/>
      </c>
      <c r="D351" s="49" t="str">
        <f>IF(ISBLANK(BurstClassHr1[[#This Row],[%Spikes in Bursts-All]]),"",IF(BurstClassHr1[[#This Row],[%Spikes in Bursts-All]]&lt;$C$3,"LB","HB"))</f>
        <v/>
      </c>
      <c r="E351" s="50" t="str">
        <f t="shared" si="5"/>
        <v/>
      </c>
      <c r="F351" s="56"/>
      <c r="G351" s="56"/>
      <c r="H351" s="67"/>
      <c r="I351"/>
      <c r="J351"/>
      <c r="K351"/>
      <c r="L351"/>
      <c r="M351"/>
      <c r="N351"/>
      <c r="O351"/>
    </row>
    <row r="352" spans="3:15" x14ac:dyDescent="0.3">
      <c r="C352" s="49" t="str">
        <f>IF(ISBLANK(BurstClassHr1[[#This Row],[Spk/sec-Average]]),"",IF(BurstClassHr1[[#This Row],[Spk/sec-Average]]&lt;$B$3,"LF","HF"))</f>
        <v/>
      </c>
      <c r="D352" s="49" t="str">
        <f>IF(ISBLANK(BurstClassHr1[[#This Row],[%Spikes in Bursts-All]]),"",IF(BurstClassHr1[[#This Row],[%Spikes in Bursts-All]]&lt;$C$3,"LB","HB"))</f>
        <v/>
      </c>
      <c r="E352" s="50" t="str">
        <f t="shared" si="5"/>
        <v/>
      </c>
      <c r="F352" s="56"/>
      <c r="G352" s="56"/>
      <c r="H352" s="67"/>
      <c r="I352"/>
      <c r="J352"/>
      <c r="K352"/>
      <c r="L352"/>
      <c r="M352"/>
      <c r="N352"/>
      <c r="O352"/>
    </row>
    <row r="353" spans="3:15" x14ac:dyDescent="0.3">
      <c r="C353" s="49" t="str">
        <f>IF(ISBLANK(BurstClassHr1[[#This Row],[Spk/sec-Average]]),"",IF(BurstClassHr1[[#This Row],[Spk/sec-Average]]&lt;$B$3,"LF","HF"))</f>
        <v/>
      </c>
      <c r="D353" s="49" t="str">
        <f>IF(ISBLANK(BurstClassHr1[[#This Row],[%Spikes in Bursts-All]]),"",IF(BurstClassHr1[[#This Row],[%Spikes in Bursts-All]]&lt;$C$3,"LB","HB"))</f>
        <v/>
      </c>
      <c r="E353" s="50" t="str">
        <f t="shared" si="5"/>
        <v/>
      </c>
      <c r="F353" s="56"/>
      <c r="G353" s="56"/>
      <c r="H353" s="67"/>
      <c r="I353"/>
      <c r="J353"/>
      <c r="K353"/>
      <c r="L353"/>
      <c r="M353"/>
      <c r="N353"/>
      <c r="O353"/>
    </row>
    <row r="354" spans="3:15" x14ac:dyDescent="0.3">
      <c r="C354" s="49" t="str">
        <f>IF(ISBLANK(BurstClassHr1[[#This Row],[Spk/sec-Average]]),"",IF(BurstClassHr1[[#This Row],[Spk/sec-Average]]&lt;$B$3,"LF","HF"))</f>
        <v/>
      </c>
      <c r="D354" s="49" t="str">
        <f>IF(ISBLANK(BurstClassHr1[[#This Row],[%Spikes in Bursts-All]]),"",IF(BurstClassHr1[[#This Row],[%Spikes in Bursts-All]]&lt;$C$3,"LB","HB"))</f>
        <v/>
      </c>
      <c r="E354" s="50" t="str">
        <f t="shared" si="5"/>
        <v/>
      </c>
      <c r="F354" s="56"/>
      <c r="G354" s="56"/>
      <c r="H354" s="67"/>
      <c r="I354"/>
      <c r="J354"/>
      <c r="K354"/>
      <c r="L354"/>
      <c r="M354"/>
      <c r="N354"/>
      <c r="O354"/>
    </row>
    <row r="355" spans="3:15" x14ac:dyDescent="0.3">
      <c r="C355" s="49" t="str">
        <f>IF(ISBLANK(BurstClassHr1[[#This Row],[Spk/sec-Average]]),"",IF(BurstClassHr1[[#This Row],[Spk/sec-Average]]&lt;$B$3,"LF","HF"))</f>
        <v/>
      </c>
      <c r="D355" s="49" t="str">
        <f>IF(ISBLANK(BurstClassHr1[[#This Row],[%Spikes in Bursts-All]]),"",IF(BurstClassHr1[[#This Row],[%Spikes in Bursts-All]]&lt;$C$3,"LB","HB"))</f>
        <v/>
      </c>
      <c r="E355" s="50" t="str">
        <f t="shared" si="5"/>
        <v/>
      </c>
      <c r="F355" s="56"/>
      <c r="G355" s="56"/>
      <c r="H355" s="67"/>
      <c r="I355"/>
      <c r="J355"/>
      <c r="K355"/>
      <c r="L355"/>
      <c r="M355"/>
      <c r="N355"/>
      <c r="O355"/>
    </row>
    <row r="356" spans="3:15" x14ac:dyDescent="0.3">
      <c r="C356" s="49" t="str">
        <f>IF(ISBLANK(BurstClassHr1[[#This Row],[Spk/sec-Average]]),"",IF(BurstClassHr1[[#This Row],[Spk/sec-Average]]&lt;$B$3,"LF","HF"))</f>
        <v/>
      </c>
      <c r="D356" s="49" t="str">
        <f>IF(ISBLANK(BurstClassHr1[[#This Row],[%Spikes in Bursts-All]]),"",IF(BurstClassHr1[[#This Row],[%Spikes in Bursts-All]]&lt;$C$3,"LB","HB"))</f>
        <v/>
      </c>
      <c r="E356" s="50" t="str">
        <f t="shared" si="5"/>
        <v/>
      </c>
      <c r="F356" s="56"/>
      <c r="G356" s="56"/>
      <c r="H356" s="67"/>
      <c r="I356"/>
      <c r="J356"/>
      <c r="K356"/>
      <c r="L356"/>
      <c r="M356"/>
      <c r="N356"/>
      <c r="O356"/>
    </row>
    <row r="357" spans="3:15" x14ac:dyDescent="0.3">
      <c r="C357" s="49" t="str">
        <f>IF(ISBLANK(BurstClassHr1[[#This Row],[Spk/sec-Average]]),"",IF(BurstClassHr1[[#This Row],[Spk/sec-Average]]&lt;$B$3,"LF","HF"))</f>
        <v/>
      </c>
      <c r="D357" s="49" t="str">
        <f>IF(ISBLANK(BurstClassHr1[[#This Row],[%Spikes in Bursts-All]]),"",IF(BurstClassHr1[[#This Row],[%Spikes in Bursts-All]]&lt;$C$3,"LB","HB"))</f>
        <v/>
      </c>
      <c r="E357" s="50" t="str">
        <f t="shared" si="5"/>
        <v/>
      </c>
      <c r="F357" s="56"/>
      <c r="G357" s="56"/>
      <c r="H357" s="67"/>
      <c r="I357"/>
      <c r="J357"/>
      <c r="K357"/>
      <c r="L357"/>
      <c r="M357"/>
      <c r="N357"/>
      <c r="O357"/>
    </row>
    <row r="358" spans="3:15" x14ac:dyDescent="0.3">
      <c r="C358" s="49" t="str">
        <f>IF(ISBLANK(BurstClassHr1[[#This Row],[Spk/sec-Average]]),"",IF(BurstClassHr1[[#This Row],[Spk/sec-Average]]&lt;$B$3,"LF","HF"))</f>
        <v/>
      </c>
      <c r="D358" s="49" t="str">
        <f>IF(ISBLANK(BurstClassHr1[[#This Row],[%Spikes in Bursts-All]]),"",IF(BurstClassHr1[[#This Row],[%Spikes in Bursts-All]]&lt;$C$3,"LB","HB"))</f>
        <v/>
      </c>
      <c r="E358" s="50" t="str">
        <f t="shared" si="5"/>
        <v/>
      </c>
      <c r="F358" s="56"/>
      <c r="G358" s="56"/>
      <c r="H358" s="67"/>
      <c r="I358"/>
      <c r="J358"/>
      <c r="K358"/>
      <c r="L358"/>
      <c r="M358"/>
      <c r="N358"/>
      <c r="O358"/>
    </row>
    <row r="359" spans="3:15" x14ac:dyDescent="0.3">
      <c r="C359" s="49" t="str">
        <f>IF(ISBLANK(BurstClassHr1[[#This Row],[Spk/sec-Average]]),"",IF(BurstClassHr1[[#This Row],[Spk/sec-Average]]&lt;$B$3,"LF","HF"))</f>
        <v/>
      </c>
      <c r="D359" s="49" t="str">
        <f>IF(ISBLANK(BurstClassHr1[[#This Row],[%Spikes in Bursts-All]]),"",IF(BurstClassHr1[[#This Row],[%Spikes in Bursts-All]]&lt;$C$3,"LB","HB"))</f>
        <v/>
      </c>
      <c r="E359" s="50" t="str">
        <f t="shared" si="5"/>
        <v/>
      </c>
      <c r="F359" s="56"/>
      <c r="G359" s="56"/>
      <c r="H359" s="67"/>
      <c r="I359"/>
      <c r="J359"/>
      <c r="K359"/>
      <c r="L359"/>
      <c r="M359"/>
      <c r="N359"/>
      <c r="O359"/>
    </row>
    <row r="360" spans="3:15" x14ac:dyDescent="0.3">
      <c r="C360" s="49" t="str">
        <f>IF(ISBLANK(BurstClassHr1[[#This Row],[Spk/sec-Average]]),"",IF(BurstClassHr1[[#This Row],[Spk/sec-Average]]&lt;$B$3,"LF","HF"))</f>
        <v/>
      </c>
      <c r="D360" s="49" t="str">
        <f>IF(ISBLANK(BurstClassHr1[[#This Row],[%Spikes in Bursts-All]]),"",IF(BurstClassHr1[[#This Row],[%Spikes in Bursts-All]]&lt;$C$3,"LB","HB"))</f>
        <v/>
      </c>
      <c r="E360" s="50" t="str">
        <f t="shared" si="5"/>
        <v/>
      </c>
      <c r="F360" s="56"/>
      <c r="G360" s="56"/>
      <c r="H360" s="67"/>
      <c r="I360"/>
      <c r="J360"/>
      <c r="K360"/>
      <c r="L360"/>
      <c r="M360"/>
      <c r="N360"/>
      <c r="O360"/>
    </row>
    <row r="361" spans="3:15" x14ac:dyDescent="0.3">
      <c r="C361" s="49" t="str">
        <f>IF(ISBLANK(BurstClassHr1[[#This Row],[Spk/sec-Average]]),"",IF(BurstClassHr1[[#This Row],[Spk/sec-Average]]&lt;$B$3,"LF","HF"))</f>
        <v/>
      </c>
      <c r="D361" s="49" t="str">
        <f>IF(ISBLANK(BurstClassHr1[[#This Row],[%Spikes in Bursts-All]]),"",IF(BurstClassHr1[[#This Row],[%Spikes in Bursts-All]]&lt;$C$3,"LB","HB"))</f>
        <v/>
      </c>
      <c r="E361" s="50" t="str">
        <f t="shared" si="5"/>
        <v/>
      </c>
      <c r="F361" s="56"/>
      <c r="G361" s="56"/>
      <c r="H361" s="67"/>
      <c r="I361"/>
      <c r="J361"/>
      <c r="K361"/>
      <c r="L361"/>
      <c r="M361"/>
      <c r="N361"/>
      <c r="O361"/>
    </row>
    <row r="362" spans="3:15" x14ac:dyDescent="0.3">
      <c r="C362" s="49" t="str">
        <f>IF(ISBLANK(BurstClassHr1[[#This Row],[Spk/sec-Average]]),"",IF(BurstClassHr1[[#This Row],[Spk/sec-Average]]&lt;$B$3,"LF","HF"))</f>
        <v/>
      </c>
      <c r="D362" s="49" t="str">
        <f>IF(ISBLANK(BurstClassHr1[[#This Row],[%Spikes in Bursts-All]]),"",IF(BurstClassHr1[[#This Row],[%Spikes in Bursts-All]]&lt;$C$3,"LB","HB"))</f>
        <v/>
      </c>
      <c r="E362" s="50" t="str">
        <f t="shared" si="5"/>
        <v/>
      </c>
      <c r="F362" s="56"/>
      <c r="G362" s="56"/>
      <c r="H362" s="67"/>
      <c r="I362"/>
      <c r="J362"/>
      <c r="K362"/>
      <c r="L362"/>
      <c r="M362"/>
      <c r="N362"/>
      <c r="O362"/>
    </row>
    <row r="363" spans="3:15" x14ac:dyDescent="0.3">
      <c r="C363" s="49" t="str">
        <f>IF(ISBLANK(BurstClassHr1[[#This Row],[Spk/sec-Average]]),"",IF(BurstClassHr1[[#This Row],[Spk/sec-Average]]&lt;$B$3,"LF","HF"))</f>
        <v/>
      </c>
      <c r="D363" s="49" t="str">
        <f>IF(ISBLANK(BurstClassHr1[[#This Row],[%Spikes in Bursts-All]]),"",IF(BurstClassHr1[[#This Row],[%Spikes in Bursts-All]]&lt;$C$3,"LB","HB"))</f>
        <v/>
      </c>
      <c r="E363" s="50" t="str">
        <f t="shared" si="5"/>
        <v/>
      </c>
      <c r="F363" s="56"/>
      <c r="G363" s="56"/>
      <c r="H363" s="67"/>
      <c r="I363"/>
      <c r="J363"/>
      <c r="K363"/>
      <c r="L363"/>
      <c r="M363"/>
      <c r="N363"/>
      <c r="O363"/>
    </row>
    <row r="364" spans="3:15" x14ac:dyDescent="0.3">
      <c r="C364" s="49" t="str">
        <f>IF(ISBLANK(BurstClassHr1[[#This Row],[Spk/sec-Average]]),"",IF(BurstClassHr1[[#This Row],[Spk/sec-Average]]&lt;$B$3,"LF","HF"))</f>
        <v/>
      </c>
      <c r="D364" s="49" t="str">
        <f>IF(ISBLANK(BurstClassHr1[[#This Row],[%Spikes in Bursts-All]]),"",IF(BurstClassHr1[[#This Row],[%Spikes in Bursts-All]]&lt;$C$3,"LB","HB"))</f>
        <v/>
      </c>
      <c r="E364" s="50" t="str">
        <f t="shared" si="5"/>
        <v/>
      </c>
      <c r="F364" s="56"/>
      <c r="G364" s="56"/>
      <c r="H364" s="67"/>
      <c r="I364"/>
      <c r="J364"/>
      <c r="K364"/>
      <c r="L364"/>
      <c r="M364"/>
      <c r="N364"/>
      <c r="O364"/>
    </row>
    <row r="365" spans="3:15" x14ac:dyDescent="0.3">
      <c r="C365" s="49" t="str">
        <f>IF(ISBLANK(BurstClassHr1[[#This Row],[Spk/sec-Average]]),"",IF(BurstClassHr1[[#This Row],[Spk/sec-Average]]&lt;$B$3,"LF","HF"))</f>
        <v/>
      </c>
      <c r="D365" s="49" t="str">
        <f>IF(ISBLANK(BurstClassHr1[[#This Row],[%Spikes in Bursts-All]]),"",IF(BurstClassHr1[[#This Row],[%Spikes in Bursts-All]]&lt;$C$3,"LB","HB"))</f>
        <v/>
      </c>
      <c r="E365" s="50" t="str">
        <f t="shared" si="5"/>
        <v/>
      </c>
      <c r="F365" s="56"/>
      <c r="G365" s="56"/>
      <c r="H365" s="67"/>
      <c r="I365"/>
      <c r="J365"/>
      <c r="K365"/>
      <c r="L365"/>
      <c r="M365"/>
      <c r="N365"/>
      <c r="O365"/>
    </row>
    <row r="366" spans="3:15" x14ac:dyDescent="0.3">
      <c r="C366" s="49" t="str">
        <f>IF(ISBLANK(BurstClassHr1[[#This Row],[Spk/sec-Average]]),"",IF(BurstClassHr1[[#This Row],[Spk/sec-Average]]&lt;$B$3,"LF","HF"))</f>
        <v/>
      </c>
      <c r="D366" s="49" t="str">
        <f>IF(ISBLANK(BurstClassHr1[[#This Row],[%Spikes in Bursts-All]]),"",IF(BurstClassHr1[[#This Row],[%Spikes in Bursts-All]]&lt;$C$3,"LB","HB"))</f>
        <v/>
      </c>
      <c r="E366" s="50" t="str">
        <f t="shared" si="5"/>
        <v/>
      </c>
      <c r="F366" s="56"/>
      <c r="G366" s="56"/>
      <c r="H366" s="67"/>
      <c r="I366"/>
      <c r="J366"/>
      <c r="K366"/>
      <c r="L366"/>
      <c r="M366"/>
      <c r="N366"/>
      <c r="O366"/>
    </row>
    <row r="367" spans="3:15" x14ac:dyDescent="0.3">
      <c r="C367" s="49" t="str">
        <f>IF(ISBLANK(BurstClassHr1[[#This Row],[Spk/sec-Average]]),"",IF(BurstClassHr1[[#This Row],[Spk/sec-Average]]&lt;$B$3,"LF","HF"))</f>
        <v/>
      </c>
      <c r="D367" s="49" t="str">
        <f>IF(ISBLANK(BurstClassHr1[[#This Row],[%Spikes in Bursts-All]]),"",IF(BurstClassHr1[[#This Row],[%Spikes in Bursts-All]]&lt;$C$3,"LB","HB"))</f>
        <v/>
      </c>
      <c r="E367" s="50" t="str">
        <f t="shared" si="5"/>
        <v/>
      </c>
      <c r="F367" s="56"/>
      <c r="G367" s="56"/>
      <c r="H367" s="67"/>
      <c r="I367"/>
      <c r="J367"/>
      <c r="K367"/>
      <c r="L367"/>
      <c r="M367"/>
      <c r="N367"/>
      <c r="O367"/>
    </row>
    <row r="368" spans="3:15" x14ac:dyDescent="0.3">
      <c r="C368" s="49" t="str">
        <f>IF(ISBLANK(BurstClassHr1[[#This Row],[Spk/sec-Average]]),"",IF(BurstClassHr1[[#This Row],[Spk/sec-Average]]&lt;$B$3,"LF","HF"))</f>
        <v/>
      </c>
      <c r="D368" s="49" t="str">
        <f>IF(ISBLANK(BurstClassHr1[[#This Row],[%Spikes in Bursts-All]]),"",IF(BurstClassHr1[[#This Row],[%Spikes in Bursts-All]]&lt;$C$3,"LB","HB"))</f>
        <v/>
      </c>
      <c r="E368" s="50" t="str">
        <f t="shared" si="5"/>
        <v/>
      </c>
      <c r="F368" s="56"/>
      <c r="G368" s="56"/>
      <c r="H368" s="67"/>
      <c r="I368"/>
      <c r="J368"/>
      <c r="K368"/>
      <c r="L368"/>
      <c r="M368"/>
      <c r="N368"/>
      <c r="O368"/>
    </row>
    <row r="369" spans="3:15" x14ac:dyDescent="0.3">
      <c r="C369" s="49" t="str">
        <f>IF(ISBLANK(BurstClassHr1[[#This Row],[Spk/sec-Average]]),"",IF(BurstClassHr1[[#This Row],[Spk/sec-Average]]&lt;$B$3,"LF","HF"))</f>
        <v/>
      </c>
      <c r="D369" s="49" t="str">
        <f>IF(ISBLANK(BurstClassHr1[[#This Row],[%Spikes in Bursts-All]]),"",IF(BurstClassHr1[[#This Row],[%Spikes in Bursts-All]]&lt;$C$3,"LB","HB"))</f>
        <v/>
      </c>
      <c r="E369" s="50" t="str">
        <f t="shared" si="5"/>
        <v/>
      </c>
      <c r="F369" s="56"/>
      <c r="G369" s="56"/>
      <c r="H369" s="67"/>
      <c r="I369"/>
      <c r="J369"/>
      <c r="K369"/>
      <c r="L369"/>
      <c r="M369"/>
      <c r="N369"/>
      <c r="O369"/>
    </row>
    <row r="370" spans="3:15" x14ac:dyDescent="0.3">
      <c r="C370" s="49" t="str">
        <f>IF(ISBLANK(BurstClassHr1[[#This Row],[Spk/sec-Average]]),"",IF(BurstClassHr1[[#This Row],[Spk/sec-Average]]&lt;$B$3,"LF","HF"))</f>
        <v/>
      </c>
      <c r="D370" s="49" t="str">
        <f>IF(ISBLANK(BurstClassHr1[[#This Row],[%Spikes in Bursts-All]]),"",IF(BurstClassHr1[[#This Row],[%Spikes in Bursts-All]]&lt;$C$3,"LB","HB"))</f>
        <v/>
      </c>
      <c r="E370" s="50" t="str">
        <f t="shared" si="5"/>
        <v/>
      </c>
      <c r="F370" s="56"/>
      <c r="G370" s="56"/>
      <c r="H370" s="67"/>
      <c r="I370"/>
      <c r="J370"/>
      <c r="K370"/>
      <c r="L370"/>
      <c r="M370"/>
      <c r="N370"/>
      <c r="O370"/>
    </row>
    <row r="371" spans="3:15" x14ac:dyDescent="0.3">
      <c r="C371" s="49" t="str">
        <f>IF(ISBLANK(BurstClassHr1[[#This Row],[Spk/sec-Average]]),"",IF(BurstClassHr1[[#This Row],[Spk/sec-Average]]&lt;$B$3,"LF","HF"))</f>
        <v/>
      </c>
      <c r="D371" s="49" t="str">
        <f>IF(ISBLANK(BurstClassHr1[[#This Row],[%Spikes in Bursts-All]]),"",IF(BurstClassHr1[[#This Row],[%Spikes in Bursts-All]]&lt;$C$3,"LB","HB"))</f>
        <v/>
      </c>
      <c r="E371" s="50" t="str">
        <f t="shared" si="5"/>
        <v/>
      </c>
      <c r="F371" s="56"/>
      <c r="G371" s="56"/>
      <c r="H371" s="67"/>
      <c r="I371"/>
      <c r="J371"/>
      <c r="K371"/>
      <c r="L371"/>
      <c r="M371"/>
      <c r="N371"/>
      <c r="O371"/>
    </row>
    <row r="372" spans="3:15" x14ac:dyDescent="0.3">
      <c r="C372" s="49" t="str">
        <f>IF(ISBLANK(BurstClassHr1[[#This Row],[Spk/sec-Average]]),"",IF(BurstClassHr1[[#This Row],[Spk/sec-Average]]&lt;$B$3,"LF","HF"))</f>
        <v/>
      </c>
      <c r="D372" s="49" t="str">
        <f>IF(ISBLANK(BurstClassHr1[[#This Row],[%Spikes in Bursts-All]]),"",IF(BurstClassHr1[[#This Row],[%Spikes in Bursts-All]]&lt;$C$3,"LB","HB"))</f>
        <v/>
      </c>
      <c r="E372" s="50" t="str">
        <f t="shared" si="5"/>
        <v/>
      </c>
      <c r="F372" s="56"/>
      <c r="G372" s="56"/>
      <c r="H372" s="67"/>
      <c r="I372"/>
      <c r="J372"/>
      <c r="K372"/>
      <c r="L372"/>
      <c r="M372"/>
      <c r="N372"/>
      <c r="O372"/>
    </row>
    <row r="373" spans="3:15" x14ac:dyDescent="0.3">
      <c r="C373" s="49" t="str">
        <f>IF(ISBLANK(BurstClassHr1[[#This Row],[Spk/sec-Average]]),"",IF(BurstClassHr1[[#This Row],[Spk/sec-Average]]&lt;$B$3,"LF","HF"))</f>
        <v/>
      </c>
      <c r="D373" s="49" t="str">
        <f>IF(ISBLANK(BurstClassHr1[[#This Row],[%Spikes in Bursts-All]]),"",IF(BurstClassHr1[[#This Row],[%Spikes in Bursts-All]]&lt;$C$3,"LB","HB"))</f>
        <v/>
      </c>
      <c r="E373" s="50" t="str">
        <f t="shared" si="5"/>
        <v/>
      </c>
      <c r="F373" s="56"/>
      <c r="G373" s="56"/>
      <c r="H373" s="67"/>
      <c r="I373"/>
      <c r="J373"/>
      <c r="K373"/>
      <c r="L373"/>
      <c r="M373"/>
      <c r="N373"/>
      <c r="O373"/>
    </row>
    <row r="374" spans="3:15" x14ac:dyDescent="0.3">
      <c r="C374" s="49" t="str">
        <f>IF(ISBLANK(BurstClassHr1[[#This Row],[Spk/sec-Average]]),"",IF(BurstClassHr1[[#This Row],[Spk/sec-Average]]&lt;$B$3,"LF","HF"))</f>
        <v/>
      </c>
      <c r="D374" s="49" t="str">
        <f>IF(ISBLANK(BurstClassHr1[[#This Row],[%Spikes in Bursts-All]]),"",IF(BurstClassHr1[[#This Row],[%Spikes in Bursts-All]]&lt;$C$3,"LB","HB"))</f>
        <v/>
      </c>
      <c r="E374" s="50" t="str">
        <f t="shared" si="5"/>
        <v/>
      </c>
      <c r="F374" s="56"/>
      <c r="G374" s="56"/>
      <c r="H374" s="67"/>
      <c r="I374"/>
      <c r="J374"/>
      <c r="K374"/>
      <c r="L374"/>
      <c r="M374"/>
      <c r="N374"/>
      <c r="O374"/>
    </row>
    <row r="375" spans="3:15" x14ac:dyDescent="0.3">
      <c r="C375" s="49" t="str">
        <f>IF(ISBLANK(BurstClassHr1[[#This Row],[Spk/sec-Average]]),"",IF(BurstClassHr1[[#This Row],[Spk/sec-Average]]&lt;$B$3,"LF","HF"))</f>
        <v/>
      </c>
      <c r="D375" s="49" t="str">
        <f>IF(ISBLANK(BurstClassHr1[[#This Row],[%Spikes in Bursts-All]]),"",IF(BurstClassHr1[[#This Row],[%Spikes in Bursts-All]]&lt;$C$3,"LB","HB"))</f>
        <v/>
      </c>
      <c r="E375" s="50" t="str">
        <f t="shared" si="5"/>
        <v/>
      </c>
      <c r="F375" s="56"/>
      <c r="G375" s="56"/>
      <c r="H375" s="67"/>
      <c r="I375"/>
      <c r="J375"/>
      <c r="K375"/>
      <c r="L375"/>
      <c r="M375"/>
      <c r="N375"/>
      <c r="O375"/>
    </row>
    <row r="376" spans="3:15" x14ac:dyDescent="0.3">
      <c r="C376" s="49" t="str">
        <f>IF(ISBLANK(BurstClassHr1[[#This Row],[Spk/sec-Average]]),"",IF(BurstClassHr1[[#This Row],[Spk/sec-Average]]&lt;$B$3,"LF","HF"))</f>
        <v/>
      </c>
      <c r="D376" s="49" t="str">
        <f>IF(ISBLANK(BurstClassHr1[[#This Row],[%Spikes in Bursts-All]]),"",IF(BurstClassHr1[[#This Row],[%Spikes in Bursts-All]]&lt;$C$3,"LB","HB"))</f>
        <v/>
      </c>
      <c r="E376" s="50" t="str">
        <f t="shared" si="5"/>
        <v/>
      </c>
      <c r="F376" s="56"/>
      <c r="G376" s="56"/>
      <c r="H376" s="67"/>
      <c r="I376"/>
      <c r="J376"/>
      <c r="K376"/>
      <c r="L376"/>
      <c r="M376"/>
      <c r="N376"/>
      <c r="O376"/>
    </row>
    <row r="377" spans="3:15" x14ac:dyDescent="0.3">
      <c r="C377" s="49" t="str">
        <f>IF(ISBLANK(BurstClassHr1[[#This Row],[Spk/sec-Average]]),"",IF(BurstClassHr1[[#This Row],[Spk/sec-Average]]&lt;$B$3,"LF","HF"))</f>
        <v/>
      </c>
      <c r="D377" s="49" t="str">
        <f>IF(ISBLANK(BurstClassHr1[[#This Row],[%Spikes in Bursts-All]]),"",IF(BurstClassHr1[[#This Row],[%Spikes in Bursts-All]]&lt;$C$3,"LB","HB"))</f>
        <v/>
      </c>
      <c r="E377" s="50" t="str">
        <f t="shared" si="5"/>
        <v/>
      </c>
      <c r="F377" s="56"/>
      <c r="G377" s="56"/>
      <c r="H377" s="67"/>
      <c r="I377"/>
      <c r="J377"/>
      <c r="K377"/>
      <c r="L377"/>
      <c r="M377"/>
      <c r="N377"/>
      <c r="O377"/>
    </row>
    <row r="378" spans="3:15" x14ac:dyDescent="0.3">
      <c r="C378" s="49" t="str">
        <f>IF(ISBLANK(BurstClassHr1[[#This Row],[Spk/sec-Average]]),"",IF(BurstClassHr1[[#This Row],[Spk/sec-Average]]&lt;$B$3,"LF","HF"))</f>
        <v/>
      </c>
      <c r="D378" s="49" t="str">
        <f>IF(ISBLANK(BurstClassHr1[[#This Row],[%Spikes in Bursts-All]]),"",IF(BurstClassHr1[[#This Row],[%Spikes in Bursts-All]]&lt;$C$3,"LB","HB"))</f>
        <v/>
      </c>
      <c r="E378" s="50" t="str">
        <f t="shared" si="5"/>
        <v/>
      </c>
      <c r="F378" s="56"/>
      <c r="G378" s="56"/>
      <c r="H378" s="67"/>
      <c r="I378"/>
      <c r="J378"/>
      <c r="K378"/>
      <c r="L378"/>
      <c r="M378"/>
      <c r="N378"/>
      <c r="O378"/>
    </row>
    <row r="379" spans="3:15" x14ac:dyDescent="0.3">
      <c r="C379" s="49" t="str">
        <f>IF(ISBLANK(BurstClassHr1[[#This Row],[Spk/sec-Average]]),"",IF(BurstClassHr1[[#This Row],[Spk/sec-Average]]&lt;$B$3,"LF","HF"))</f>
        <v/>
      </c>
      <c r="D379" s="49" t="str">
        <f>IF(ISBLANK(BurstClassHr1[[#This Row],[%Spikes in Bursts-All]]),"",IF(BurstClassHr1[[#This Row],[%Spikes in Bursts-All]]&lt;$C$3,"LB","HB"))</f>
        <v/>
      </c>
      <c r="E379" s="50" t="str">
        <f t="shared" si="5"/>
        <v/>
      </c>
      <c r="F379" s="56"/>
      <c r="G379" s="56"/>
      <c r="H379" s="67"/>
      <c r="I379"/>
      <c r="J379"/>
      <c r="K379"/>
      <c r="L379"/>
      <c r="M379"/>
      <c r="N379"/>
      <c r="O379"/>
    </row>
    <row r="380" spans="3:15" x14ac:dyDescent="0.3">
      <c r="C380" s="49" t="str">
        <f>IF(ISBLANK(BurstClassHr1[[#This Row],[Spk/sec-Average]]),"",IF(BurstClassHr1[[#This Row],[Spk/sec-Average]]&lt;$B$3,"LF","HF"))</f>
        <v/>
      </c>
      <c r="D380" s="49" t="str">
        <f>IF(ISBLANK(BurstClassHr1[[#This Row],[%Spikes in Bursts-All]]),"",IF(BurstClassHr1[[#This Row],[%Spikes in Bursts-All]]&lt;$C$3,"LB","HB"))</f>
        <v/>
      </c>
      <c r="E380" s="50" t="str">
        <f t="shared" si="5"/>
        <v/>
      </c>
      <c r="F380" s="56"/>
      <c r="G380" s="56"/>
      <c r="H380" s="67"/>
      <c r="I380"/>
      <c r="J380"/>
      <c r="K380"/>
      <c r="L380"/>
      <c r="M380"/>
      <c r="N380"/>
      <c r="O380"/>
    </row>
    <row r="381" spans="3:15" x14ac:dyDescent="0.3">
      <c r="C381" s="49" t="str">
        <f>IF(ISBLANK(BurstClassHr1[[#This Row],[Spk/sec-Average]]),"",IF(BurstClassHr1[[#This Row],[Spk/sec-Average]]&lt;$B$3,"LF","HF"))</f>
        <v/>
      </c>
      <c r="D381" s="49" t="str">
        <f>IF(ISBLANK(BurstClassHr1[[#This Row],[%Spikes in Bursts-All]]),"",IF(BurstClassHr1[[#This Row],[%Spikes in Bursts-All]]&lt;$C$3,"LB","HB"))</f>
        <v/>
      </c>
      <c r="E381" s="50" t="str">
        <f t="shared" si="5"/>
        <v/>
      </c>
      <c r="F381" s="56"/>
      <c r="G381" s="56"/>
      <c r="H381" s="67"/>
      <c r="I381"/>
      <c r="J381"/>
      <c r="K381"/>
      <c r="L381"/>
      <c r="M381"/>
      <c r="N381"/>
      <c r="O381"/>
    </row>
    <row r="382" spans="3:15" x14ac:dyDescent="0.3">
      <c r="C382" s="49" t="str">
        <f>IF(ISBLANK(BurstClassHr1[[#This Row],[Spk/sec-Average]]),"",IF(BurstClassHr1[[#This Row],[Spk/sec-Average]]&lt;$B$3,"LF","HF"))</f>
        <v/>
      </c>
      <c r="D382" s="49" t="str">
        <f>IF(ISBLANK(BurstClassHr1[[#This Row],[%Spikes in Bursts-All]]),"",IF(BurstClassHr1[[#This Row],[%Spikes in Bursts-All]]&lt;$C$3,"LB","HB"))</f>
        <v/>
      </c>
      <c r="E382" s="50" t="str">
        <f t="shared" si="5"/>
        <v/>
      </c>
      <c r="F382" s="56"/>
      <c r="G382" s="56"/>
      <c r="H382" s="67"/>
      <c r="I382"/>
      <c r="J382"/>
      <c r="K382"/>
      <c r="L382"/>
      <c r="M382"/>
      <c r="N382"/>
      <c r="O382"/>
    </row>
    <row r="383" spans="3:15" x14ac:dyDescent="0.3">
      <c r="C383" s="49" t="str">
        <f>IF(ISBLANK(BurstClassHr1[[#This Row],[Spk/sec-Average]]),"",IF(BurstClassHr1[[#This Row],[Spk/sec-Average]]&lt;$B$3,"LF","HF"))</f>
        <v/>
      </c>
      <c r="D383" s="49" t="str">
        <f>IF(ISBLANK(BurstClassHr1[[#This Row],[%Spikes in Bursts-All]]),"",IF(BurstClassHr1[[#This Row],[%Spikes in Bursts-All]]&lt;$C$3,"LB","HB"))</f>
        <v/>
      </c>
      <c r="E383" s="50" t="str">
        <f t="shared" si="5"/>
        <v/>
      </c>
      <c r="F383" s="56"/>
      <c r="G383" s="56"/>
      <c r="H383" s="67"/>
      <c r="I383"/>
      <c r="J383"/>
      <c r="K383"/>
      <c r="L383"/>
      <c r="M383"/>
      <c r="N383"/>
      <c r="O383"/>
    </row>
    <row r="384" spans="3:15" x14ac:dyDescent="0.3">
      <c r="C384" s="49" t="str">
        <f>IF(ISBLANK(BurstClassHr1[[#This Row],[Spk/sec-Average]]),"",IF(BurstClassHr1[[#This Row],[Spk/sec-Average]]&lt;$B$3,"LF","HF"))</f>
        <v/>
      </c>
      <c r="D384" s="49" t="str">
        <f>IF(ISBLANK(BurstClassHr1[[#This Row],[%Spikes in Bursts-All]]),"",IF(BurstClassHr1[[#This Row],[%Spikes in Bursts-All]]&lt;$C$3,"LB","HB"))</f>
        <v/>
      </c>
      <c r="E384" s="50" t="str">
        <f t="shared" si="5"/>
        <v/>
      </c>
      <c r="F384" s="56"/>
      <c r="G384" s="56"/>
      <c r="H384" s="67"/>
      <c r="I384"/>
      <c r="J384"/>
      <c r="K384"/>
      <c r="L384"/>
      <c r="M384"/>
      <c r="N384"/>
      <c r="O384"/>
    </row>
    <row r="385" spans="3:15" x14ac:dyDescent="0.3">
      <c r="C385" s="49" t="str">
        <f>IF(ISBLANK(BurstClassHr1[[#This Row],[Spk/sec-Average]]),"",IF(BurstClassHr1[[#This Row],[Spk/sec-Average]]&lt;$B$3,"LF","HF"))</f>
        <v/>
      </c>
      <c r="D385" s="49" t="str">
        <f>IF(ISBLANK(BurstClassHr1[[#This Row],[%Spikes in Bursts-All]]),"",IF(BurstClassHr1[[#This Row],[%Spikes in Bursts-All]]&lt;$C$3,"LB","HB"))</f>
        <v/>
      </c>
      <c r="E385" s="50" t="str">
        <f t="shared" si="5"/>
        <v/>
      </c>
      <c r="F385" s="56"/>
      <c r="G385" s="56"/>
      <c r="H385" s="67"/>
      <c r="I385"/>
      <c r="J385"/>
      <c r="K385"/>
      <c r="L385"/>
      <c r="M385"/>
      <c r="N385"/>
      <c r="O385"/>
    </row>
    <row r="386" spans="3:15" x14ac:dyDescent="0.3">
      <c r="C386" s="49" t="str">
        <f>IF(ISBLANK(BurstClassHr1[[#This Row],[Spk/sec-Average]]),"",IF(BurstClassHr1[[#This Row],[Spk/sec-Average]]&lt;$B$3,"LF","HF"))</f>
        <v/>
      </c>
      <c r="D386" s="49" t="str">
        <f>IF(ISBLANK(BurstClassHr1[[#This Row],[%Spikes in Bursts-All]]),"",IF(BurstClassHr1[[#This Row],[%Spikes in Bursts-All]]&lt;$C$3,"LB","HB"))</f>
        <v/>
      </c>
      <c r="E386" s="50" t="str">
        <f t="shared" si="5"/>
        <v/>
      </c>
      <c r="F386" s="56"/>
      <c r="G386" s="56"/>
      <c r="H386" s="67"/>
      <c r="I386"/>
      <c r="J386"/>
      <c r="K386"/>
      <c r="L386"/>
      <c r="M386"/>
      <c r="N386"/>
      <c r="O386"/>
    </row>
    <row r="387" spans="3:15" x14ac:dyDescent="0.3">
      <c r="C387" s="49" t="str">
        <f>IF(ISBLANK(BurstClassHr1[[#This Row],[Spk/sec-Average]]),"",IF(BurstClassHr1[[#This Row],[Spk/sec-Average]]&lt;$B$3,"LF","HF"))</f>
        <v/>
      </c>
      <c r="D387" s="49" t="str">
        <f>IF(ISBLANK(BurstClassHr1[[#This Row],[%Spikes in Bursts-All]]),"",IF(BurstClassHr1[[#This Row],[%Spikes in Bursts-All]]&lt;$C$3,"LB","HB"))</f>
        <v/>
      </c>
      <c r="E387" s="50" t="str">
        <f t="shared" si="5"/>
        <v/>
      </c>
      <c r="F387" s="56"/>
      <c r="G387" s="56"/>
      <c r="H387" s="67"/>
      <c r="I387"/>
      <c r="J387"/>
      <c r="K387"/>
      <c r="L387"/>
      <c r="M387"/>
      <c r="N387"/>
      <c r="O387"/>
    </row>
    <row r="388" spans="3:15" x14ac:dyDescent="0.3">
      <c r="C388" s="49" t="str">
        <f>IF(ISBLANK(BurstClassHr1[[#This Row],[Spk/sec-Average]]),"",IF(BurstClassHr1[[#This Row],[Spk/sec-Average]]&lt;$B$3,"LF","HF"))</f>
        <v/>
      </c>
      <c r="D388" s="49" t="str">
        <f>IF(ISBLANK(BurstClassHr1[[#This Row],[%Spikes in Bursts-All]]),"",IF(BurstClassHr1[[#This Row],[%Spikes in Bursts-All]]&lt;$C$3,"LB","HB"))</f>
        <v/>
      </c>
      <c r="E388" s="50" t="str">
        <f t="shared" si="5"/>
        <v/>
      </c>
      <c r="F388" s="56"/>
      <c r="G388" s="56"/>
      <c r="H388" s="67"/>
      <c r="I388"/>
      <c r="J388"/>
      <c r="K388"/>
      <c r="L388"/>
      <c r="M388"/>
      <c r="N388"/>
      <c r="O388"/>
    </row>
    <row r="389" spans="3:15" x14ac:dyDescent="0.3">
      <c r="C389" s="49" t="str">
        <f>IF(ISBLANK(BurstClassHr1[[#This Row],[Spk/sec-Average]]),"",IF(BurstClassHr1[[#This Row],[Spk/sec-Average]]&lt;$B$3,"LF","HF"))</f>
        <v/>
      </c>
      <c r="D389" s="49" t="str">
        <f>IF(ISBLANK(BurstClassHr1[[#This Row],[%Spikes in Bursts-All]]),"",IF(BurstClassHr1[[#This Row],[%Spikes in Bursts-All]]&lt;$C$3,"LB","HB"))</f>
        <v/>
      </c>
      <c r="E389" s="50" t="str">
        <f t="shared" si="5"/>
        <v/>
      </c>
      <c r="F389" s="56"/>
      <c r="G389" s="56"/>
      <c r="H389" s="67"/>
      <c r="I389"/>
      <c r="J389"/>
      <c r="K389"/>
      <c r="L389"/>
      <c r="M389"/>
      <c r="N389"/>
      <c r="O389"/>
    </row>
    <row r="390" spans="3:15" x14ac:dyDescent="0.3">
      <c r="C390" s="49" t="str">
        <f>IF(ISBLANK(BurstClassHr1[[#This Row],[Spk/sec-Average]]),"",IF(BurstClassHr1[[#This Row],[Spk/sec-Average]]&lt;$B$3,"LF","HF"))</f>
        <v/>
      </c>
      <c r="D390" s="49" t="str">
        <f>IF(ISBLANK(BurstClassHr1[[#This Row],[%Spikes in Bursts-All]]),"",IF(BurstClassHr1[[#This Row],[%Spikes in Bursts-All]]&lt;$C$3,"LB","HB"))</f>
        <v/>
      </c>
      <c r="E390" s="50" t="str">
        <f t="shared" si="5"/>
        <v/>
      </c>
      <c r="F390" s="56"/>
      <c r="G390" s="56"/>
      <c r="H390" s="67"/>
      <c r="I390"/>
      <c r="J390"/>
      <c r="K390"/>
      <c r="L390"/>
      <c r="M390"/>
      <c r="N390"/>
      <c r="O390"/>
    </row>
    <row r="391" spans="3:15" x14ac:dyDescent="0.3">
      <c r="C391" s="49" t="str">
        <f>IF(ISBLANK(BurstClassHr1[[#This Row],[Spk/sec-Average]]),"",IF(BurstClassHr1[[#This Row],[Spk/sec-Average]]&lt;$B$3,"LF","HF"))</f>
        <v/>
      </c>
      <c r="D391" s="49" t="str">
        <f>IF(ISBLANK(BurstClassHr1[[#This Row],[%Spikes in Bursts-All]]),"",IF(BurstClassHr1[[#This Row],[%Spikes in Bursts-All]]&lt;$C$3,"LB","HB"))</f>
        <v/>
      </c>
      <c r="E391" s="50" t="str">
        <f t="shared" si="5"/>
        <v/>
      </c>
      <c r="F391" s="56"/>
      <c r="G391" s="56"/>
      <c r="H391" s="67"/>
      <c r="I391"/>
      <c r="J391"/>
      <c r="K391"/>
      <c r="L391"/>
      <c r="M391"/>
      <c r="N391"/>
      <c r="O391"/>
    </row>
    <row r="392" spans="3:15" x14ac:dyDescent="0.3">
      <c r="C392" s="49" t="str">
        <f>IF(ISBLANK(BurstClassHr1[[#This Row],[Spk/sec-Average]]),"",IF(BurstClassHr1[[#This Row],[Spk/sec-Average]]&lt;$B$3,"LF","HF"))</f>
        <v/>
      </c>
      <c r="D392" s="49" t="str">
        <f>IF(ISBLANK(BurstClassHr1[[#This Row],[%Spikes in Bursts-All]]),"",IF(BurstClassHr1[[#This Row],[%Spikes in Bursts-All]]&lt;$C$3,"LB","HB"))</f>
        <v/>
      </c>
      <c r="E392" s="50" t="str">
        <f t="shared" si="5"/>
        <v/>
      </c>
      <c r="F392" s="56"/>
      <c r="G392" s="56"/>
      <c r="H392" s="67"/>
      <c r="I392"/>
      <c r="J392"/>
      <c r="K392"/>
      <c r="L392"/>
      <c r="M392"/>
      <c r="N392"/>
      <c r="O392"/>
    </row>
    <row r="393" spans="3:15" x14ac:dyDescent="0.3">
      <c r="C393" s="49" t="str">
        <f>IF(ISBLANK(BurstClassHr1[[#This Row],[Spk/sec-Average]]),"",IF(BurstClassHr1[[#This Row],[Spk/sec-Average]]&lt;$B$3,"LF","HF"))</f>
        <v/>
      </c>
      <c r="D393" s="49" t="str">
        <f>IF(ISBLANK(BurstClassHr1[[#This Row],[%Spikes in Bursts-All]]),"",IF(BurstClassHr1[[#This Row],[%Spikes in Bursts-All]]&lt;$C$3,"LB","HB"))</f>
        <v/>
      </c>
      <c r="E393" s="50" t="str">
        <f t="shared" si="5"/>
        <v/>
      </c>
      <c r="F393" s="56"/>
      <c r="G393" s="56"/>
      <c r="H393" s="67"/>
      <c r="I393"/>
      <c r="J393"/>
      <c r="K393"/>
      <c r="L393"/>
      <c r="M393"/>
      <c r="N393"/>
      <c r="O393"/>
    </row>
    <row r="394" spans="3:15" x14ac:dyDescent="0.3">
      <c r="C394" s="49" t="str">
        <f>IF(ISBLANK(BurstClassHr1[[#This Row],[Spk/sec-Average]]),"",IF(BurstClassHr1[[#This Row],[Spk/sec-Average]]&lt;$B$3,"LF","HF"))</f>
        <v/>
      </c>
      <c r="D394" s="49" t="str">
        <f>IF(ISBLANK(BurstClassHr1[[#This Row],[%Spikes in Bursts-All]]),"",IF(BurstClassHr1[[#This Row],[%Spikes in Bursts-All]]&lt;$C$3,"LB","HB"))</f>
        <v/>
      </c>
      <c r="E394" s="50" t="str">
        <f t="shared" si="5"/>
        <v/>
      </c>
      <c r="F394" s="56"/>
      <c r="G394" s="56"/>
      <c r="H394" s="67"/>
      <c r="I394"/>
      <c r="J394"/>
      <c r="K394"/>
      <c r="L394"/>
      <c r="M394"/>
      <c r="N394"/>
      <c r="O394"/>
    </row>
    <row r="395" spans="3:15" x14ac:dyDescent="0.3">
      <c r="C395" s="49" t="str">
        <f>IF(ISBLANK(BurstClassHr1[[#This Row],[Spk/sec-Average]]),"",IF(BurstClassHr1[[#This Row],[Spk/sec-Average]]&lt;$B$3,"LF","HF"))</f>
        <v/>
      </c>
      <c r="D395" s="49" t="str">
        <f>IF(ISBLANK(BurstClassHr1[[#This Row],[%Spikes in Bursts-All]]),"",IF(BurstClassHr1[[#This Row],[%Spikes in Bursts-All]]&lt;$C$3,"LB","HB"))</f>
        <v/>
      </c>
      <c r="E395" s="50" t="str">
        <f t="shared" si="5"/>
        <v/>
      </c>
      <c r="F395" s="56"/>
      <c r="G395" s="56"/>
      <c r="H395" s="67"/>
      <c r="I395"/>
      <c r="J395"/>
      <c r="K395"/>
      <c r="L395"/>
      <c r="M395"/>
      <c r="N395"/>
      <c r="O395"/>
    </row>
    <row r="396" spans="3:15" x14ac:dyDescent="0.3">
      <c r="C396" s="49" t="str">
        <f>IF(ISBLANK(BurstClassHr1[[#This Row],[Spk/sec-Average]]),"",IF(BurstClassHr1[[#This Row],[Spk/sec-Average]]&lt;$B$3,"LF","HF"))</f>
        <v/>
      </c>
      <c r="D396" s="49" t="str">
        <f>IF(ISBLANK(BurstClassHr1[[#This Row],[%Spikes in Bursts-All]]),"",IF(BurstClassHr1[[#This Row],[%Spikes in Bursts-All]]&lt;$C$3,"LB","HB"))</f>
        <v/>
      </c>
      <c r="E396" s="50" t="str">
        <f t="shared" si="5"/>
        <v/>
      </c>
      <c r="F396" s="56"/>
      <c r="G396" s="56"/>
      <c r="H396" s="67"/>
      <c r="I396"/>
      <c r="J396"/>
      <c r="K396"/>
      <c r="L396"/>
      <c r="M396"/>
      <c r="N396"/>
      <c r="O396"/>
    </row>
    <row r="397" spans="3:15" x14ac:dyDescent="0.3">
      <c r="C397" s="49" t="str">
        <f>IF(ISBLANK(BurstClassHr1[[#This Row],[Spk/sec-Average]]),"",IF(BurstClassHr1[[#This Row],[Spk/sec-Average]]&lt;$B$3,"LF","HF"))</f>
        <v/>
      </c>
      <c r="D397" s="49" t="str">
        <f>IF(ISBLANK(BurstClassHr1[[#This Row],[%Spikes in Bursts-All]]),"",IF(BurstClassHr1[[#This Row],[%Spikes in Bursts-All]]&lt;$C$3,"LB","HB"))</f>
        <v/>
      </c>
      <c r="E397" s="50" t="str">
        <f t="shared" si="5"/>
        <v/>
      </c>
      <c r="F397" s="56"/>
      <c r="G397" s="56"/>
      <c r="H397" s="67"/>
      <c r="I397"/>
      <c r="J397"/>
      <c r="K397"/>
      <c r="L397"/>
      <c r="M397"/>
      <c r="N397"/>
      <c r="O397"/>
    </row>
    <row r="398" spans="3:15" x14ac:dyDescent="0.3">
      <c r="C398" s="49" t="str">
        <f>IF(ISBLANK(BurstClassHr1[[#This Row],[Spk/sec-Average]]),"",IF(BurstClassHr1[[#This Row],[Spk/sec-Average]]&lt;$B$3,"LF","HF"))</f>
        <v/>
      </c>
      <c r="D398" s="49" t="str">
        <f>IF(ISBLANK(BurstClassHr1[[#This Row],[%Spikes in Bursts-All]]),"",IF(BurstClassHr1[[#This Row],[%Spikes in Bursts-All]]&lt;$C$3,"LB","HB"))</f>
        <v/>
      </c>
      <c r="E398" s="50" t="str">
        <f t="shared" si="5"/>
        <v/>
      </c>
      <c r="F398" s="56"/>
      <c r="G398" s="56"/>
      <c r="H398" s="67"/>
      <c r="I398"/>
      <c r="J398"/>
      <c r="K398"/>
      <c r="L398"/>
      <c r="M398"/>
      <c r="N398"/>
      <c r="O398"/>
    </row>
    <row r="399" spans="3:15" x14ac:dyDescent="0.3">
      <c r="C399" s="49" t="str">
        <f>IF(ISBLANK(BurstClassHr1[[#This Row],[Spk/sec-Average]]),"",IF(BurstClassHr1[[#This Row],[Spk/sec-Average]]&lt;$B$3,"LF","HF"))</f>
        <v/>
      </c>
      <c r="D399" s="49" t="str">
        <f>IF(ISBLANK(BurstClassHr1[[#This Row],[%Spikes in Bursts-All]]),"",IF(BurstClassHr1[[#This Row],[%Spikes in Bursts-All]]&lt;$C$3,"LB","HB"))</f>
        <v/>
      </c>
      <c r="E399" s="50" t="str">
        <f t="shared" si="5"/>
        <v/>
      </c>
      <c r="F399" s="56"/>
      <c r="G399" s="56"/>
      <c r="H399" s="67"/>
      <c r="I399"/>
      <c r="J399"/>
      <c r="K399"/>
      <c r="L399"/>
      <c r="M399"/>
      <c r="N399"/>
      <c r="O399"/>
    </row>
    <row r="400" spans="3:15" x14ac:dyDescent="0.3">
      <c r="C400" s="49" t="str">
        <f>IF(ISBLANK(BurstClassHr1[[#This Row],[Spk/sec-Average]]),"",IF(BurstClassHr1[[#This Row],[Spk/sec-Average]]&lt;$B$3,"LF","HF"))</f>
        <v/>
      </c>
      <c r="D400" s="49" t="str">
        <f>IF(ISBLANK(BurstClassHr1[[#This Row],[%Spikes in Bursts-All]]),"",IF(BurstClassHr1[[#This Row],[%Spikes in Bursts-All]]&lt;$C$3,"LB","HB"))</f>
        <v/>
      </c>
      <c r="E400" s="50" t="str">
        <f t="shared" si="5"/>
        <v/>
      </c>
      <c r="F400" s="56"/>
      <c r="G400" s="56"/>
      <c r="H400" s="67"/>
      <c r="I400"/>
      <c r="J400"/>
      <c r="K400"/>
      <c r="L400"/>
      <c r="M400"/>
      <c r="N400"/>
      <c r="O400"/>
    </row>
    <row r="401" spans="3:15" x14ac:dyDescent="0.3">
      <c r="C401" s="49" t="str">
        <f>IF(ISBLANK(BurstClassHr1[[#This Row],[Spk/sec-Average]]),"",IF(BurstClassHr1[[#This Row],[Spk/sec-Average]]&lt;$B$3,"LF","HF"))</f>
        <v/>
      </c>
      <c r="D401" s="49" t="str">
        <f>IF(ISBLANK(BurstClassHr1[[#This Row],[%Spikes in Bursts-All]]),"",IF(BurstClassHr1[[#This Row],[%Spikes in Bursts-All]]&lt;$C$3,"LB","HB"))</f>
        <v/>
      </c>
      <c r="E401" s="50" t="str">
        <f t="shared" si="5"/>
        <v/>
      </c>
      <c r="F401" s="56"/>
      <c r="G401" s="56"/>
      <c r="H401" s="67"/>
      <c r="I401"/>
      <c r="J401"/>
      <c r="K401"/>
      <c r="L401"/>
      <c r="M401"/>
      <c r="N401"/>
      <c r="O401"/>
    </row>
    <row r="402" spans="3:15" x14ac:dyDescent="0.3">
      <c r="C402" s="49" t="str">
        <f>IF(ISBLANK(BurstClassHr1[[#This Row],[Spk/sec-Average]]),"",IF(BurstClassHr1[[#This Row],[Spk/sec-Average]]&lt;$B$3,"LF","HF"))</f>
        <v/>
      </c>
      <c r="D402" s="49" t="str">
        <f>IF(ISBLANK(BurstClassHr1[[#This Row],[%Spikes in Bursts-All]]),"",IF(BurstClassHr1[[#This Row],[%Spikes in Bursts-All]]&lt;$C$3,"LB","HB"))</f>
        <v/>
      </c>
      <c r="E402" s="50" t="str">
        <f t="shared" si="5"/>
        <v/>
      </c>
      <c r="F402" s="56"/>
      <c r="G402" s="56"/>
      <c r="H402" s="67"/>
      <c r="I402"/>
      <c r="J402"/>
      <c r="K402"/>
      <c r="L402"/>
      <c r="M402"/>
      <c r="N402"/>
      <c r="O402"/>
    </row>
    <row r="403" spans="3:15" x14ac:dyDescent="0.3">
      <c r="C403" s="49" t="str">
        <f>IF(ISBLANK(BurstClassHr1[[#This Row],[Spk/sec-Average]]),"",IF(BurstClassHr1[[#This Row],[Spk/sec-Average]]&lt;$B$3,"LF","HF"))</f>
        <v/>
      </c>
      <c r="D403" s="49" t="str">
        <f>IF(ISBLANK(BurstClassHr1[[#This Row],[%Spikes in Bursts-All]]),"",IF(BurstClassHr1[[#This Row],[%Spikes in Bursts-All]]&lt;$C$3,"LB","HB"))</f>
        <v/>
      </c>
      <c r="E403" s="50" t="str">
        <f t="shared" si="5"/>
        <v/>
      </c>
      <c r="F403" s="56"/>
      <c r="G403" s="56"/>
      <c r="H403" s="67"/>
      <c r="I403"/>
      <c r="J403"/>
      <c r="K403"/>
      <c r="L403"/>
      <c r="M403"/>
      <c r="N403"/>
      <c r="O403"/>
    </row>
    <row r="404" spans="3:15" x14ac:dyDescent="0.3">
      <c r="C404" s="49" t="str">
        <f>IF(ISBLANK(BurstClassHr1[[#This Row],[Spk/sec-Average]]),"",IF(BurstClassHr1[[#This Row],[Spk/sec-Average]]&lt;$B$3,"LF","HF"))</f>
        <v/>
      </c>
      <c r="D404" s="49" t="str">
        <f>IF(ISBLANK(BurstClassHr1[[#This Row],[%Spikes in Bursts-All]]),"",IF(BurstClassHr1[[#This Row],[%Spikes in Bursts-All]]&lt;$C$3,"LB","HB"))</f>
        <v/>
      </c>
      <c r="E404" s="50" t="str">
        <f t="shared" si="5"/>
        <v/>
      </c>
      <c r="F404" s="56"/>
      <c r="G404" s="56"/>
      <c r="H404" s="67"/>
      <c r="I404"/>
      <c r="J404"/>
      <c r="K404"/>
      <c r="L404"/>
      <c r="M404"/>
      <c r="N404"/>
      <c r="O404"/>
    </row>
    <row r="405" spans="3:15" x14ac:dyDescent="0.3">
      <c r="C405" s="49" t="str">
        <f>IF(ISBLANK(BurstClassHr1[[#This Row],[Spk/sec-Average]]),"",IF(BurstClassHr1[[#This Row],[Spk/sec-Average]]&lt;$B$3,"LF","HF"))</f>
        <v/>
      </c>
      <c r="D405" s="49" t="str">
        <f>IF(ISBLANK(BurstClassHr1[[#This Row],[%Spikes in Bursts-All]]),"",IF(BurstClassHr1[[#This Row],[%Spikes in Bursts-All]]&lt;$C$3,"LB","HB"))</f>
        <v/>
      </c>
      <c r="E405" s="50" t="str">
        <f t="shared" si="5"/>
        <v/>
      </c>
      <c r="F405" s="56"/>
      <c r="G405" s="56"/>
      <c r="H405" s="67"/>
      <c r="I405"/>
      <c r="J405"/>
      <c r="K405"/>
      <c r="L405"/>
      <c r="M405"/>
      <c r="N405"/>
      <c r="O405"/>
    </row>
    <row r="406" spans="3:15" x14ac:dyDescent="0.3">
      <c r="C406" s="49" t="str">
        <f>IF(ISBLANK(BurstClassHr1[[#This Row],[Spk/sec-Average]]),"",IF(BurstClassHr1[[#This Row],[Spk/sec-Average]]&lt;$B$3,"LF","HF"))</f>
        <v/>
      </c>
      <c r="D406" s="49" t="str">
        <f>IF(ISBLANK(BurstClassHr1[[#This Row],[%Spikes in Bursts-All]]),"",IF(BurstClassHr1[[#This Row],[%Spikes in Bursts-All]]&lt;$C$3,"LB","HB"))</f>
        <v/>
      </c>
      <c r="E406" s="50" t="str">
        <f t="shared" si="5"/>
        <v/>
      </c>
      <c r="F406" s="56"/>
      <c r="G406" s="56"/>
      <c r="H406" s="67"/>
      <c r="I406"/>
      <c r="J406"/>
      <c r="K406"/>
      <c r="L406"/>
      <c r="M406"/>
      <c r="N406"/>
      <c r="O406"/>
    </row>
  </sheetData>
  <sheetProtection formatCells="0" formatColumns="0" formatRows="0" insertColumns="0" insertRows="0" insertHyperlinks="0" deleteColumns="0" deleteRows="0" sort="0" autoFilter="0" pivotTables="0"/>
  <sortState ref="A8:J19">
    <sortCondition ref="A8:A19"/>
    <sortCondition ref="E8:E19"/>
  </sortState>
  <mergeCells count="2">
    <mergeCell ref="C24:E24"/>
    <mergeCell ref="F24:G24"/>
  </mergeCells>
  <pageMargins left="0.7" right="0.7" top="0.75" bottom="0.75" header="0.3" footer="0.3"/>
  <pageSetup orientation="portrait" horizontalDpi="300" verticalDpi="30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406"/>
  <sheetViews>
    <sheetView workbookViewId="0"/>
  </sheetViews>
  <sheetFormatPr defaultColWidth="9.109375" defaultRowHeight="14.4" x14ac:dyDescent="0.3"/>
  <cols>
    <col min="1" max="1" width="13.6640625" style="1" customWidth="1"/>
    <col min="2" max="2" width="15.6640625" style="1" bestFit="1" customWidth="1"/>
    <col min="3" max="3" width="17.5546875" style="1" bestFit="1" customWidth="1"/>
    <col min="4" max="4" width="21.5546875" style="1" customWidth="1"/>
    <col min="5" max="5" width="20" style="1" customWidth="1"/>
    <col min="6" max="6" width="18.88671875" style="1" bestFit="1" customWidth="1"/>
    <col min="7" max="7" width="24.33203125" style="1" bestFit="1" customWidth="1"/>
    <col min="8" max="8" width="27.8867187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61" t="s">
        <v>23</v>
      </c>
      <c r="B7" s="62" t="s">
        <v>24</v>
      </c>
      <c r="C7" s="63" t="s">
        <v>25</v>
      </c>
      <c r="D7" s="63" t="s">
        <v>26</v>
      </c>
      <c r="E7" s="63" t="s">
        <v>6</v>
      </c>
      <c r="F7" s="64" t="s">
        <v>16</v>
      </c>
      <c r="G7" s="64" t="s">
        <v>17</v>
      </c>
      <c r="H7" s="64" t="s">
        <v>18</v>
      </c>
      <c r="I7" s="64" t="s">
        <v>19</v>
      </c>
      <c r="J7" s="65" t="s">
        <v>27</v>
      </c>
      <c r="K7" s="66" t="s">
        <v>28</v>
      </c>
      <c r="L7" s="66" t="s">
        <v>29</v>
      </c>
      <c r="M7" s="66" t="s">
        <v>30</v>
      </c>
      <c r="N7" s="66" t="s">
        <v>31</v>
      </c>
    </row>
    <row r="8" spans="1:14" x14ac:dyDescent="0.3">
      <c r="A8" s="25" t="s">
        <v>32</v>
      </c>
      <c r="B8" s="26">
        <v>1</v>
      </c>
      <c r="C8" s="27" t="s">
        <v>33</v>
      </c>
      <c r="D8" s="27" t="s">
        <v>11</v>
      </c>
      <c r="E8" s="27" t="s">
        <v>34</v>
      </c>
      <c r="F8" s="27"/>
      <c r="G8" s="27"/>
      <c r="H8" s="27"/>
      <c r="I8" s="27"/>
      <c r="J8" s="27">
        <f>SUM(Table10[[#This Row],[LFHB]:[HFLB]])</f>
        <v>0</v>
      </c>
      <c r="K8" s="68" t="e">
        <f>Table10[[#This Row],[LFHB]]/Table10[[#This Row],[Total]]</f>
        <v>#DIV/0!</v>
      </c>
      <c r="L8" s="68" t="e">
        <f>Table10[[#This Row],[LFLB]]/Table10[[#This Row],[Total]]</f>
        <v>#DIV/0!</v>
      </c>
      <c r="M8" s="68" t="e">
        <f>Table10[[#This Row],[HFHB]]/Table10[[#This Row],[Total]]</f>
        <v>#DIV/0!</v>
      </c>
      <c r="N8" s="68" t="e">
        <f>Table10[[#This Row],[HFLB]]/Table10[[#This Row],[Total]]</f>
        <v>#DIV/0!</v>
      </c>
    </row>
    <row r="9" spans="1:14" x14ac:dyDescent="0.3">
      <c r="A9" s="25" t="s">
        <v>32</v>
      </c>
      <c r="B9" s="26">
        <v>1</v>
      </c>
      <c r="C9" s="29" t="s">
        <v>33</v>
      </c>
      <c r="D9" s="29" t="s">
        <v>35</v>
      </c>
      <c r="E9" s="29" t="s">
        <v>34</v>
      </c>
      <c r="F9" s="30"/>
      <c r="G9" s="30"/>
      <c r="H9" s="30"/>
      <c r="I9" s="30"/>
      <c r="J9" s="29">
        <f>SUM(Table10[[#This Row],[LFHB]:[HFLB]])</f>
        <v>0</v>
      </c>
      <c r="K9" s="68" t="e">
        <f>Table10[[#This Row],[LFHB]]/Table10[[#This Row],[Total]]</f>
        <v>#DIV/0!</v>
      </c>
      <c r="L9" s="68" t="e">
        <f>Table10[[#This Row],[LFLB]]/Table10[[#This Row],[Total]]</f>
        <v>#DIV/0!</v>
      </c>
      <c r="M9" s="68" t="e">
        <f>Table10[[#This Row],[HFHB]]/Table10[[#This Row],[Total]]</f>
        <v>#DIV/0!</v>
      </c>
      <c r="N9" s="68" t="e">
        <f>Table10[[#This Row],[HFLB]]/Table10[[#This Row],[Total]]</f>
        <v>#DIV/0!</v>
      </c>
    </row>
    <row r="10" spans="1:14" x14ac:dyDescent="0.3">
      <c r="A10" s="25" t="s">
        <v>32</v>
      </c>
      <c r="B10" s="26">
        <v>1</v>
      </c>
      <c r="C10" s="27" t="s">
        <v>9</v>
      </c>
      <c r="D10" s="27" t="s">
        <v>11</v>
      </c>
      <c r="E10" s="27" t="s">
        <v>10</v>
      </c>
      <c r="F10" s="27"/>
      <c r="G10" s="27"/>
      <c r="H10" s="27"/>
      <c r="I10" s="27"/>
      <c r="J10" s="27">
        <f>SUM(Table10[[#This Row],[LFHB]:[HFLB]])</f>
        <v>0</v>
      </c>
      <c r="K10" s="68" t="e">
        <f>Table10[[#This Row],[LFHB]]/Table10[[#This Row],[Total]]</f>
        <v>#DIV/0!</v>
      </c>
      <c r="L10" s="68" t="e">
        <f>Table10[[#This Row],[LFLB]]/Table10[[#This Row],[Total]]</f>
        <v>#DIV/0!</v>
      </c>
      <c r="M10" s="68" t="e">
        <f>Table10[[#This Row],[HFHB]]/Table10[[#This Row],[Total]]</f>
        <v>#DIV/0!</v>
      </c>
      <c r="N10" s="68" t="e">
        <f>Table10[[#This Row],[HFLB]]/Table10[[#This Row],[Total]]</f>
        <v>#DIV/0!</v>
      </c>
    </row>
    <row r="11" spans="1:14" ht="14.4" customHeight="1" x14ac:dyDescent="0.3">
      <c r="A11" s="25" t="s">
        <v>32</v>
      </c>
      <c r="B11" s="26">
        <v>1</v>
      </c>
      <c r="C11" s="27" t="s">
        <v>9</v>
      </c>
      <c r="D11" s="27" t="s">
        <v>35</v>
      </c>
      <c r="E11" s="27" t="s">
        <v>10</v>
      </c>
      <c r="F11" s="27"/>
      <c r="G11" s="27"/>
      <c r="H11" s="27"/>
      <c r="I11" s="27"/>
      <c r="J11" s="27">
        <f>SUM(Table10[[#This Row],[LFHB]:[HFLB]])</f>
        <v>0</v>
      </c>
      <c r="K11" s="68" t="e">
        <f>Table10[[#This Row],[LFHB]]/Table10[[#This Row],[Total]]</f>
        <v>#DIV/0!</v>
      </c>
      <c r="L11" s="68" t="e">
        <f>Table10[[#This Row],[LFLB]]/Table10[[#This Row],[Total]]</f>
        <v>#DIV/0!</v>
      </c>
      <c r="M11" s="68" t="e">
        <f>Table10[[#This Row],[HFHB]]/Table10[[#This Row],[Total]]</f>
        <v>#DIV/0!</v>
      </c>
      <c r="N11" s="68" t="e">
        <f>Table10[[#This Row],[HFLB]]/Table10[[#This Row],[Total]]</f>
        <v>#DIV/0!</v>
      </c>
    </row>
    <row r="12" spans="1:14" x14ac:dyDescent="0.3">
      <c r="A12" s="25" t="s">
        <v>36</v>
      </c>
      <c r="B12" s="26">
        <v>1</v>
      </c>
      <c r="C12" s="29" t="s">
        <v>9</v>
      </c>
      <c r="D12" s="29" t="s">
        <v>11</v>
      </c>
      <c r="E12" s="29" t="s">
        <v>34</v>
      </c>
      <c r="F12" s="27"/>
      <c r="G12" s="27"/>
      <c r="H12" s="27"/>
      <c r="I12" s="27"/>
      <c r="J12" s="27">
        <f>SUM(Table10[[#This Row],[LFHB]:[HFLB]])</f>
        <v>0</v>
      </c>
      <c r="K12" s="68" t="e">
        <f>Table10[[#This Row],[LFHB]]/Table10[[#This Row],[Total]]</f>
        <v>#DIV/0!</v>
      </c>
      <c r="L12" s="68" t="e">
        <f>Table10[[#This Row],[LFLB]]/Table10[[#This Row],[Total]]</f>
        <v>#DIV/0!</v>
      </c>
      <c r="M12" s="68" t="e">
        <f>Table10[[#This Row],[HFHB]]/Table10[[#This Row],[Total]]</f>
        <v>#DIV/0!</v>
      </c>
      <c r="N12" s="68" t="e">
        <f>Table10[[#This Row],[HFLB]]/Table10[[#This Row],[Total]]</f>
        <v>#DIV/0!</v>
      </c>
    </row>
    <row r="13" spans="1:14" x14ac:dyDescent="0.3">
      <c r="A13" s="25" t="s">
        <v>36</v>
      </c>
      <c r="B13" s="26">
        <v>1</v>
      </c>
      <c r="C13" s="29" t="s">
        <v>9</v>
      </c>
      <c r="D13" s="29" t="s">
        <v>35</v>
      </c>
      <c r="E13" s="29" t="s">
        <v>34</v>
      </c>
      <c r="F13" s="27"/>
      <c r="G13" s="27"/>
      <c r="H13" s="27"/>
      <c r="I13" s="27"/>
      <c r="J13" s="27">
        <f>SUM(Table10[[#This Row],[LFHB]:[HFLB]])</f>
        <v>0</v>
      </c>
      <c r="K13" s="68" t="e">
        <f>Table10[[#This Row],[LFHB]]/Table10[[#This Row],[Total]]</f>
        <v>#DIV/0!</v>
      </c>
      <c r="L13" s="68" t="e">
        <f>Table10[[#This Row],[LFLB]]/Table10[[#This Row],[Total]]</f>
        <v>#DIV/0!</v>
      </c>
      <c r="M13" s="68" t="e">
        <f>Table10[[#This Row],[HFHB]]/Table10[[#This Row],[Total]]</f>
        <v>#DIV/0!</v>
      </c>
      <c r="N13" s="68" t="e">
        <f>Table10[[#This Row],[HFLB]]/Table10[[#This Row],[Total]]</f>
        <v>#DIV/0!</v>
      </c>
    </row>
    <row r="14" spans="1:14" x14ac:dyDescent="0.3">
      <c r="A14" s="25" t="s">
        <v>36</v>
      </c>
      <c r="B14" s="26">
        <v>1</v>
      </c>
      <c r="C14" s="29" t="s">
        <v>9</v>
      </c>
      <c r="D14" s="29" t="s">
        <v>11</v>
      </c>
      <c r="E14" s="29" t="s">
        <v>10</v>
      </c>
      <c r="F14" s="27"/>
      <c r="G14" s="27"/>
      <c r="H14" s="27"/>
      <c r="I14" s="27"/>
      <c r="J14" s="27">
        <f>SUM(Table10[[#This Row],[LFHB]:[HFLB]])</f>
        <v>0</v>
      </c>
      <c r="K14" s="68" t="e">
        <f>Table10[[#This Row],[LFHB]]/Table10[[#This Row],[Total]]</f>
        <v>#DIV/0!</v>
      </c>
      <c r="L14" s="68" t="e">
        <f>Table10[[#This Row],[LFLB]]/Table10[[#This Row],[Total]]</f>
        <v>#DIV/0!</v>
      </c>
      <c r="M14" s="68" t="e">
        <f>Table10[[#This Row],[HFHB]]/Table10[[#This Row],[Total]]</f>
        <v>#DIV/0!</v>
      </c>
      <c r="N14" s="68" t="e">
        <f>Table10[[#This Row],[HFLB]]/Table10[[#This Row],[Total]]</f>
        <v>#DIV/0!</v>
      </c>
    </row>
    <row r="15" spans="1:14" x14ac:dyDescent="0.3">
      <c r="A15" s="25" t="s">
        <v>36</v>
      </c>
      <c r="B15" s="26">
        <v>1</v>
      </c>
      <c r="C15" s="29" t="s">
        <v>9</v>
      </c>
      <c r="D15" s="29" t="s">
        <v>35</v>
      </c>
      <c r="E15" s="29" t="s">
        <v>10</v>
      </c>
      <c r="F15" s="27"/>
      <c r="G15" s="27"/>
      <c r="H15" s="27"/>
      <c r="I15" s="27"/>
      <c r="J15" s="27">
        <f>SUM(Table10[[#This Row],[LFHB]:[HFLB]])</f>
        <v>0</v>
      </c>
      <c r="K15" s="68" t="e">
        <f>Table10[[#This Row],[LFHB]]/Table10[[#This Row],[Total]]</f>
        <v>#DIV/0!</v>
      </c>
      <c r="L15" s="68" t="e">
        <f>Table10[[#This Row],[LFLB]]/Table10[[#This Row],[Total]]</f>
        <v>#DIV/0!</v>
      </c>
      <c r="M15" s="68" t="e">
        <f>Table10[[#This Row],[HFHB]]/Table10[[#This Row],[Total]]</f>
        <v>#DIV/0!</v>
      </c>
      <c r="N15" s="68" t="e">
        <f>Table10[[#This Row],[HFLB]]/Table10[[#This Row],[Total]]</f>
        <v>#DIV/0!</v>
      </c>
    </row>
    <row r="16" spans="1:14" x14ac:dyDescent="0.3">
      <c r="A16" s="25" t="s">
        <v>37</v>
      </c>
      <c r="B16" s="26">
        <v>1</v>
      </c>
      <c r="C16" s="29" t="s">
        <v>9</v>
      </c>
      <c r="D16" s="29" t="s">
        <v>11</v>
      </c>
      <c r="E16" s="29" t="s">
        <v>34</v>
      </c>
      <c r="F16" s="27"/>
      <c r="G16" s="27"/>
      <c r="H16" s="27"/>
      <c r="I16" s="27"/>
      <c r="J16" s="27">
        <f>SUM(Table10[[#This Row],[LFHB]:[HFLB]])</f>
        <v>0</v>
      </c>
      <c r="K16" s="68" t="e">
        <f>Table10[[#This Row],[LFHB]]/Table10[[#This Row],[Total]]</f>
        <v>#DIV/0!</v>
      </c>
      <c r="L16" s="68" t="e">
        <f>Table10[[#This Row],[LFLB]]/Table10[[#This Row],[Total]]</f>
        <v>#DIV/0!</v>
      </c>
      <c r="M16" s="68" t="e">
        <f>Table10[[#This Row],[HFHB]]/Table10[[#This Row],[Total]]</f>
        <v>#DIV/0!</v>
      </c>
      <c r="N16" s="68" t="e">
        <f>Table10[[#This Row],[HFLB]]/Table10[[#This Row],[Total]]</f>
        <v>#DIV/0!</v>
      </c>
    </row>
    <row r="17" spans="1:15" x14ac:dyDescent="0.3">
      <c r="A17" s="25" t="s">
        <v>37</v>
      </c>
      <c r="B17" s="26">
        <v>1</v>
      </c>
      <c r="C17" s="29" t="s">
        <v>9</v>
      </c>
      <c r="D17" s="29" t="s">
        <v>35</v>
      </c>
      <c r="E17" s="29" t="s">
        <v>34</v>
      </c>
      <c r="F17" s="27"/>
      <c r="G17" s="27"/>
      <c r="H17" s="27"/>
      <c r="I17" s="27"/>
      <c r="J17" s="27">
        <f>SUM(Table10[[#This Row],[LFHB]:[HFLB]])</f>
        <v>0</v>
      </c>
      <c r="K17" s="68" t="e">
        <f>Table10[[#This Row],[LFHB]]/Table10[[#This Row],[Total]]</f>
        <v>#DIV/0!</v>
      </c>
      <c r="L17" s="68" t="e">
        <f>Table10[[#This Row],[LFLB]]/Table10[[#This Row],[Total]]</f>
        <v>#DIV/0!</v>
      </c>
      <c r="M17" s="68" t="e">
        <f>Table10[[#This Row],[HFHB]]/Table10[[#This Row],[Total]]</f>
        <v>#DIV/0!</v>
      </c>
      <c r="N17" s="68" t="e">
        <f>Table10[[#This Row],[HFLB]]/Table10[[#This Row],[Total]]</f>
        <v>#DIV/0!</v>
      </c>
    </row>
    <row r="18" spans="1:15" x14ac:dyDescent="0.3">
      <c r="A18" s="25" t="s">
        <v>37</v>
      </c>
      <c r="B18" s="26">
        <v>1</v>
      </c>
      <c r="C18" s="29" t="s">
        <v>9</v>
      </c>
      <c r="D18" s="29" t="s">
        <v>11</v>
      </c>
      <c r="E18" s="29" t="s">
        <v>10</v>
      </c>
      <c r="F18" s="27"/>
      <c r="G18" s="27"/>
      <c r="H18" s="27"/>
      <c r="I18" s="27"/>
      <c r="J18" s="27">
        <f>SUM(Table10[[#This Row],[LFHB]:[HFLB]])</f>
        <v>0</v>
      </c>
      <c r="K18" s="68" t="e">
        <f>Table10[[#This Row],[LFHB]]/Table10[[#This Row],[Total]]</f>
        <v>#DIV/0!</v>
      </c>
      <c r="L18" s="68" t="e">
        <f>Table10[[#This Row],[LFLB]]/Table10[[#This Row],[Total]]</f>
        <v>#DIV/0!</v>
      </c>
      <c r="M18" s="68" t="e">
        <f>Table10[[#This Row],[HFHB]]/Table10[[#This Row],[Total]]</f>
        <v>#DIV/0!</v>
      </c>
      <c r="N18" s="68" t="e">
        <f>Table10[[#This Row],[HFLB]]/Table10[[#This Row],[Total]]</f>
        <v>#DIV/0!</v>
      </c>
    </row>
    <row r="19" spans="1:15" x14ac:dyDescent="0.3">
      <c r="A19" s="25" t="s">
        <v>37</v>
      </c>
      <c r="B19" s="26">
        <v>1</v>
      </c>
      <c r="C19" s="29" t="s">
        <v>9</v>
      </c>
      <c r="D19" s="29" t="s">
        <v>35</v>
      </c>
      <c r="E19" s="29" t="s">
        <v>10</v>
      </c>
      <c r="F19" s="27"/>
      <c r="G19" s="27"/>
      <c r="H19" s="27"/>
      <c r="I19" s="27"/>
      <c r="J19" s="27">
        <f>SUM(Table10[[#This Row],[LFHB]:[HFLB]])</f>
        <v>0</v>
      </c>
      <c r="K19" s="68" t="e">
        <f>Table10[[#This Row],[LFHB]]/Table10[[#This Row],[Total]]</f>
        <v>#DIV/0!</v>
      </c>
      <c r="L19" s="68" t="e">
        <f>Table10[[#This Row],[LFLB]]/Table10[[#This Row],[Total]]</f>
        <v>#DIV/0!</v>
      </c>
      <c r="M19" s="68" t="e">
        <f>Table10[[#This Row],[HFHB]]/Table10[[#This Row],[Total]]</f>
        <v>#DIV/0!</v>
      </c>
      <c r="N19" s="68" t="e">
        <f>Table10[[#This Row],[HFLB]]/Table10[[#This Row],[Total]]</f>
        <v>#DIV/0!</v>
      </c>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45" t="s">
        <v>38</v>
      </c>
      <c r="D24" s="145"/>
      <c r="E24" s="148"/>
      <c r="F24" s="149" t="s">
        <v>39</v>
      </c>
      <c r="G24" s="149"/>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IF(ISBLANK(BurstClassHr4[[#This Row],[Spk/sec-Average]]),"",IF(BurstClassHr4[[#This Row],[Spk/sec-Average]]&lt;$B$3,"LF","HF"))</f>
        <v/>
      </c>
      <c r="D26" s="47" t="str">
        <f>IF(ISBLANK(BurstClassHr4[[#This Row],[%Spikes in Bursts-All]]),"",IF(BurstClassHr4[[#This Row],[%Spikes in Bursts-All]]&lt;$C$3,"LB","HB"))</f>
        <v/>
      </c>
      <c r="E26" s="48" t="str">
        <f t="shared" ref="E26:E89" si="0">CONCATENATE(C26,D26)</f>
        <v/>
      </c>
      <c r="F26"/>
      <c r="G26"/>
      <c r="H26" s="67"/>
      <c r="I26"/>
      <c r="J26"/>
      <c r="K26"/>
      <c r="L26"/>
      <c r="M26"/>
      <c r="N26"/>
      <c r="O26"/>
    </row>
    <row r="27" spans="1:15" x14ac:dyDescent="0.3">
      <c r="C27" s="47" t="str">
        <f>IF(ISBLANK(BurstClassHr4[[#This Row],[Spk/sec-Average]]),"",IF(BurstClassHr4[[#This Row],[Spk/sec-Average]]&lt;$B$3,"LF","HF"))</f>
        <v/>
      </c>
      <c r="D27" s="47" t="str">
        <f>IF(ISBLANK(BurstClassHr4[[#This Row],[%Spikes in Bursts-All]]),"",IF(BurstClassHr4[[#This Row],[%Spikes in Bursts-All]]&lt;$C$3,"LB","HB"))</f>
        <v/>
      </c>
      <c r="E27" s="48" t="str">
        <f t="shared" si="0"/>
        <v/>
      </c>
      <c r="F27"/>
      <c r="G27"/>
      <c r="H27"/>
      <c r="I27"/>
      <c r="J27"/>
      <c r="K27"/>
      <c r="L27"/>
      <c r="M27"/>
      <c r="N27"/>
      <c r="O27"/>
    </row>
    <row r="28" spans="1:15" x14ac:dyDescent="0.3">
      <c r="C28" s="47" t="str">
        <f>IF(ISBLANK(BurstClassHr4[[#This Row],[Spk/sec-Average]]),"",IF(BurstClassHr4[[#This Row],[Spk/sec-Average]]&lt;$B$3,"LF","HF"))</f>
        <v/>
      </c>
      <c r="D28" s="47" t="str">
        <f>IF(ISBLANK(BurstClassHr4[[#This Row],[%Spikes in Bursts-All]]),"",IF(BurstClassHr4[[#This Row],[%Spikes in Bursts-All]]&lt;$C$3,"LB","HB"))</f>
        <v/>
      </c>
      <c r="E28" s="48" t="str">
        <f t="shared" si="0"/>
        <v/>
      </c>
      <c r="F28"/>
      <c r="G28"/>
      <c r="H28"/>
      <c r="I28"/>
      <c r="J28"/>
      <c r="K28"/>
      <c r="L28"/>
      <c r="M28"/>
      <c r="N28"/>
      <c r="O28"/>
    </row>
    <row r="29" spans="1:15" x14ac:dyDescent="0.3">
      <c r="C29" s="47" t="str">
        <f>IF(ISBLANK(BurstClassHr4[[#This Row],[Spk/sec-Average]]),"",IF(BurstClassHr4[[#This Row],[Spk/sec-Average]]&lt;$B$3,"LF","HF"))</f>
        <v/>
      </c>
      <c r="D29" s="47" t="str">
        <f>IF(ISBLANK(BurstClassHr4[[#This Row],[%Spikes in Bursts-All]]),"",IF(BurstClassHr4[[#This Row],[%Spikes in Bursts-All]]&lt;$C$3,"LB","HB"))</f>
        <v/>
      </c>
      <c r="E29" s="48" t="str">
        <f t="shared" si="0"/>
        <v/>
      </c>
      <c r="F29"/>
      <c r="G29"/>
      <c r="H29"/>
      <c r="I29"/>
      <c r="J29"/>
      <c r="K29"/>
      <c r="L29"/>
      <c r="M29"/>
      <c r="N29"/>
      <c r="O29"/>
    </row>
    <row r="30" spans="1:15" x14ac:dyDescent="0.3">
      <c r="C30" s="47" t="str">
        <f>IF(ISBLANK(BurstClassHr4[[#This Row],[Spk/sec-Average]]),"",IF(BurstClassHr4[[#This Row],[Spk/sec-Average]]&lt;$B$3,"LF","HF"))</f>
        <v/>
      </c>
      <c r="D30" s="47" t="str">
        <f>IF(ISBLANK(BurstClassHr4[[#This Row],[%Spikes in Bursts-All]]),"",IF(BurstClassHr4[[#This Row],[%Spikes in Bursts-All]]&lt;$C$3,"LB","HB"))</f>
        <v/>
      </c>
      <c r="E30" s="48" t="str">
        <f t="shared" si="0"/>
        <v/>
      </c>
      <c r="F30"/>
      <c r="G30"/>
      <c r="H30" s="67"/>
      <c r="I30"/>
      <c r="J30"/>
      <c r="K30"/>
      <c r="L30"/>
      <c r="M30"/>
      <c r="N30"/>
      <c r="O30"/>
    </row>
    <row r="31" spans="1:15" x14ac:dyDescent="0.3">
      <c r="C31" s="47" t="str">
        <f>IF(ISBLANK(BurstClassHr4[[#This Row],[Spk/sec-Average]]),"",IF(BurstClassHr4[[#This Row],[Spk/sec-Average]]&lt;$B$3,"LF","HF"))</f>
        <v/>
      </c>
      <c r="D31" s="47" t="str">
        <f>IF(ISBLANK(BurstClassHr4[[#This Row],[%Spikes in Bursts-All]]),"",IF(BurstClassHr4[[#This Row],[%Spikes in Bursts-All]]&lt;$C$3,"LB","HB"))</f>
        <v/>
      </c>
      <c r="E31" s="48" t="str">
        <f t="shared" si="0"/>
        <v/>
      </c>
      <c r="F31"/>
      <c r="G31"/>
      <c r="H31"/>
      <c r="I31"/>
      <c r="J31"/>
      <c r="K31"/>
      <c r="L31"/>
      <c r="M31"/>
      <c r="N31"/>
      <c r="O31"/>
    </row>
    <row r="32" spans="1:15" x14ac:dyDescent="0.3">
      <c r="C32" s="47" t="str">
        <f>IF(ISBLANK(BurstClassHr4[[#This Row],[Spk/sec-Average]]),"",IF(BurstClassHr4[[#This Row],[Spk/sec-Average]]&lt;$B$3,"LF","HF"))</f>
        <v/>
      </c>
      <c r="D32" s="47" t="str">
        <f>IF(ISBLANK(BurstClassHr4[[#This Row],[%Spikes in Bursts-All]]),"",IF(BurstClassHr4[[#This Row],[%Spikes in Bursts-All]]&lt;$C$3,"LB","HB"))</f>
        <v/>
      </c>
      <c r="E32" s="48" t="str">
        <f t="shared" si="0"/>
        <v/>
      </c>
      <c r="F32"/>
      <c r="G32"/>
      <c r="H32"/>
      <c r="I32"/>
      <c r="J32"/>
      <c r="K32"/>
      <c r="L32"/>
      <c r="M32"/>
      <c r="N32"/>
      <c r="O32"/>
    </row>
    <row r="33" spans="3:15" x14ac:dyDescent="0.3">
      <c r="C33" s="47" t="str">
        <f>IF(ISBLANK(BurstClassHr4[[#This Row],[Spk/sec-Average]]),"",IF(BurstClassHr4[[#This Row],[Spk/sec-Average]]&lt;$B$3,"LF","HF"))</f>
        <v/>
      </c>
      <c r="D33" s="47" t="str">
        <f>IF(ISBLANK(BurstClassHr4[[#This Row],[%Spikes in Bursts-All]]),"",IF(BurstClassHr4[[#This Row],[%Spikes in Bursts-All]]&lt;$C$3,"LB","HB"))</f>
        <v/>
      </c>
      <c r="E33" s="48" t="str">
        <f t="shared" si="0"/>
        <v/>
      </c>
      <c r="F33"/>
      <c r="G33"/>
      <c r="H33"/>
      <c r="I33"/>
      <c r="J33"/>
      <c r="K33"/>
      <c r="L33"/>
      <c r="M33"/>
      <c r="N33"/>
      <c r="O33"/>
    </row>
    <row r="34" spans="3:15" x14ac:dyDescent="0.3">
      <c r="C34" s="47" t="str">
        <f>IF(ISBLANK(BurstClassHr4[[#This Row],[Spk/sec-Average]]),"",IF(BurstClassHr4[[#This Row],[Spk/sec-Average]]&lt;$B$3,"LF","HF"))</f>
        <v/>
      </c>
      <c r="D34" s="47" t="str">
        <f>IF(ISBLANK(BurstClassHr4[[#This Row],[%Spikes in Bursts-All]]),"",IF(BurstClassHr4[[#This Row],[%Spikes in Bursts-All]]&lt;$C$3,"LB","HB"))</f>
        <v/>
      </c>
      <c r="E34" s="48" t="str">
        <f t="shared" si="0"/>
        <v/>
      </c>
      <c r="F34"/>
      <c r="G34"/>
      <c r="H34"/>
      <c r="I34"/>
      <c r="J34"/>
      <c r="K34"/>
      <c r="L34"/>
      <c r="M34"/>
      <c r="N34"/>
      <c r="O34"/>
    </row>
    <row r="35" spans="3:15" x14ac:dyDescent="0.3">
      <c r="C35" s="47" t="str">
        <f>IF(ISBLANK(BurstClassHr4[[#This Row],[Spk/sec-Average]]),"",IF(BurstClassHr4[[#This Row],[Spk/sec-Average]]&lt;$B$3,"LF","HF"))</f>
        <v/>
      </c>
      <c r="D35" s="47" t="str">
        <f>IF(ISBLANK(BurstClassHr4[[#This Row],[%Spikes in Bursts-All]]),"",IF(BurstClassHr4[[#This Row],[%Spikes in Bursts-All]]&lt;$C$3,"LB","HB"))</f>
        <v/>
      </c>
      <c r="E35" s="48" t="str">
        <f t="shared" si="0"/>
        <v/>
      </c>
      <c r="F35"/>
      <c r="G35"/>
      <c r="H35"/>
      <c r="I35"/>
      <c r="J35"/>
      <c r="K35"/>
      <c r="L35"/>
      <c r="M35"/>
      <c r="N35"/>
      <c r="O35"/>
    </row>
    <row r="36" spans="3:15" x14ac:dyDescent="0.3">
      <c r="C36" s="47" t="str">
        <f>IF(ISBLANK(BurstClassHr4[[#This Row],[Spk/sec-Average]]),"",IF(BurstClassHr4[[#This Row],[Spk/sec-Average]]&lt;$B$3,"LF","HF"))</f>
        <v/>
      </c>
      <c r="D36" s="47" t="str">
        <f>IF(ISBLANK(BurstClassHr4[[#This Row],[%Spikes in Bursts-All]]),"",IF(BurstClassHr4[[#This Row],[%Spikes in Bursts-All]]&lt;$C$3,"LB","HB"))</f>
        <v/>
      </c>
      <c r="E36" s="48" t="str">
        <f t="shared" si="0"/>
        <v/>
      </c>
      <c r="F36"/>
      <c r="G36"/>
      <c r="H36"/>
      <c r="I36"/>
      <c r="J36"/>
      <c r="K36"/>
      <c r="L36"/>
      <c r="M36"/>
      <c r="N36"/>
      <c r="O36"/>
    </row>
    <row r="37" spans="3:15" x14ac:dyDescent="0.3">
      <c r="C37" s="47" t="str">
        <f>IF(ISBLANK(BurstClassHr4[[#This Row],[Spk/sec-Average]]),"",IF(BurstClassHr4[[#This Row],[Spk/sec-Average]]&lt;$B$3,"LF","HF"))</f>
        <v/>
      </c>
      <c r="D37" s="47" t="str">
        <f>IF(ISBLANK(BurstClassHr4[[#This Row],[%Spikes in Bursts-All]]),"",IF(BurstClassHr4[[#This Row],[%Spikes in Bursts-All]]&lt;$C$3,"LB","HB"))</f>
        <v/>
      </c>
      <c r="E37" s="48" t="str">
        <f t="shared" si="0"/>
        <v/>
      </c>
      <c r="F37"/>
      <c r="G37"/>
      <c r="H37"/>
      <c r="I37"/>
      <c r="J37"/>
      <c r="K37"/>
      <c r="L37"/>
      <c r="M37"/>
      <c r="N37"/>
      <c r="O37"/>
    </row>
    <row r="38" spans="3:15" x14ac:dyDescent="0.3">
      <c r="C38" s="47" t="str">
        <f>IF(ISBLANK(BurstClassHr4[[#This Row],[Spk/sec-Average]]),"",IF(BurstClassHr4[[#This Row],[Spk/sec-Average]]&lt;$B$3,"LF","HF"))</f>
        <v/>
      </c>
      <c r="D38" s="47" t="str">
        <f>IF(ISBLANK(BurstClassHr4[[#This Row],[%Spikes in Bursts-All]]),"",IF(BurstClassHr4[[#This Row],[%Spikes in Bursts-All]]&lt;$C$3,"LB","HB"))</f>
        <v/>
      </c>
      <c r="E38" s="48" t="str">
        <f t="shared" si="0"/>
        <v/>
      </c>
      <c r="F38"/>
      <c r="G38"/>
      <c r="H38" s="67"/>
      <c r="I38"/>
      <c r="J38"/>
      <c r="K38"/>
      <c r="L38"/>
      <c r="M38"/>
      <c r="N38"/>
      <c r="O38"/>
    </row>
    <row r="39" spans="3:15" x14ac:dyDescent="0.3">
      <c r="C39" s="47" t="str">
        <f>IF(ISBLANK(BurstClassHr4[[#This Row],[Spk/sec-Average]]),"",IF(BurstClassHr4[[#This Row],[Spk/sec-Average]]&lt;$B$3,"LF","HF"))</f>
        <v/>
      </c>
      <c r="D39" s="47" t="str">
        <f>IF(ISBLANK(BurstClassHr4[[#This Row],[%Spikes in Bursts-All]]),"",IF(BurstClassHr4[[#This Row],[%Spikes in Bursts-All]]&lt;$C$3,"LB","HB"))</f>
        <v/>
      </c>
      <c r="E39" s="48" t="str">
        <f t="shared" si="0"/>
        <v/>
      </c>
      <c r="F39"/>
      <c r="G39"/>
      <c r="H39"/>
      <c r="I39"/>
      <c r="J39"/>
      <c r="K39"/>
      <c r="L39"/>
      <c r="M39"/>
      <c r="N39"/>
      <c r="O39"/>
    </row>
    <row r="40" spans="3:15" x14ac:dyDescent="0.3">
      <c r="C40" s="47" t="str">
        <f>IF(ISBLANK(BurstClassHr4[[#This Row],[Spk/sec-Average]]),"",IF(BurstClassHr4[[#This Row],[Spk/sec-Average]]&lt;$B$3,"LF","HF"))</f>
        <v/>
      </c>
      <c r="D40" s="47" t="str">
        <f>IF(ISBLANK(BurstClassHr4[[#This Row],[%Spikes in Bursts-All]]),"",IF(BurstClassHr4[[#This Row],[%Spikes in Bursts-All]]&lt;$C$3,"LB","HB"))</f>
        <v/>
      </c>
      <c r="E40" s="48" t="str">
        <f t="shared" si="0"/>
        <v/>
      </c>
      <c r="F40"/>
      <c r="G40"/>
      <c r="H40"/>
      <c r="I40"/>
      <c r="J40"/>
      <c r="K40"/>
      <c r="L40"/>
      <c r="M40"/>
      <c r="N40"/>
      <c r="O40"/>
    </row>
    <row r="41" spans="3:15" x14ac:dyDescent="0.3">
      <c r="C41" s="47" t="str">
        <f>IF(ISBLANK(BurstClassHr4[[#This Row],[Spk/sec-Average]]),"",IF(BurstClassHr4[[#This Row],[Spk/sec-Average]]&lt;$B$3,"LF","HF"))</f>
        <v/>
      </c>
      <c r="D41" s="47" t="str">
        <f>IF(ISBLANK(BurstClassHr4[[#This Row],[%Spikes in Bursts-All]]),"",IF(BurstClassHr4[[#This Row],[%Spikes in Bursts-All]]&lt;$C$3,"LB","HB"))</f>
        <v/>
      </c>
      <c r="E41" s="48" t="str">
        <f t="shared" si="0"/>
        <v/>
      </c>
      <c r="F41"/>
      <c r="G41"/>
      <c r="H41"/>
      <c r="I41"/>
      <c r="J41"/>
      <c r="K41"/>
      <c r="L41"/>
      <c r="M41"/>
      <c r="N41"/>
      <c r="O41"/>
    </row>
    <row r="42" spans="3:15" x14ac:dyDescent="0.3">
      <c r="C42" s="47" t="str">
        <f>IF(ISBLANK(BurstClassHr4[[#This Row],[Spk/sec-Average]]),"",IF(BurstClassHr4[[#This Row],[Spk/sec-Average]]&lt;$B$3,"LF","HF"))</f>
        <v/>
      </c>
      <c r="D42" s="47" t="str">
        <f>IF(ISBLANK(BurstClassHr4[[#This Row],[%Spikes in Bursts-All]]),"",IF(BurstClassHr4[[#This Row],[%Spikes in Bursts-All]]&lt;$C$3,"LB","HB"))</f>
        <v/>
      </c>
      <c r="E42" s="48" t="str">
        <f t="shared" si="0"/>
        <v/>
      </c>
      <c r="F42"/>
      <c r="G42"/>
      <c r="H42"/>
      <c r="I42"/>
      <c r="J42"/>
      <c r="K42"/>
      <c r="L42"/>
      <c r="M42"/>
      <c r="N42"/>
      <c r="O42"/>
    </row>
    <row r="43" spans="3:15" x14ac:dyDescent="0.3">
      <c r="C43" s="47" t="str">
        <f>IF(ISBLANK(BurstClassHr4[[#This Row],[Spk/sec-Average]]),"",IF(BurstClassHr4[[#This Row],[Spk/sec-Average]]&lt;$B$3,"LF","HF"))</f>
        <v/>
      </c>
      <c r="D43" s="47" t="str">
        <f>IF(ISBLANK(BurstClassHr4[[#This Row],[%Spikes in Bursts-All]]),"",IF(BurstClassHr4[[#This Row],[%Spikes in Bursts-All]]&lt;$C$3,"LB","HB"))</f>
        <v/>
      </c>
      <c r="E43" s="48" t="str">
        <f t="shared" si="0"/>
        <v/>
      </c>
      <c r="F43"/>
      <c r="G43"/>
      <c r="H43" s="67"/>
      <c r="I43"/>
      <c r="J43"/>
      <c r="K43"/>
      <c r="L43"/>
      <c r="M43"/>
      <c r="N43"/>
      <c r="O43"/>
    </row>
    <row r="44" spans="3:15" x14ac:dyDescent="0.3">
      <c r="C44" s="47" t="str">
        <f>IF(ISBLANK(BurstClassHr4[[#This Row],[Spk/sec-Average]]),"",IF(BurstClassHr4[[#This Row],[Spk/sec-Average]]&lt;$B$3,"LF","HF"))</f>
        <v/>
      </c>
      <c r="D44" s="47" t="str">
        <f>IF(ISBLANK(BurstClassHr4[[#This Row],[%Spikes in Bursts-All]]),"",IF(BurstClassHr4[[#This Row],[%Spikes in Bursts-All]]&lt;$C$3,"LB","HB"))</f>
        <v/>
      </c>
      <c r="E44" s="48" t="str">
        <f t="shared" si="0"/>
        <v/>
      </c>
      <c r="F44"/>
      <c r="G44"/>
      <c r="H44" s="67"/>
      <c r="I44"/>
      <c r="J44"/>
      <c r="K44"/>
      <c r="L44"/>
      <c r="M44"/>
      <c r="N44"/>
      <c r="O44"/>
    </row>
    <row r="45" spans="3:15" x14ac:dyDescent="0.3">
      <c r="C45" s="47" t="str">
        <f>IF(ISBLANK(BurstClassHr4[[#This Row],[Spk/sec-Average]]),"",IF(BurstClassHr4[[#This Row],[Spk/sec-Average]]&lt;$B$3,"LF","HF"))</f>
        <v/>
      </c>
      <c r="D45" s="47" t="str">
        <f>IF(ISBLANK(BurstClassHr4[[#This Row],[%Spikes in Bursts-All]]),"",IF(BurstClassHr4[[#This Row],[%Spikes in Bursts-All]]&lt;$C$3,"LB","HB"))</f>
        <v/>
      </c>
      <c r="E45" s="48" t="str">
        <f t="shared" si="0"/>
        <v/>
      </c>
      <c r="F45"/>
      <c r="G45"/>
      <c r="H45"/>
      <c r="I45"/>
      <c r="J45"/>
      <c r="K45"/>
      <c r="L45"/>
      <c r="M45"/>
      <c r="N45"/>
      <c r="O45"/>
    </row>
    <row r="46" spans="3:15" x14ac:dyDescent="0.3">
      <c r="C46" s="47" t="str">
        <f>IF(ISBLANK(BurstClassHr4[[#This Row],[Spk/sec-Average]]),"",IF(BurstClassHr4[[#This Row],[Spk/sec-Average]]&lt;$B$3,"LF","HF"))</f>
        <v/>
      </c>
      <c r="D46" s="47" t="str">
        <f>IF(ISBLANK(BurstClassHr4[[#This Row],[%Spikes in Bursts-All]]),"",IF(BurstClassHr4[[#This Row],[%Spikes in Bursts-All]]&lt;$C$3,"LB","HB"))</f>
        <v/>
      </c>
      <c r="E46" s="48" t="str">
        <f t="shared" si="0"/>
        <v/>
      </c>
      <c r="F46"/>
      <c r="G46"/>
      <c r="H46"/>
      <c r="I46"/>
      <c r="J46"/>
      <c r="K46"/>
      <c r="L46"/>
      <c r="M46"/>
      <c r="N46"/>
      <c r="O46"/>
    </row>
    <row r="47" spans="3:15" x14ac:dyDescent="0.3">
      <c r="C47" s="47" t="str">
        <f>IF(ISBLANK(BurstClassHr4[[#This Row],[Spk/sec-Average]]),"",IF(BurstClassHr4[[#This Row],[Spk/sec-Average]]&lt;$B$3,"LF","HF"))</f>
        <v/>
      </c>
      <c r="D47" s="47" t="str">
        <f>IF(ISBLANK(BurstClassHr4[[#This Row],[%Spikes in Bursts-All]]),"",IF(BurstClassHr4[[#This Row],[%Spikes in Bursts-All]]&lt;$C$3,"LB","HB"))</f>
        <v/>
      </c>
      <c r="E47" s="48" t="str">
        <f t="shared" si="0"/>
        <v/>
      </c>
      <c r="F47"/>
      <c r="G47"/>
      <c r="H47"/>
      <c r="I47"/>
      <c r="J47"/>
      <c r="K47"/>
      <c r="L47"/>
      <c r="M47"/>
      <c r="N47"/>
      <c r="O47"/>
    </row>
    <row r="48" spans="3:15" x14ac:dyDescent="0.3">
      <c r="C48" s="47" t="str">
        <f>IF(ISBLANK(BurstClassHr4[[#This Row],[Spk/sec-Average]]),"",IF(BurstClassHr4[[#This Row],[Spk/sec-Average]]&lt;$B$3,"LF","HF"))</f>
        <v/>
      </c>
      <c r="D48" s="47" t="str">
        <f>IF(ISBLANK(BurstClassHr4[[#This Row],[%Spikes in Bursts-All]]),"",IF(BurstClassHr4[[#This Row],[%Spikes in Bursts-All]]&lt;$C$3,"LB","HB"))</f>
        <v/>
      </c>
      <c r="E48" s="48" t="str">
        <f t="shared" si="0"/>
        <v/>
      </c>
      <c r="F48"/>
      <c r="G48"/>
      <c r="H48"/>
      <c r="I48"/>
      <c r="J48"/>
      <c r="K48"/>
      <c r="L48"/>
      <c r="M48"/>
      <c r="N48"/>
      <c r="O48"/>
    </row>
    <row r="49" spans="3:15" x14ac:dyDescent="0.3">
      <c r="C49" s="47" t="str">
        <f>IF(ISBLANK(BurstClassHr4[[#This Row],[Spk/sec-Average]]),"",IF(BurstClassHr4[[#This Row],[Spk/sec-Average]]&lt;$B$3,"LF","HF"))</f>
        <v/>
      </c>
      <c r="D49" s="47" t="str">
        <f>IF(ISBLANK(BurstClassHr4[[#This Row],[%Spikes in Bursts-All]]),"",IF(BurstClassHr4[[#This Row],[%Spikes in Bursts-All]]&lt;$C$3,"LB","HB"))</f>
        <v/>
      </c>
      <c r="E49" s="48" t="str">
        <f t="shared" si="0"/>
        <v/>
      </c>
      <c r="F49"/>
      <c r="G49"/>
      <c r="H49"/>
      <c r="I49"/>
      <c r="J49"/>
      <c r="K49"/>
      <c r="L49"/>
      <c r="M49"/>
      <c r="N49"/>
      <c r="O49"/>
    </row>
    <row r="50" spans="3:15" x14ac:dyDescent="0.3">
      <c r="C50" s="47" t="str">
        <f>IF(ISBLANK(BurstClassHr4[[#This Row],[Spk/sec-Average]]),"",IF(BurstClassHr4[[#This Row],[Spk/sec-Average]]&lt;$B$3,"LF","HF"))</f>
        <v/>
      </c>
      <c r="D50" s="47" t="str">
        <f>IF(ISBLANK(BurstClassHr4[[#This Row],[%Spikes in Bursts-All]]),"",IF(BurstClassHr4[[#This Row],[%Spikes in Bursts-All]]&lt;$C$3,"LB","HB"))</f>
        <v/>
      </c>
      <c r="E50" s="48" t="str">
        <f t="shared" si="0"/>
        <v/>
      </c>
      <c r="F50"/>
      <c r="G50"/>
      <c r="H50"/>
      <c r="I50"/>
      <c r="J50"/>
      <c r="K50"/>
      <c r="L50"/>
      <c r="M50"/>
      <c r="N50"/>
      <c r="O50"/>
    </row>
    <row r="51" spans="3:15" x14ac:dyDescent="0.3">
      <c r="C51" s="47" t="str">
        <f>IF(ISBLANK(BurstClassHr4[[#This Row],[Spk/sec-Average]]),"",IF(BurstClassHr4[[#This Row],[Spk/sec-Average]]&lt;$B$3,"LF","HF"))</f>
        <v/>
      </c>
      <c r="D51" s="47" t="str">
        <f>IF(ISBLANK(BurstClassHr4[[#This Row],[%Spikes in Bursts-All]]),"",IF(BurstClassHr4[[#This Row],[%Spikes in Bursts-All]]&lt;$C$3,"LB","HB"))</f>
        <v/>
      </c>
      <c r="E51" s="48" t="str">
        <f t="shared" si="0"/>
        <v/>
      </c>
      <c r="F51"/>
      <c r="G51"/>
      <c r="H51" s="67"/>
      <c r="I51"/>
      <c r="J51"/>
      <c r="K51"/>
      <c r="L51"/>
      <c r="M51"/>
      <c r="N51"/>
      <c r="O51"/>
    </row>
    <row r="52" spans="3:15" x14ac:dyDescent="0.3">
      <c r="C52" s="47" t="str">
        <f>IF(ISBLANK(BurstClassHr4[[#This Row],[Spk/sec-Average]]),"",IF(BurstClassHr4[[#This Row],[Spk/sec-Average]]&lt;$B$3,"LF","HF"))</f>
        <v/>
      </c>
      <c r="D52" s="47" t="str">
        <f>IF(ISBLANK(BurstClassHr4[[#This Row],[%Spikes in Bursts-All]]),"",IF(BurstClassHr4[[#This Row],[%Spikes in Bursts-All]]&lt;$C$3,"LB","HB"))</f>
        <v/>
      </c>
      <c r="E52" s="48" t="str">
        <f t="shared" si="0"/>
        <v/>
      </c>
      <c r="F52"/>
      <c r="G52"/>
      <c r="H52" s="67"/>
      <c r="I52"/>
      <c r="J52"/>
      <c r="K52"/>
      <c r="L52"/>
      <c r="M52"/>
      <c r="N52"/>
      <c r="O52"/>
    </row>
    <row r="53" spans="3:15" x14ac:dyDescent="0.3">
      <c r="C53" s="47" t="str">
        <f>IF(ISBLANK(BurstClassHr4[[#This Row],[Spk/sec-Average]]),"",IF(BurstClassHr4[[#This Row],[Spk/sec-Average]]&lt;$B$3,"LF","HF"))</f>
        <v/>
      </c>
      <c r="D53" s="47" t="str">
        <f>IF(ISBLANK(BurstClassHr4[[#This Row],[%Spikes in Bursts-All]]),"",IF(BurstClassHr4[[#This Row],[%Spikes in Bursts-All]]&lt;$C$3,"LB","HB"))</f>
        <v/>
      </c>
      <c r="E53" s="48" t="str">
        <f t="shared" si="0"/>
        <v/>
      </c>
      <c r="F53"/>
      <c r="G53"/>
      <c r="H53"/>
      <c r="I53"/>
      <c r="J53"/>
      <c r="K53"/>
      <c r="L53"/>
      <c r="M53"/>
      <c r="N53"/>
      <c r="O53"/>
    </row>
    <row r="54" spans="3:15" x14ac:dyDescent="0.3">
      <c r="C54" s="47" t="str">
        <f>IF(ISBLANK(BurstClassHr4[[#This Row],[Spk/sec-Average]]),"",IF(BurstClassHr4[[#This Row],[Spk/sec-Average]]&lt;$B$3,"LF","HF"))</f>
        <v/>
      </c>
      <c r="D54" s="47" t="str">
        <f>IF(ISBLANK(BurstClassHr4[[#This Row],[%Spikes in Bursts-All]]),"",IF(BurstClassHr4[[#This Row],[%Spikes in Bursts-All]]&lt;$C$3,"LB","HB"))</f>
        <v/>
      </c>
      <c r="E54" s="48" t="str">
        <f t="shared" si="0"/>
        <v/>
      </c>
      <c r="F54"/>
      <c r="G54"/>
      <c r="H54"/>
      <c r="I54"/>
      <c r="J54"/>
      <c r="K54"/>
      <c r="L54"/>
      <c r="M54"/>
      <c r="N54"/>
      <c r="O54"/>
    </row>
    <row r="55" spans="3:15" x14ac:dyDescent="0.3">
      <c r="C55" s="47" t="str">
        <f>IF(ISBLANK(BurstClassHr4[[#This Row],[Spk/sec-Average]]),"",IF(BurstClassHr4[[#This Row],[Spk/sec-Average]]&lt;$B$3,"LF","HF"))</f>
        <v/>
      </c>
      <c r="D55" s="47" t="str">
        <f>IF(ISBLANK(BurstClassHr4[[#This Row],[%Spikes in Bursts-All]]),"",IF(BurstClassHr4[[#This Row],[%Spikes in Bursts-All]]&lt;$C$3,"LB","HB"))</f>
        <v/>
      </c>
      <c r="E55" s="48" t="str">
        <f t="shared" si="0"/>
        <v/>
      </c>
      <c r="F55"/>
      <c r="G55"/>
      <c r="H55"/>
      <c r="I55"/>
      <c r="J55"/>
      <c r="K55"/>
      <c r="L55"/>
      <c r="M55"/>
      <c r="N55"/>
      <c r="O55"/>
    </row>
    <row r="56" spans="3:15" x14ac:dyDescent="0.3">
      <c r="C56" s="47" t="str">
        <f>IF(ISBLANK(BurstClassHr4[[#This Row],[Spk/sec-Average]]),"",IF(BurstClassHr4[[#This Row],[Spk/sec-Average]]&lt;$B$3,"LF","HF"))</f>
        <v/>
      </c>
      <c r="D56" s="47" t="str">
        <f>IF(ISBLANK(BurstClassHr4[[#This Row],[%Spikes in Bursts-All]]),"",IF(BurstClassHr4[[#This Row],[%Spikes in Bursts-All]]&lt;$C$3,"LB","HB"))</f>
        <v/>
      </c>
      <c r="E56" s="48" t="str">
        <f t="shared" si="0"/>
        <v/>
      </c>
      <c r="F56"/>
      <c r="G56"/>
      <c r="H56"/>
      <c r="I56"/>
      <c r="J56"/>
      <c r="K56"/>
      <c r="L56"/>
      <c r="M56"/>
      <c r="N56"/>
      <c r="O56"/>
    </row>
    <row r="57" spans="3:15" x14ac:dyDescent="0.3">
      <c r="C57" s="47" t="str">
        <f>IF(ISBLANK(BurstClassHr4[[#This Row],[Spk/sec-Average]]),"",IF(BurstClassHr4[[#This Row],[Spk/sec-Average]]&lt;$B$3,"LF","HF"))</f>
        <v/>
      </c>
      <c r="D57" s="47" t="str">
        <f>IF(ISBLANK(BurstClassHr4[[#This Row],[%Spikes in Bursts-All]]),"",IF(BurstClassHr4[[#This Row],[%Spikes in Bursts-All]]&lt;$C$3,"LB","HB"))</f>
        <v/>
      </c>
      <c r="E57" s="48" t="str">
        <f t="shared" si="0"/>
        <v/>
      </c>
      <c r="F57"/>
      <c r="G57"/>
      <c r="H57"/>
      <c r="I57"/>
      <c r="J57"/>
      <c r="K57"/>
      <c r="L57"/>
      <c r="M57"/>
      <c r="N57"/>
      <c r="O57"/>
    </row>
    <row r="58" spans="3:15" x14ac:dyDescent="0.3">
      <c r="C58" s="47" t="str">
        <f>IF(ISBLANK(BurstClassHr4[[#This Row],[Spk/sec-Average]]),"",IF(BurstClassHr4[[#This Row],[Spk/sec-Average]]&lt;$B$3,"LF","HF"))</f>
        <v/>
      </c>
      <c r="D58" s="47" t="str">
        <f>IF(ISBLANK(BurstClassHr4[[#This Row],[%Spikes in Bursts-All]]),"",IF(BurstClassHr4[[#This Row],[%Spikes in Bursts-All]]&lt;$C$3,"LB","HB"))</f>
        <v/>
      </c>
      <c r="E58" s="48" t="str">
        <f t="shared" si="0"/>
        <v/>
      </c>
      <c r="F58"/>
      <c r="G58"/>
      <c r="H58"/>
      <c r="I58"/>
      <c r="J58"/>
      <c r="K58"/>
      <c r="L58"/>
      <c r="M58"/>
      <c r="N58"/>
      <c r="O58"/>
    </row>
    <row r="59" spans="3:15" x14ac:dyDescent="0.3">
      <c r="C59" s="47" t="str">
        <f>IF(ISBLANK(BurstClassHr4[[#This Row],[Spk/sec-Average]]),"",IF(BurstClassHr4[[#This Row],[Spk/sec-Average]]&lt;$B$3,"LF","HF"))</f>
        <v/>
      </c>
      <c r="D59" s="47" t="str">
        <f>IF(ISBLANK(BurstClassHr4[[#This Row],[%Spikes in Bursts-All]]),"",IF(BurstClassHr4[[#This Row],[%Spikes in Bursts-All]]&lt;$C$3,"LB","HB"))</f>
        <v/>
      </c>
      <c r="E59" s="48" t="str">
        <f t="shared" si="0"/>
        <v/>
      </c>
      <c r="F59"/>
      <c r="G59"/>
      <c r="H59"/>
      <c r="I59"/>
      <c r="J59"/>
      <c r="K59"/>
      <c r="L59"/>
      <c r="M59"/>
      <c r="N59"/>
      <c r="O59"/>
    </row>
    <row r="60" spans="3:15" x14ac:dyDescent="0.3">
      <c r="C60" s="47" t="str">
        <f>IF(ISBLANK(BurstClassHr4[[#This Row],[Spk/sec-Average]]),"",IF(BurstClassHr4[[#This Row],[Spk/sec-Average]]&lt;$B$3,"LF","HF"))</f>
        <v/>
      </c>
      <c r="D60" s="47" t="str">
        <f>IF(ISBLANK(BurstClassHr4[[#This Row],[%Spikes in Bursts-All]]),"",IF(BurstClassHr4[[#This Row],[%Spikes in Bursts-All]]&lt;$C$3,"LB","HB"))</f>
        <v/>
      </c>
      <c r="E60" s="48" t="str">
        <f t="shared" si="0"/>
        <v/>
      </c>
      <c r="F60"/>
      <c r="G60"/>
      <c r="H60"/>
      <c r="I60"/>
      <c r="J60"/>
      <c r="K60"/>
      <c r="L60"/>
      <c r="M60"/>
      <c r="N60"/>
      <c r="O60"/>
    </row>
    <row r="61" spans="3:15" x14ac:dyDescent="0.3">
      <c r="C61" s="47" t="str">
        <f>IF(ISBLANK(BurstClassHr4[[#This Row],[Spk/sec-Average]]),"",IF(BurstClassHr4[[#This Row],[Spk/sec-Average]]&lt;$B$3,"LF","HF"))</f>
        <v/>
      </c>
      <c r="D61" s="47" t="str">
        <f>IF(ISBLANK(BurstClassHr4[[#This Row],[%Spikes in Bursts-All]]),"",IF(BurstClassHr4[[#This Row],[%Spikes in Bursts-All]]&lt;$C$3,"LB","HB"))</f>
        <v/>
      </c>
      <c r="E61" s="48" t="str">
        <f t="shared" si="0"/>
        <v/>
      </c>
      <c r="F61"/>
      <c r="G61"/>
      <c r="H61"/>
      <c r="I61"/>
      <c r="J61"/>
      <c r="K61"/>
      <c r="L61"/>
      <c r="M61"/>
      <c r="N61"/>
      <c r="O61"/>
    </row>
    <row r="62" spans="3:15" x14ac:dyDescent="0.3">
      <c r="C62" s="47" t="str">
        <f>IF(ISBLANK(BurstClassHr4[[#This Row],[Spk/sec-Average]]),"",IF(BurstClassHr4[[#This Row],[Spk/sec-Average]]&lt;$B$3,"LF","HF"))</f>
        <v/>
      </c>
      <c r="D62" s="47" t="str">
        <f>IF(ISBLANK(BurstClassHr4[[#This Row],[%Spikes in Bursts-All]]),"",IF(BurstClassHr4[[#This Row],[%Spikes in Bursts-All]]&lt;$C$3,"LB","HB"))</f>
        <v/>
      </c>
      <c r="E62" s="48" t="str">
        <f t="shared" si="0"/>
        <v/>
      </c>
      <c r="F62"/>
      <c r="G62"/>
      <c r="H62"/>
      <c r="I62"/>
      <c r="J62"/>
      <c r="K62"/>
      <c r="L62"/>
      <c r="M62"/>
      <c r="N62"/>
      <c r="O62"/>
    </row>
    <row r="63" spans="3:15" x14ac:dyDescent="0.3">
      <c r="C63" s="47" t="str">
        <f>IF(ISBLANK(BurstClassHr4[[#This Row],[Spk/sec-Average]]),"",IF(BurstClassHr4[[#This Row],[Spk/sec-Average]]&lt;$B$3,"LF","HF"))</f>
        <v/>
      </c>
      <c r="D63" s="47" t="str">
        <f>IF(ISBLANK(BurstClassHr4[[#This Row],[%Spikes in Bursts-All]]),"",IF(BurstClassHr4[[#This Row],[%Spikes in Bursts-All]]&lt;$C$3,"LB","HB"))</f>
        <v/>
      </c>
      <c r="E63" s="48" t="str">
        <f t="shared" si="0"/>
        <v/>
      </c>
      <c r="F63"/>
      <c r="G63"/>
      <c r="H63"/>
      <c r="I63"/>
      <c r="J63"/>
      <c r="K63"/>
      <c r="L63"/>
      <c r="M63"/>
      <c r="N63"/>
      <c r="O63"/>
    </row>
    <row r="64" spans="3:15" x14ac:dyDescent="0.3">
      <c r="C64" s="47" t="str">
        <f>IF(ISBLANK(BurstClassHr4[[#This Row],[Spk/sec-Average]]),"",IF(BurstClassHr4[[#This Row],[Spk/sec-Average]]&lt;$B$3,"LF","HF"))</f>
        <v/>
      </c>
      <c r="D64" s="47" t="str">
        <f>IF(ISBLANK(BurstClassHr4[[#This Row],[%Spikes in Bursts-All]]),"",IF(BurstClassHr4[[#This Row],[%Spikes in Bursts-All]]&lt;$C$3,"LB","HB"))</f>
        <v/>
      </c>
      <c r="E64" s="48" t="str">
        <f t="shared" si="0"/>
        <v/>
      </c>
      <c r="F64"/>
      <c r="G64"/>
      <c r="H64"/>
      <c r="I64"/>
      <c r="J64"/>
      <c r="K64"/>
      <c r="L64"/>
      <c r="M64"/>
      <c r="N64"/>
      <c r="O64"/>
    </row>
    <row r="65" spans="3:15" x14ac:dyDescent="0.3">
      <c r="C65" s="47" t="str">
        <f>IF(ISBLANK(BurstClassHr4[[#This Row],[Spk/sec-Average]]),"",IF(BurstClassHr4[[#This Row],[Spk/sec-Average]]&lt;$B$3,"LF","HF"))</f>
        <v/>
      </c>
      <c r="D65" s="47" t="str">
        <f>IF(ISBLANK(BurstClassHr4[[#This Row],[%Spikes in Bursts-All]]),"",IF(BurstClassHr4[[#This Row],[%Spikes in Bursts-All]]&lt;$C$3,"LB","HB"))</f>
        <v/>
      </c>
      <c r="E65" s="48" t="str">
        <f t="shared" si="0"/>
        <v/>
      </c>
      <c r="F65"/>
      <c r="G65"/>
      <c r="H65"/>
      <c r="I65"/>
      <c r="J65"/>
      <c r="K65"/>
      <c r="L65"/>
      <c r="M65"/>
      <c r="N65"/>
      <c r="O65"/>
    </row>
    <row r="66" spans="3:15" x14ac:dyDescent="0.3">
      <c r="C66" s="47" t="str">
        <f>IF(ISBLANK(BurstClassHr4[[#This Row],[Spk/sec-Average]]),"",IF(BurstClassHr4[[#This Row],[Spk/sec-Average]]&lt;$B$3,"LF","HF"))</f>
        <v/>
      </c>
      <c r="D66" s="47" t="str">
        <f>IF(ISBLANK(BurstClassHr4[[#This Row],[%Spikes in Bursts-All]]),"",IF(BurstClassHr4[[#This Row],[%Spikes in Bursts-All]]&lt;$C$3,"LB","HB"))</f>
        <v/>
      </c>
      <c r="E66" s="48" t="str">
        <f t="shared" si="0"/>
        <v/>
      </c>
      <c r="F66"/>
      <c r="G66"/>
      <c r="H66" s="67"/>
      <c r="I66"/>
      <c r="J66"/>
      <c r="K66"/>
      <c r="L66"/>
      <c r="M66"/>
      <c r="N66"/>
      <c r="O66"/>
    </row>
    <row r="67" spans="3:15" x14ac:dyDescent="0.3">
      <c r="C67" s="47" t="str">
        <f>IF(ISBLANK(BurstClassHr4[[#This Row],[Spk/sec-Average]]),"",IF(BurstClassHr4[[#This Row],[Spk/sec-Average]]&lt;$B$3,"LF","HF"))</f>
        <v/>
      </c>
      <c r="D67" s="47" t="str">
        <f>IF(ISBLANK(BurstClassHr4[[#This Row],[%Spikes in Bursts-All]]),"",IF(BurstClassHr4[[#This Row],[%Spikes in Bursts-All]]&lt;$C$3,"LB","HB"))</f>
        <v/>
      </c>
      <c r="E67" s="48" t="str">
        <f t="shared" si="0"/>
        <v/>
      </c>
      <c r="F67"/>
      <c r="G67"/>
      <c r="H67" s="67"/>
      <c r="I67"/>
      <c r="J67"/>
      <c r="K67"/>
      <c r="L67"/>
      <c r="M67"/>
      <c r="N67"/>
      <c r="O67"/>
    </row>
    <row r="68" spans="3:15" x14ac:dyDescent="0.3">
      <c r="C68" s="47" t="str">
        <f>IF(ISBLANK(BurstClassHr4[[#This Row],[Spk/sec-Average]]),"",IF(BurstClassHr4[[#This Row],[Spk/sec-Average]]&lt;$B$3,"LF","HF"))</f>
        <v/>
      </c>
      <c r="D68" s="47" t="str">
        <f>IF(ISBLANK(BurstClassHr4[[#This Row],[%Spikes in Bursts-All]]),"",IF(BurstClassHr4[[#This Row],[%Spikes in Bursts-All]]&lt;$C$3,"LB","HB"))</f>
        <v/>
      </c>
      <c r="E68" s="48" t="str">
        <f t="shared" si="0"/>
        <v/>
      </c>
      <c r="F68"/>
      <c r="G68"/>
      <c r="H68"/>
      <c r="I68"/>
      <c r="J68"/>
      <c r="K68"/>
      <c r="L68"/>
      <c r="M68"/>
      <c r="N68"/>
      <c r="O68"/>
    </row>
    <row r="69" spans="3:15" x14ac:dyDescent="0.3">
      <c r="C69" s="47" t="str">
        <f>IF(ISBLANK(BurstClassHr4[[#This Row],[Spk/sec-Average]]),"",IF(BurstClassHr4[[#This Row],[Spk/sec-Average]]&lt;$B$3,"LF","HF"))</f>
        <v/>
      </c>
      <c r="D69" s="47" t="str">
        <f>IF(ISBLANK(BurstClassHr4[[#This Row],[%Spikes in Bursts-All]]),"",IF(BurstClassHr4[[#This Row],[%Spikes in Bursts-All]]&lt;$C$3,"LB","HB"))</f>
        <v/>
      </c>
      <c r="E69" s="48" t="str">
        <f t="shared" si="0"/>
        <v/>
      </c>
      <c r="F69"/>
      <c r="G69"/>
      <c r="H69"/>
      <c r="I69"/>
      <c r="J69"/>
      <c r="K69"/>
      <c r="L69"/>
      <c r="M69"/>
      <c r="N69"/>
      <c r="O69"/>
    </row>
    <row r="70" spans="3:15" x14ac:dyDescent="0.3">
      <c r="C70" s="47" t="str">
        <f>IF(ISBLANK(BurstClassHr4[[#This Row],[Spk/sec-Average]]),"",IF(BurstClassHr4[[#This Row],[Spk/sec-Average]]&lt;$B$3,"LF","HF"))</f>
        <v/>
      </c>
      <c r="D70" s="47" t="str">
        <f>IF(ISBLANK(BurstClassHr4[[#This Row],[%Spikes in Bursts-All]]),"",IF(BurstClassHr4[[#This Row],[%Spikes in Bursts-All]]&lt;$C$3,"LB","HB"))</f>
        <v/>
      </c>
      <c r="E70" s="48" t="str">
        <f t="shared" si="0"/>
        <v/>
      </c>
      <c r="F70"/>
      <c r="G70"/>
      <c r="H70"/>
      <c r="I70"/>
      <c r="J70"/>
      <c r="K70"/>
      <c r="L70"/>
      <c r="M70"/>
      <c r="N70"/>
      <c r="O70"/>
    </row>
    <row r="71" spans="3:15" x14ac:dyDescent="0.3">
      <c r="C71" s="47" t="str">
        <f>IF(ISBLANK(BurstClassHr4[[#This Row],[Spk/sec-Average]]),"",IF(BurstClassHr4[[#This Row],[Spk/sec-Average]]&lt;$B$3,"LF","HF"))</f>
        <v/>
      </c>
      <c r="D71" s="47" t="str">
        <f>IF(ISBLANK(BurstClassHr4[[#This Row],[%Spikes in Bursts-All]]),"",IF(BurstClassHr4[[#This Row],[%Spikes in Bursts-All]]&lt;$C$3,"LB","HB"))</f>
        <v/>
      </c>
      <c r="E71" s="48" t="str">
        <f t="shared" si="0"/>
        <v/>
      </c>
      <c r="F71"/>
      <c r="G71"/>
      <c r="H71"/>
      <c r="I71"/>
      <c r="J71"/>
      <c r="K71"/>
      <c r="L71"/>
      <c r="M71"/>
      <c r="N71"/>
      <c r="O71"/>
    </row>
    <row r="72" spans="3:15" x14ac:dyDescent="0.3">
      <c r="C72" s="47" t="str">
        <f>IF(ISBLANK(BurstClassHr4[[#This Row],[Spk/sec-Average]]),"",IF(BurstClassHr4[[#This Row],[Spk/sec-Average]]&lt;$B$3,"LF","HF"))</f>
        <v/>
      </c>
      <c r="D72" s="47" t="str">
        <f>IF(ISBLANK(BurstClassHr4[[#This Row],[%Spikes in Bursts-All]]),"",IF(BurstClassHr4[[#This Row],[%Spikes in Bursts-All]]&lt;$C$3,"LB","HB"))</f>
        <v/>
      </c>
      <c r="E72" s="48" t="str">
        <f t="shared" si="0"/>
        <v/>
      </c>
      <c r="F72"/>
      <c r="G72"/>
      <c r="H72"/>
      <c r="I72"/>
      <c r="J72"/>
      <c r="K72"/>
      <c r="L72"/>
      <c r="M72"/>
      <c r="N72"/>
      <c r="O72"/>
    </row>
    <row r="73" spans="3:15" x14ac:dyDescent="0.3">
      <c r="C73" s="47" t="str">
        <f>IF(ISBLANK(BurstClassHr4[[#This Row],[Spk/sec-Average]]),"",IF(BurstClassHr4[[#This Row],[Spk/sec-Average]]&lt;$B$3,"LF","HF"))</f>
        <v/>
      </c>
      <c r="D73" s="47" t="str">
        <f>IF(ISBLANK(BurstClassHr4[[#This Row],[%Spikes in Bursts-All]]),"",IF(BurstClassHr4[[#This Row],[%Spikes in Bursts-All]]&lt;$C$3,"LB","HB"))</f>
        <v/>
      </c>
      <c r="E73" s="48" t="str">
        <f t="shared" si="0"/>
        <v/>
      </c>
      <c r="F73"/>
      <c r="G73"/>
      <c r="H73"/>
      <c r="I73"/>
      <c r="J73"/>
      <c r="K73"/>
      <c r="L73"/>
      <c r="M73"/>
      <c r="N73"/>
      <c r="O73"/>
    </row>
    <row r="74" spans="3:15" x14ac:dyDescent="0.3">
      <c r="C74" s="47" t="str">
        <f>IF(ISBLANK(BurstClassHr4[[#This Row],[Spk/sec-Average]]),"",IF(BurstClassHr4[[#This Row],[Spk/sec-Average]]&lt;$B$3,"LF","HF"))</f>
        <v/>
      </c>
      <c r="D74" s="47" t="str">
        <f>IF(ISBLANK(BurstClassHr4[[#This Row],[%Spikes in Bursts-All]]),"",IF(BurstClassHr4[[#This Row],[%Spikes in Bursts-All]]&lt;$C$3,"LB","HB"))</f>
        <v/>
      </c>
      <c r="E74" s="48" t="str">
        <f t="shared" si="0"/>
        <v/>
      </c>
      <c r="F74"/>
      <c r="G74"/>
      <c r="H74" s="67"/>
      <c r="I74"/>
      <c r="J74"/>
      <c r="K74"/>
      <c r="L74"/>
      <c r="M74"/>
      <c r="N74"/>
      <c r="O74"/>
    </row>
    <row r="75" spans="3:15" x14ac:dyDescent="0.3">
      <c r="C75" s="47" t="str">
        <f>IF(ISBLANK(BurstClassHr4[[#This Row],[Spk/sec-Average]]),"",IF(BurstClassHr4[[#This Row],[Spk/sec-Average]]&lt;$B$3,"LF","HF"))</f>
        <v/>
      </c>
      <c r="D75" s="47" t="str">
        <f>IF(ISBLANK(BurstClassHr4[[#This Row],[%Spikes in Bursts-All]]),"",IF(BurstClassHr4[[#This Row],[%Spikes in Bursts-All]]&lt;$C$3,"LB","HB"))</f>
        <v/>
      </c>
      <c r="E75" s="48" t="str">
        <f t="shared" si="0"/>
        <v/>
      </c>
      <c r="F75"/>
      <c r="G75"/>
      <c r="H75"/>
      <c r="I75"/>
      <c r="J75"/>
      <c r="K75"/>
      <c r="L75"/>
      <c r="M75"/>
      <c r="N75"/>
      <c r="O75"/>
    </row>
    <row r="76" spans="3:15" x14ac:dyDescent="0.3">
      <c r="C76" s="47" t="str">
        <f>IF(ISBLANK(BurstClassHr4[[#This Row],[Spk/sec-Average]]),"",IF(BurstClassHr4[[#This Row],[Spk/sec-Average]]&lt;$B$3,"LF","HF"))</f>
        <v/>
      </c>
      <c r="D76" s="47" t="str">
        <f>IF(ISBLANK(BurstClassHr4[[#This Row],[%Spikes in Bursts-All]]),"",IF(BurstClassHr4[[#This Row],[%Spikes in Bursts-All]]&lt;$C$3,"LB","HB"))</f>
        <v/>
      </c>
      <c r="E76" s="48" t="str">
        <f t="shared" si="0"/>
        <v/>
      </c>
      <c r="F76"/>
      <c r="G76"/>
      <c r="H76"/>
      <c r="I76"/>
      <c r="J76"/>
      <c r="K76"/>
      <c r="L76"/>
      <c r="M76"/>
      <c r="N76"/>
      <c r="O76"/>
    </row>
    <row r="77" spans="3:15" x14ac:dyDescent="0.3">
      <c r="C77" s="47" t="str">
        <f>IF(ISBLANK(BurstClassHr4[[#This Row],[Spk/sec-Average]]),"",IF(BurstClassHr4[[#This Row],[Spk/sec-Average]]&lt;$B$3,"LF","HF"))</f>
        <v/>
      </c>
      <c r="D77" s="47" t="str">
        <f>IF(ISBLANK(BurstClassHr4[[#This Row],[%Spikes in Bursts-All]]),"",IF(BurstClassHr4[[#This Row],[%Spikes in Bursts-All]]&lt;$C$3,"LB","HB"))</f>
        <v/>
      </c>
      <c r="E77" s="48" t="str">
        <f t="shared" si="0"/>
        <v/>
      </c>
      <c r="F77"/>
      <c r="G77"/>
      <c r="H77"/>
      <c r="I77"/>
      <c r="J77"/>
      <c r="K77"/>
      <c r="L77"/>
      <c r="M77"/>
      <c r="N77"/>
      <c r="O77"/>
    </row>
    <row r="78" spans="3:15" x14ac:dyDescent="0.3">
      <c r="C78" s="47" t="str">
        <f>IF(ISBLANK(BurstClassHr4[[#This Row],[Spk/sec-Average]]),"",IF(BurstClassHr4[[#This Row],[Spk/sec-Average]]&lt;$B$3,"LF","HF"))</f>
        <v/>
      </c>
      <c r="D78" s="47" t="str">
        <f>IF(ISBLANK(BurstClassHr4[[#This Row],[%Spikes in Bursts-All]]),"",IF(BurstClassHr4[[#This Row],[%Spikes in Bursts-All]]&lt;$C$3,"LB","HB"))</f>
        <v/>
      </c>
      <c r="E78" s="48" t="str">
        <f t="shared" si="0"/>
        <v/>
      </c>
      <c r="F78"/>
      <c r="G78"/>
      <c r="H78"/>
      <c r="I78"/>
      <c r="J78"/>
      <c r="K78"/>
      <c r="L78"/>
      <c r="M78"/>
      <c r="N78"/>
      <c r="O78"/>
    </row>
    <row r="79" spans="3:15" x14ac:dyDescent="0.3">
      <c r="C79" s="47" t="str">
        <f>IF(ISBLANK(BurstClassHr4[[#This Row],[Spk/sec-Average]]),"",IF(BurstClassHr4[[#This Row],[Spk/sec-Average]]&lt;$B$3,"LF","HF"))</f>
        <v/>
      </c>
      <c r="D79" s="47" t="str">
        <f>IF(ISBLANK(BurstClassHr4[[#This Row],[%Spikes in Bursts-All]]),"",IF(BurstClassHr4[[#This Row],[%Spikes in Bursts-All]]&lt;$C$3,"LB","HB"))</f>
        <v/>
      </c>
      <c r="E79" s="48" t="str">
        <f t="shared" si="0"/>
        <v/>
      </c>
      <c r="F79"/>
      <c r="G79"/>
      <c r="H79"/>
      <c r="I79"/>
      <c r="J79"/>
      <c r="K79"/>
      <c r="L79"/>
      <c r="M79"/>
      <c r="N79"/>
      <c r="O79"/>
    </row>
    <row r="80" spans="3:15" x14ac:dyDescent="0.3">
      <c r="C80" s="47" t="str">
        <f>IF(ISBLANK(BurstClassHr4[[#This Row],[Spk/sec-Average]]),"",IF(BurstClassHr4[[#This Row],[Spk/sec-Average]]&lt;$B$3,"LF","HF"))</f>
        <v/>
      </c>
      <c r="D80" s="47" t="str">
        <f>IF(ISBLANK(BurstClassHr4[[#This Row],[%Spikes in Bursts-All]]),"",IF(BurstClassHr4[[#This Row],[%Spikes in Bursts-All]]&lt;$C$3,"LB","HB"))</f>
        <v/>
      </c>
      <c r="E80" s="48" t="str">
        <f t="shared" si="0"/>
        <v/>
      </c>
      <c r="F80"/>
      <c r="G80"/>
      <c r="H80"/>
      <c r="I80"/>
      <c r="J80"/>
      <c r="K80"/>
      <c r="L80"/>
      <c r="M80"/>
      <c r="N80"/>
      <c r="O80"/>
    </row>
    <row r="81" spans="3:15" x14ac:dyDescent="0.3">
      <c r="C81" s="47" t="str">
        <f>IF(ISBLANK(BurstClassHr4[[#This Row],[Spk/sec-Average]]),"",IF(BurstClassHr4[[#This Row],[Spk/sec-Average]]&lt;$B$3,"LF","HF"))</f>
        <v/>
      </c>
      <c r="D81" s="47" t="str">
        <f>IF(ISBLANK(BurstClassHr4[[#This Row],[%Spikes in Bursts-All]]),"",IF(BurstClassHr4[[#This Row],[%Spikes in Bursts-All]]&lt;$C$3,"LB","HB"))</f>
        <v/>
      </c>
      <c r="E81" s="48" t="str">
        <f t="shared" si="0"/>
        <v/>
      </c>
      <c r="F81"/>
      <c r="G81"/>
      <c r="H81"/>
      <c r="I81"/>
      <c r="J81"/>
      <c r="K81"/>
      <c r="L81"/>
      <c r="M81"/>
      <c r="N81"/>
      <c r="O81"/>
    </row>
    <row r="82" spans="3:15" x14ac:dyDescent="0.3">
      <c r="C82" s="47" t="str">
        <f>IF(ISBLANK(BurstClassHr4[[#This Row],[Spk/sec-Average]]),"",IF(BurstClassHr4[[#This Row],[Spk/sec-Average]]&lt;$B$3,"LF","HF"))</f>
        <v/>
      </c>
      <c r="D82" s="47" t="str">
        <f>IF(ISBLANK(BurstClassHr4[[#This Row],[%Spikes in Bursts-All]]),"",IF(BurstClassHr4[[#This Row],[%Spikes in Bursts-All]]&lt;$C$3,"LB","HB"))</f>
        <v/>
      </c>
      <c r="E82" s="48" t="str">
        <f t="shared" si="0"/>
        <v/>
      </c>
      <c r="F82"/>
      <c r="G82"/>
      <c r="H82"/>
      <c r="I82"/>
      <c r="J82"/>
      <c r="K82"/>
      <c r="L82"/>
      <c r="M82"/>
      <c r="N82"/>
      <c r="O82"/>
    </row>
    <row r="83" spans="3:15" x14ac:dyDescent="0.3">
      <c r="C83" s="47" t="str">
        <f>IF(ISBLANK(BurstClassHr4[[#This Row],[Spk/sec-Average]]),"",IF(BurstClassHr4[[#This Row],[Spk/sec-Average]]&lt;$B$3,"LF","HF"))</f>
        <v/>
      </c>
      <c r="D83" s="47" t="str">
        <f>IF(ISBLANK(BurstClassHr4[[#This Row],[%Spikes in Bursts-All]]),"",IF(BurstClassHr4[[#This Row],[%Spikes in Bursts-All]]&lt;$C$3,"LB","HB"))</f>
        <v/>
      </c>
      <c r="E83" s="48" t="str">
        <f t="shared" si="0"/>
        <v/>
      </c>
      <c r="F83"/>
      <c r="G83"/>
      <c r="H83"/>
      <c r="I83"/>
      <c r="J83"/>
      <c r="K83"/>
      <c r="L83"/>
      <c r="M83"/>
      <c r="N83"/>
      <c r="O83"/>
    </row>
    <row r="84" spans="3:15" x14ac:dyDescent="0.3">
      <c r="C84" s="47" t="str">
        <f>IF(ISBLANK(BurstClassHr4[[#This Row],[Spk/sec-Average]]),"",IF(BurstClassHr4[[#This Row],[Spk/sec-Average]]&lt;$B$3,"LF","HF"))</f>
        <v/>
      </c>
      <c r="D84" s="47" t="str">
        <f>IF(ISBLANK(BurstClassHr4[[#This Row],[%Spikes in Bursts-All]]),"",IF(BurstClassHr4[[#This Row],[%Spikes in Bursts-All]]&lt;$C$3,"LB","HB"))</f>
        <v/>
      </c>
      <c r="E84" s="48" t="str">
        <f t="shared" si="0"/>
        <v/>
      </c>
      <c r="F84"/>
      <c r="G84"/>
      <c r="H84"/>
      <c r="I84"/>
      <c r="J84"/>
      <c r="K84"/>
      <c r="L84"/>
      <c r="M84"/>
      <c r="N84"/>
      <c r="O84"/>
    </row>
    <row r="85" spans="3:15" x14ac:dyDescent="0.3">
      <c r="C85" s="47" t="str">
        <f>IF(ISBLANK(BurstClassHr4[[#This Row],[Spk/sec-Average]]),"",IF(BurstClassHr4[[#This Row],[Spk/sec-Average]]&lt;$B$3,"LF","HF"))</f>
        <v/>
      </c>
      <c r="D85" s="47" t="str">
        <f>IF(ISBLANK(BurstClassHr4[[#This Row],[%Spikes in Bursts-All]]),"",IF(BurstClassHr4[[#This Row],[%Spikes in Bursts-All]]&lt;$C$3,"LB","HB"))</f>
        <v/>
      </c>
      <c r="E85" s="48" t="str">
        <f t="shared" si="0"/>
        <v/>
      </c>
      <c r="F85"/>
      <c r="G85"/>
      <c r="H85"/>
      <c r="I85"/>
      <c r="J85"/>
      <c r="K85"/>
      <c r="L85"/>
      <c r="M85"/>
      <c r="N85"/>
      <c r="O85"/>
    </row>
    <row r="86" spans="3:15" x14ac:dyDescent="0.3">
      <c r="C86" s="47" t="str">
        <f>IF(ISBLANK(BurstClassHr4[[#This Row],[Spk/sec-Average]]),"",IF(BurstClassHr4[[#This Row],[Spk/sec-Average]]&lt;$B$3,"LF","HF"))</f>
        <v/>
      </c>
      <c r="D86" s="47" t="str">
        <f>IF(ISBLANK(BurstClassHr4[[#This Row],[%Spikes in Bursts-All]]),"",IF(BurstClassHr4[[#This Row],[%Spikes in Bursts-All]]&lt;$C$3,"LB","HB"))</f>
        <v/>
      </c>
      <c r="E86" s="48" t="str">
        <f t="shared" si="0"/>
        <v/>
      </c>
      <c r="F86"/>
      <c r="G86"/>
      <c r="H86"/>
      <c r="I86"/>
      <c r="J86"/>
      <c r="K86"/>
      <c r="L86"/>
      <c r="M86"/>
      <c r="N86"/>
      <c r="O86"/>
    </row>
    <row r="87" spans="3:15" x14ac:dyDescent="0.3">
      <c r="C87" s="47" t="str">
        <f>IF(ISBLANK(BurstClassHr4[[#This Row],[Spk/sec-Average]]),"",IF(BurstClassHr4[[#This Row],[Spk/sec-Average]]&lt;$B$3,"LF","HF"))</f>
        <v/>
      </c>
      <c r="D87" s="47" t="str">
        <f>IF(ISBLANK(BurstClassHr4[[#This Row],[%Spikes in Bursts-All]]),"",IF(BurstClassHr4[[#This Row],[%Spikes in Bursts-All]]&lt;$C$3,"LB","HB"))</f>
        <v/>
      </c>
      <c r="E87" s="48" t="str">
        <f t="shared" si="0"/>
        <v/>
      </c>
      <c r="F87"/>
      <c r="G87"/>
      <c r="H87"/>
      <c r="I87"/>
      <c r="J87"/>
      <c r="K87"/>
      <c r="L87"/>
      <c r="M87"/>
      <c r="N87"/>
      <c r="O87"/>
    </row>
    <row r="88" spans="3:15" x14ac:dyDescent="0.3">
      <c r="C88" s="47" t="str">
        <f>IF(ISBLANK(BurstClassHr4[[#This Row],[Spk/sec-Average]]),"",IF(BurstClassHr4[[#This Row],[Spk/sec-Average]]&lt;$B$3,"LF","HF"))</f>
        <v/>
      </c>
      <c r="D88" s="47" t="str">
        <f>IF(ISBLANK(BurstClassHr4[[#This Row],[%Spikes in Bursts-All]]),"",IF(BurstClassHr4[[#This Row],[%Spikes in Bursts-All]]&lt;$C$3,"LB","HB"))</f>
        <v/>
      </c>
      <c r="E88" s="48" t="str">
        <f t="shared" si="0"/>
        <v/>
      </c>
      <c r="F88"/>
      <c r="G88"/>
      <c r="H88"/>
      <c r="I88"/>
      <c r="J88"/>
      <c r="K88"/>
      <c r="L88"/>
      <c r="M88"/>
      <c r="N88"/>
      <c r="O88"/>
    </row>
    <row r="89" spans="3:15" x14ac:dyDescent="0.3">
      <c r="C89" s="47" t="str">
        <f>IF(ISBLANK(BurstClassHr4[[#This Row],[Spk/sec-Average]]),"",IF(BurstClassHr4[[#This Row],[Spk/sec-Average]]&lt;$B$3,"LF","HF"))</f>
        <v/>
      </c>
      <c r="D89" s="47" t="str">
        <f>IF(ISBLANK(BurstClassHr4[[#This Row],[%Spikes in Bursts-All]]),"",IF(BurstClassHr4[[#This Row],[%Spikes in Bursts-All]]&lt;$C$3,"LB","HB"))</f>
        <v/>
      </c>
      <c r="E89" s="48" t="str">
        <f t="shared" si="0"/>
        <v/>
      </c>
      <c r="F89"/>
      <c r="G89"/>
      <c r="H89"/>
      <c r="I89"/>
      <c r="J89"/>
      <c r="K89"/>
      <c r="L89"/>
      <c r="M89"/>
      <c r="N89"/>
      <c r="O89"/>
    </row>
    <row r="90" spans="3:15" x14ac:dyDescent="0.3">
      <c r="C90" s="47" t="str">
        <f>IF(ISBLANK(BurstClassHr4[[#This Row],[Spk/sec-Average]]),"",IF(BurstClassHr4[[#This Row],[Spk/sec-Average]]&lt;$B$3,"LF","HF"))</f>
        <v/>
      </c>
      <c r="D90" s="47" t="str">
        <f>IF(ISBLANK(BurstClassHr4[[#This Row],[%Spikes in Bursts-All]]),"",IF(BurstClassHr4[[#This Row],[%Spikes in Bursts-All]]&lt;$C$3,"LB","HB"))</f>
        <v/>
      </c>
      <c r="E90" s="48" t="str">
        <f t="shared" ref="E90:E153" si="1">CONCATENATE(C90,D90)</f>
        <v/>
      </c>
      <c r="F90"/>
      <c r="G90"/>
      <c r="H90"/>
      <c r="I90"/>
      <c r="J90"/>
      <c r="K90"/>
      <c r="L90"/>
      <c r="M90"/>
      <c r="N90"/>
      <c r="O90"/>
    </row>
    <row r="91" spans="3:15" x14ac:dyDescent="0.3">
      <c r="C91" s="47" t="str">
        <f>IF(ISBLANK(BurstClassHr4[[#This Row],[Spk/sec-Average]]),"",IF(BurstClassHr4[[#This Row],[Spk/sec-Average]]&lt;$B$3,"LF","HF"))</f>
        <v/>
      </c>
      <c r="D91" s="47" t="str">
        <f>IF(ISBLANK(BurstClassHr4[[#This Row],[%Spikes in Bursts-All]]),"",IF(BurstClassHr4[[#This Row],[%Spikes in Bursts-All]]&lt;$C$3,"LB","HB"))</f>
        <v/>
      </c>
      <c r="E91" s="48" t="str">
        <f t="shared" si="1"/>
        <v/>
      </c>
      <c r="F91"/>
      <c r="G91"/>
      <c r="H91" s="67"/>
      <c r="I91"/>
      <c r="J91"/>
      <c r="K91"/>
      <c r="L91"/>
      <c r="M91"/>
      <c r="N91"/>
      <c r="O91"/>
    </row>
    <row r="92" spans="3:15" x14ac:dyDescent="0.3">
      <c r="C92" s="47" t="str">
        <f>IF(ISBLANK(BurstClassHr4[[#This Row],[Spk/sec-Average]]),"",IF(BurstClassHr4[[#This Row],[Spk/sec-Average]]&lt;$B$3,"LF","HF"))</f>
        <v/>
      </c>
      <c r="D92" s="47" t="str">
        <f>IF(ISBLANK(BurstClassHr4[[#This Row],[%Spikes in Bursts-All]]),"",IF(BurstClassHr4[[#This Row],[%Spikes in Bursts-All]]&lt;$C$3,"LB","HB"))</f>
        <v/>
      </c>
      <c r="E92" s="48" t="str">
        <f t="shared" si="1"/>
        <v/>
      </c>
      <c r="F92"/>
      <c r="G92"/>
      <c r="H92"/>
      <c r="I92"/>
      <c r="J92"/>
      <c r="K92"/>
      <c r="L92"/>
      <c r="M92"/>
      <c r="N92"/>
      <c r="O92"/>
    </row>
    <row r="93" spans="3:15" x14ac:dyDescent="0.3">
      <c r="C93" s="47" t="str">
        <f>IF(ISBLANK(BurstClassHr4[[#This Row],[Spk/sec-Average]]),"",IF(BurstClassHr4[[#This Row],[Spk/sec-Average]]&lt;$B$3,"LF","HF"))</f>
        <v/>
      </c>
      <c r="D93" s="47" t="str">
        <f>IF(ISBLANK(BurstClassHr4[[#This Row],[%Spikes in Bursts-All]]),"",IF(BurstClassHr4[[#This Row],[%Spikes in Bursts-All]]&lt;$C$3,"LB","HB"))</f>
        <v/>
      </c>
      <c r="E93" s="48" t="str">
        <f t="shared" si="1"/>
        <v/>
      </c>
      <c r="F93"/>
      <c r="G93"/>
      <c r="H93"/>
      <c r="I93"/>
      <c r="J93"/>
      <c r="K93"/>
      <c r="L93"/>
      <c r="M93"/>
      <c r="N93"/>
      <c r="O93"/>
    </row>
    <row r="94" spans="3:15" x14ac:dyDescent="0.3">
      <c r="C94" s="47" t="str">
        <f>IF(ISBLANK(BurstClassHr4[[#This Row],[Spk/sec-Average]]),"",IF(BurstClassHr4[[#This Row],[Spk/sec-Average]]&lt;$B$3,"LF","HF"))</f>
        <v/>
      </c>
      <c r="D94" s="47" t="str">
        <f>IF(ISBLANK(BurstClassHr4[[#This Row],[%Spikes in Bursts-All]]),"",IF(BurstClassHr4[[#This Row],[%Spikes in Bursts-All]]&lt;$C$3,"LB","HB"))</f>
        <v/>
      </c>
      <c r="E94" s="48" t="str">
        <f t="shared" si="1"/>
        <v/>
      </c>
      <c r="F94"/>
      <c r="G94"/>
      <c r="H94"/>
      <c r="I94"/>
      <c r="J94"/>
      <c r="K94"/>
      <c r="L94"/>
      <c r="M94"/>
      <c r="N94"/>
      <c r="O94"/>
    </row>
    <row r="95" spans="3:15" x14ac:dyDescent="0.3">
      <c r="C95" s="47" t="str">
        <f>IF(ISBLANK(BurstClassHr4[[#This Row],[Spk/sec-Average]]),"",IF(BurstClassHr4[[#This Row],[Spk/sec-Average]]&lt;$B$3,"LF","HF"))</f>
        <v/>
      </c>
      <c r="D95" s="47" t="str">
        <f>IF(ISBLANK(BurstClassHr4[[#This Row],[%Spikes in Bursts-All]]),"",IF(BurstClassHr4[[#This Row],[%Spikes in Bursts-All]]&lt;$C$3,"LB","HB"))</f>
        <v/>
      </c>
      <c r="E95" s="48" t="str">
        <f t="shared" si="1"/>
        <v/>
      </c>
      <c r="F95"/>
      <c r="G95"/>
      <c r="H95"/>
      <c r="I95"/>
      <c r="J95"/>
      <c r="K95"/>
      <c r="L95"/>
      <c r="M95"/>
      <c r="N95"/>
      <c r="O95"/>
    </row>
    <row r="96" spans="3:15" x14ac:dyDescent="0.3">
      <c r="C96" s="47" t="str">
        <f>IF(ISBLANK(BurstClassHr4[[#This Row],[Spk/sec-Average]]),"",IF(BurstClassHr4[[#This Row],[Spk/sec-Average]]&lt;$B$3,"LF","HF"))</f>
        <v/>
      </c>
      <c r="D96" s="47" t="str">
        <f>IF(ISBLANK(BurstClassHr4[[#This Row],[%Spikes in Bursts-All]]),"",IF(BurstClassHr4[[#This Row],[%Spikes in Bursts-All]]&lt;$C$3,"LB","HB"))</f>
        <v/>
      </c>
      <c r="E96" s="48" t="str">
        <f t="shared" si="1"/>
        <v/>
      </c>
      <c r="F96"/>
      <c r="G96"/>
      <c r="H96"/>
      <c r="I96"/>
      <c r="J96"/>
      <c r="K96"/>
      <c r="L96"/>
      <c r="M96"/>
      <c r="N96"/>
      <c r="O96"/>
    </row>
    <row r="97" spans="3:15" x14ac:dyDescent="0.3">
      <c r="C97" s="47" t="str">
        <f>IF(ISBLANK(BurstClassHr4[[#This Row],[Spk/sec-Average]]),"",IF(BurstClassHr4[[#This Row],[Spk/sec-Average]]&lt;$B$3,"LF","HF"))</f>
        <v/>
      </c>
      <c r="D97" s="47" t="str">
        <f>IF(ISBLANK(BurstClassHr4[[#This Row],[%Spikes in Bursts-All]]),"",IF(BurstClassHr4[[#This Row],[%Spikes in Bursts-All]]&lt;$C$3,"LB","HB"))</f>
        <v/>
      </c>
      <c r="E97" s="48" t="str">
        <f t="shared" si="1"/>
        <v/>
      </c>
      <c r="F97"/>
      <c r="G97"/>
      <c r="H97"/>
      <c r="I97"/>
      <c r="J97"/>
      <c r="K97"/>
      <c r="L97"/>
      <c r="M97"/>
      <c r="N97"/>
      <c r="O97"/>
    </row>
    <row r="98" spans="3:15" x14ac:dyDescent="0.3">
      <c r="C98" s="47" t="str">
        <f>IF(ISBLANK(BurstClassHr4[[#This Row],[Spk/sec-Average]]),"",IF(BurstClassHr4[[#This Row],[Spk/sec-Average]]&lt;$B$3,"LF","HF"))</f>
        <v/>
      </c>
      <c r="D98" s="47" t="str">
        <f>IF(ISBLANK(BurstClassHr4[[#This Row],[%Spikes in Bursts-All]]),"",IF(BurstClassHr4[[#This Row],[%Spikes in Bursts-All]]&lt;$C$3,"LB","HB"))</f>
        <v/>
      </c>
      <c r="E98" s="48" t="str">
        <f t="shared" si="1"/>
        <v/>
      </c>
      <c r="F98"/>
      <c r="G98"/>
      <c r="H98"/>
      <c r="I98"/>
      <c r="J98"/>
      <c r="K98"/>
      <c r="L98"/>
      <c r="M98"/>
      <c r="N98"/>
      <c r="O98"/>
    </row>
    <row r="99" spans="3:15" x14ac:dyDescent="0.3">
      <c r="C99" s="47" t="str">
        <f>IF(ISBLANK(BurstClassHr4[[#This Row],[Spk/sec-Average]]),"",IF(BurstClassHr4[[#This Row],[Spk/sec-Average]]&lt;$B$3,"LF","HF"))</f>
        <v/>
      </c>
      <c r="D99" s="47" t="str">
        <f>IF(ISBLANK(BurstClassHr4[[#This Row],[%Spikes in Bursts-All]]),"",IF(BurstClassHr4[[#This Row],[%Spikes in Bursts-All]]&lt;$C$3,"LB","HB"))</f>
        <v/>
      </c>
      <c r="E99" s="48" t="str">
        <f t="shared" si="1"/>
        <v/>
      </c>
      <c r="F99"/>
      <c r="G99"/>
      <c r="H99"/>
      <c r="I99"/>
      <c r="J99"/>
      <c r="K99"/>
      <c r="L99"/>
      <c r="M99"/>
      <c r="N99"/>
      <c r="O99"/>
    </row>
    <row r="100" spans="3:15" x14ac:dyDescent="0.3">
      <c r="C100" s="47" t="str">
        <f>IF(ISBLANK(BurstClassHr4[[#This Row],[Spk/sec-Average]]),"",IF(BurstClassHr4[[#This Row],[Spk/sec-Average]]&lt;$B$3,"LF","HF"))</f>
        <v/>
      </c>
      <c r="D100" s="47" t="str">
        <f>IF(ISBLANK(BurstClassHr4[[#This Row],[%Spikes in Bursts-All]]),"",IF(BurstClassHr4[[#This Row],[%Spikes in Bursts-All]]&lt;$C$3,"LB","HB"))</f>
        <v/>
      </c>
      <c r="E100" s="48" t="str">
        <f t="shared" si="1"/>
        <v/>
      </c>
      <c r="F100"/>
      <c r="G100"/>
      <c r="H100"/>
      <c r="I100"/>
      <c r="J100"/>
      <c r="K100"/>
      <c r="L100"/>
      <c r="M100"/>
      <c r="N100"/>
      <c r="O100"/>
    </row>
    <row r="101" spans="3:15" x14ac:dyDescent="0.3">
      <c r="C101" s="47" t="str">
        <f>IF(ISBLANK(BurstClassHr4[[#This Row],[Spk/sec-Average]]),"",IF(BurstClassHr4[[#This Row],[Spk/sec-Average]]&lt;$B$3,"LF","HF"))</f>
        <v/>
      </c>
      <c r="D101" s="47" t="str">
        <f>IF(ISBLANK(BurstClassHr4[[#This Row],[%Spikes in Bursts-All]]),"",IF(BurstClassHr4[[#This Row],[%Spikes in Bursts-All]]&lt;$C$3,"LB","HB"))</f>
        <v/>
      </c>
      <c r="E101" s="48" t="str">
        <f t="shared" si="1"/>
        <v/>
      </c>
      <c r="F101"/>
      <c r="G101"/>
      <c r="H101"/>
      <c r="I101"/>
      <c r="J101"/>
      <c r="K101"/>
      <c r="L101"/>
      <c r="M101"/>
      <c r="N101"/>
      <c r="O101"/>
    </row>
    <row r="102" spans="3:15" x14ac:dyDescent="0.3">
      <c r="C102" s="47" t="str">
        <f>IF(ISBLANK(BurstClassHr4[[#This Row],[Spk/sec-Average]]),"",IF(BurstClassHr4[[#This Row],[Spk/sec-Average]]&lt;$B$3,"LF","HF"))</f>
        <v/>
      </c>
      <c r="D102" s="47" t="str">
        <f>IF(ISBLANK(BurstClassHr4[[#This Row],[%Spikes in Bursts-All]]),"",IF(BurstClassHr4[[#This Row],[%Spikes in Bursts-All]]&lt;$C$3,"LB","HB"))</f>
        <v/>
      </c>
      <c r="E102" s="48" t="str">
        <f t="shared" si="1"/>
        <v/>
      </c>
      <c r="F102"/>
      <c r="G102"/>
      <c r="H102"/>
      <c r="I102"/>
      <c r="J102"/>
      <c r="K102"/>
      <c r="L102"/>
      <c r="M102"/>
      <c r="N102"/>
      <c r="O102"/>
    </row>
    <row r="103" spans="3:15" x14ac:dyDescent="0.3">
      <c r="C103" s="47" t="str">
        <f>IF(ISBLANK(BurstClassHr4[[#This Row],[Spk/sec-Average]]),"",IF(BurstClassHr4[[#This Row],[Spk/sec-Average]]&lt;$B$3,"LF","HF"))</f>
        <v/>
      </c>
      <c r="D103" s="47" t="str">
        <f>IF(ISBLANK(BurstClassHr4[[#This Row],[%Spikes in Bursts-All]]),"",IF(BurstClassHr4[[#This Row],[%Spikes in Bursts-All]]&lt;$C$3,"LB","HB"))</f>
        <v/>
      </c>
      <c r="E103" s="48" t="str">
        <f t="shared" si="1"/>
        <v/>
      </c>
      <c r="F103"/>
      <c r="G103"/>
      <c r="H103"/>
      <c r="I103"/>
      <c r="J103"/>
      <c r="K103"/>
      <c r="L103"/>
      <c r="M103"/>
      <c r="N103"/>
      <c r="O103"/>
    </row>
    <row r="104" spans="3:15" x14ac:dyDescent="0.3">
      <c r="C104" s="47" t="str">
        <f>IF(ISBLANK(BurstClassHr4[[#This Row],[Spk/sec-Average]]),"",IF(BurstClassHr4[[#This Row],[Spk/sec-Average]]&lt;$B$3,"LF","HF"))</f>
        <v/>
      </c>
      <c r="D104" s="47" t="str">
        <f>IF(ISBLANK(BurstClassHr4[[#This Row],[%Spikes in Bursts-All]]),"",IF(BurstClassHr4[[#This Row],[%Spikes in Bursts-All]]&lt;$C$3,"LB","HB"))</f>
        <v/>
      </c>
      <c r="E104" s="48" t="str">
        <f t="shared" si="1"/>
        <v/>
      </c>
      <c r="F104"/>
      <c r="G104"/>
      <c r="H104" s="67"/>
      <c r="I104"/>
      <c r="J104"/>
      <c r="K104"/>
      <c r="L104"/>
      <c r="M104"/>
      <c r="N104"/>
      <c r="O104"/>
    </row>
    <row r="105" spans="3:15" x14ac:dyDescent="0.3">
      <c r="C105" s="47" t="str">
        <f>IF(ISBLANK(BurstClassHr4[[#This Row],[Spk/sec-Average]]),"",IF(BurstClassHr4[[#This Row],[Spk/sec-Average]]&lt;$B$3,"LF","HF"))</f>
        <v/>
      </c>
      <c r="D105" s="47" t="str">
        <f>IF(ISBLANK(BurstClassHr4[[#This Row],[%Spikes in Bursts-All]]),"",IF(BurstClassHr4[[#This Row],[%Spikes in Bursts-All]]&lt;$C$3,"LB","HB"))</f>
        <v/>
      </c>
      <c r="E105" s="48" t="str">
        <f t="shared" si="1"/>
        <v/>
      </c>
      <c r="F105"/>
      <c r="G105"/>
      <c r="H105" s="67"/>
      <c r="I105"/>
      <c r="J105"/>
      <c r="K105"/>
      <c r="L105"/>
      <c r="M105"/>
      <c r="N105"/>
      <c r="O105"/>
    </row>
    <row r="106" spans="3:15" x14ac:dyDescent="0.3">
      <c r="C106" s="47" t="str">
        <f>IF(ISBLANK(BurstClassHr4[[#This Row],[Spk/sec-Average]]),"",IF(BurstClassHr4[[#This Row],[Spk/sec-Average]]&lt;$B$3,"LF","HF"))</f>
        <v/>
      </c>
      <c r="D106" s="47" t="str">
        <f>IF(ISBLANK(BurstClassHr4[[#This Row],[%Spikes in Bursts-All]]),"",IF(BurstClassHr4[[#This Row],[%Spikes in Bursts-All]]&lt;$C$3,"LB","HB"))</f>
        <v/>
      </c>
      <c r="E106" s="48" t="str">
        <f t="shared" si="1"/>
        <v/>
      </c>
      <c r="F106"/>
      <c r="G106"/>
      <c r="H106"/>
      <c r="I106"/>
      <c r="J106"/>
      <c r="K106"/>
      <c r="L106"/>
      <c r="M106"/>
      <c r="N106"/>
      <c r="O106"/>
    </row>
    <row r="107" spans="3:15" x14ac:dyDescent="0.3">
      <c r="C107" s="47" t="str">
        <f>IF(ISBLANK(BurstClassHr4[[#This Row],[Spk/sec-Average]]),"",IF(BurstClassHr4[[#This Row],[Spk/sec-Average]]&lt;$B$3,"LF","HF"))</f>
        <v/>
      </c>
      <c r="D107" s="47" t="str">
        <f>IF(ISBLANK(BurstClassHr4[[#This Row],[%Spikes in Bursts-All]]),"",IF(BurstClassHr4[[#This Row],[%Spikes in Bursts-All]]&lt;$C$3,"LB","HB"))</f>
        <v/>
      </c>
      <c r="E107" s="48" t="str">
        <f t="shared" si="1"/>
        <v/>
      </c>
      <c r="F107"/>
      <c r="G107"/>
      <c r="H107"/>
      <c r="I107"/>
      <c r="J107"/>
      <c r="K107"/>
      <c r="L107"/>
      <c r="M107"/>
      <c r="N107"/>
      <c r="O107"/>
    </row>
    <row r="108" spans="3:15" x14ac:dyDescent="0.3">
      <c r="C108" s="47" t="str">
        <f>IF(ISBLANK(BurstClassHr4[[#This Row],[Spk/sec-Average]]),"",IF(BurstClassHr4[[#This Row],[Spk/sec-Average]]&lt;$B$3,"LF","HF"))</f>
        <v/>
      </c>
      <c r="D108" s="47" t="str">
        <f>IF(ISBLANK(BurstClassHr4[[#This Row],[%Spikes in Bursts-All]]),"",IF(BurstClassHr4[[#This Row],[%Spikes in Bursts-All]]&lt;$C$3,"LB","HB"))</f>
        <v/>
      </c>
      <c r="E108" s="48" t="str">
        <f t="shared" si="1"/>
        <v/>
      </c>
      <c r="F108"/>
      <c r="G108"/>
      <c r="H108"/>
      <c r="I108"/>
      <c r="J108"/>
      <c r="K108"/>
      <c r="L108"/>
      <c r="M108"/>
      <c r="N108"/>
      <c r="O108"/>
    </row>
    <row r="109" spans="3:15" x14ac:dyDescent="0.3">
      <c r="C109" s="47" t="str">
        <f>IF(ISBLANK(BurstClassHr4[[#This Row],[Spk/sec-Average]]),"",IF(BurstClassHr4[[#This Row],[Spk/sec-Average]]&lt;$B$3,"LF","HF"))</f>
        <v/>
      </c>
      <c r="D109" s="47" t="str">
        <f>IF(ISBLANK(BurstClassHr4[[#This Row],[%Spikes in Bursts-All]]),"",IF(BurstClassHr4[[#This Row],[%Spikes in Bursts-All]]&lt;$C$3,"LB","HB"))</f>
        <v/>
      </c>
      <c r="E109" s="48" t="str">
        <f t="shared" si="1"/>
        <v/>
      </c>
      <c r="F109"/>
      <c r="G109"/>
      <c r="H109"/>
      <c r="I109"/>
      <c r="J109"/>
      <c r="K109"/>
      <c r="L109"/>
      <c r="M109"/>
      <c r="N109"/>
      <c r="O109"/>
    </row>
    <row r="110" spans="3:15" x14ac:dyDescent="0.3">
      <c r="C110" s="47" t="str">
        <f>IF(ISBLANK(BurstClassHr4[[#This Row],[Spk/sec-Average]]),"",IF(BurstClassHr4[[#This Row],[Spk/sec-Average]]&lt;$B$3,"LF","HF"))</f>
        <v/>
      </c>
      <c r="D110" s="47" t="str">
        <f>IF(ISBLANK(BurstClassHr4[[#This Row],[%Spikes in Bursts-All]]),"",IF(BurstClassHr4[[#This Row],[%Spikes in Bursts-All]]&lt;$C$3,"LB","HB"))</f>
        <v/>
      </c>
      <c r="E110" s="48" t="str">
        <f t="shared" si="1"/>
        <v/>
      </c>
      <c r="F110"/>
      <c r="G110"/>
      <c r="H110"/>
      <c r="I110"/>
      <c r="J110"/>
      <c r="K110"/>
      <c r="L110"/>
      <c r="M110"/>
      <c r="N110"/>
      <c r="O110"/>
    </row>
    <row r="111" spans="3:15" x14ac:dyDescent="0.3">
      <c r="C111" s="47" t="str">
        <f>IF(ISBLANK(BurstClassHr4[[#This Row],[Spk/sec-Average]]),"",IF(BurstClassHr4[[#This Row],[Spk/sec-Average]]&lt;$B$3,"LF","HF"))</f>
        <v/>
      </c>
      <c r="D111" s="47" t="str">
        <f>IF(ISBLANK(BurstClassHr4[[#This Row],[%Spikes in Bursts-All]]),"",IF(BurstClassHr4[[#This Row],[%Spikes in Bursts-All]]&lt;$C$3,"LB","HB"))</f>
        <v/>
      </c>
      <c r="E111" s="48" t="str">
        <f t="shared" si="1"/>
        <v/>
      </c>
      <c r="F111"/>
      <c r="G111"/>
      <c r="H111" s="67"/>
      <c r="I111"/>
      <c r="J111"/>
      <c r="K111"/>
      <c r="L111"/>
      <c r="M111"/>
      <c r="N111"/>
      <c r="O111"/>
    </row>
    <row r="112" spans="3:15" x14ac:dyDescent="0.3">
      <c r="C112" s="47" t="str">
        <f>IF(ISBLANK(BurstClassHr4[[#This Row],[Spk/sec-Average]]),"",IF(BurstClassHr4[[#This Row],[Spk/sec-Average]]&lt;$B$3,"LF","HF"))</f>
        <v/>
      </c>
      <c r="D112" s="47" t="str">
        <f>IF(ISBLANK(BurstClassHr4[[#This Row],[%Spikes in Bursts-All]]),"",IF(BurstClassHr4[[#This Row],[%Spikes in Bursts-All]]&lt;$C$3,"LB","HB"))</f>
        <v/>
      </c>
      <c r="E112" s="48" t="str">
        <f t="shared" si="1"/>
        <v/>
      </c>
      <c r="F112"/>
      <c r="G112"/>
      <c r="H112" s="67"/>
      <c r="I112"/>
      <c r="J112"/>
      <c r="K112"/>
      <c r="L112"/>
      <c r="M112"/>
      <c r="N112"/>
      <c r="O112"/>
    </row>
    <row r="113" spans="3:15" x14ac:dyDescent="0.3">
      <c r="C113" s="47" t="str">
        <f>IF(ISBLANK(BurstClassHr4[[#This Row],[Spk/sec-Average]]),"",IF(BurstClassHr4[[#This Row],[Spk/sec-Average]]&lt;$B$3,"LF","HF"))</f>
        <v/>
      </c>
      <c r="D113" s="47" t="str">
        <f>IF(ISBLANK(BurstClassHr4[[#This Row],[%Spikes in Bursts-All]]),"",IF(BurstClassHr4[[#This Row],[%Spikes in Bursts-All]]&lt;$C$3,"LB","HB"))</f>
        <v/>
      </c>
      <c r="E113" s="48" t="str">
        <f t="shared" si="1"/>
        <v/>
      </c>
      <c r="F113"/>
      <c r="G113"/>
      <c r="H113"/>
      <c r="I113"/>
      <c r="J113"/>
      <c r="K113"/>
      <c r="L113"/>
      <c r="M113"/>
      <c r="N113"/>
      <c r="O113"/>
    </row>
    <row r="114" spans="3:15" x14ac:dyDescent="0.3">
      <c r="C114" s="47" t="str">
        <f>IF(ISBLANK(BurstClassHr4[[#This Row],[Spk/sec-Average]]),"",IF(BurstClassHr4[[#This Row],[Spk/sec-Average]]&lt;$B$3,"LF","HF"))</f>
        <v/>
      </c>
      <c r="D114" s="47" t="str">
        <f>IF(ISBLANK(BurstClassHr4[[#This Row],[%Spikes in Bursts-All]]),"",IF(BurstClassHr4[[#This Row],[%Spikes in Bursts-All]]&lt;$C$3,"LB","HB"))</f>
        <v/>
      </c>
      <c r="E114" s="48" t="str">
        <f t="shared" si="1"/>
        <v/>
      </c>
      <c r="F114"/>
      <c r="G114"/>
      <c r="H114"/>
      <c r="I114"/>
      <c r="J114"/>
      <c r="K114"/>
      <c r="L114"/>
      <c r="M114"/>
      <c r="N114"/>
      <c r="O114"/>
    </row>
    <row r="115" spans="3:15" x14ac:dyDescent="0.3">
      <c r="C115" s="47" t="str">
        <f>IF(ISBLANK(BurstClassHr4[[#This Row],[Spk/sec-Average]]),"",IF(BurstClassHr4[[#This Row],[Spk/sec-Average]]&lt;$B$3,"LF","HF"))</f>
        <v/>
      </c>
      <c r="D115" s="47" t="str">
        <f>IF(ISBLANK(BurstClassHr4[[#This Row],[%Spikes in Bursts-All]]),"",IF(BurstClassHr4[[#This Row],[%Spikes in Bursts-All]]&lt;$C$3,"LB","HB"))</f>
        <v/>
      </c>
      <c r="E115" s="48" t="str">
        <f t="shared" si="1"/>
        <v/>
      </c>
      <c r="F115"/>
      <c r="G115"/>
      <c r="H115"/>
      <c r="I115"/>
      <c r="J115"/>
      <c r="K115"/>
      <c r="L115"/>
      <c r="M115"/>
      <c r="N115"/>
      <c r="O115"/>
    </row>
    <row r="116" spans="3:15" x14ac:dyDescent="0.3">
      <c r="C116" s="47" t="str">
        <f>IF(ISBLANK(BurstClassHr4[[#This Row],[Spk/sec-Average]]),"",IF(BurstClassHr4[[#This Row],[Spk/sec-Average]]&lt;$B$3,"LF","HF"))</f>
        <v/>
      </c>
      <c r="D116" s="47" t="str">
        <f>IF(ISBLANK(BurstClassHr4[[#This Row],[%Spikes in Bursts-All]]),"",IF(BurstClassHr4[[#This Row],[%Spikes in Bursts-All]]&lt;$C$3,"LB","HB"))</f>
        <v/>
      </c>
      <c r="E116" s="48" t="str">
        <f t="shared" si="1"/>
        <v/>
      </c>
      <c r="F116"/>
      <c r="G116"/>
      <c r="H116"/>
      <c r="I116"/>
      <c r="J116"/>
      <c r="K116"/>
      <c r="L116"/>
      <c r="M116"/>
      <c r="N116"/>
      <c r="O116"/>
    </row>
    <row r="117" spans="3:15" x14ac:dyDescent="0.3">
      <c r="C117" s="47" t="str">
        <f>IF(ISBLANK(BurstClassHr4[[#This Row],[Spk/sec-Average]]),"",IF(BurstClassHr4[[#This Row],[Spk/sec-Average]]&lt;$B$3,"LF","HF"))</f>
        <v/>
      </c>
      <c r="D117" s="47" t="str">
        <f>IF(ISBLANK(BurstClassHr4[[#This Row],[%Spikes in Bursts-All]]),"",IF(BurstClassHr4[[#This Row],[%Spikes in Bursts-All]]&lt;$C$3,"LB","HB"))</f>
        <v/>
      </c>
      <c r="E117" s="48" t="str">
        <f t="shared" si="1"/>
        <v/>
      </c>
      <c r="F117"/>
      <c r="G117"/>
      <c r="H117"/>
      <c r="I117"/>
      <c r="J117"/>
      <c r="K117"/>
      <c r="L117"/>
      <c r="M117"/>
      <c r="N117"/>
      <c r="O117"/>
    </row>
    <row r="118" spans="3:15" x14ac:dyDescent="0.3">
      <c r="C118" s="47" t="str">
        <f>IF(ISBLANK(BurstClassHr4[[#This Row],[Spk/sec-Average]]),"",IF(BurstClassHr4[[#This Row],[Spk/sec-Average]]&lt;$B$3,"LF","HF"))</f>
        <v/>
      </c>
      <c r="D118" s="47" t="str">
        <f>IF(ISBLANK(BurstClassHr4[[#This Row],[%Spikes in Bursts-All]]),"",IF(BurstClassHr4[[#This Row],[%Spikes in Bursts-All]]&lt;$C$3,"LB","HB"))</f>
        <v/>
      </c>
      <c r="E118" s="48" t="str">
        <f t="shared" si="1"/>
        <v/>
      </c>
      <c r="F118"/>
      <c r="G118"/>
      <c r="H118"/>
      <c r="I118"/>
      <c r="J118"/>
      <c r="K118"/>
      <c r="L118"/>
      <c r="M118"/>
      <c r="N118"/>
      <c r="O118"/>
    </row>
    <row r="119" spans="3:15" x14ac:dyDescent="0.3">
      <c r="C119" s="47" t="str">
        <f>IF(ISBLANK(BurstClassHr4[[#This Row],[Spk/sec-Average]]),"",IF(BurstClassHr4[[#This Row],[Spk/sec-Average]]&lt;$B$3,"LF","HF"))</f>
        <v/>
      </c>
      <c r="D119" s="47" t="str">
        <f>IF(ISBLANK(BurstClassHr4[[#This Row],[%Spikes in Bursts-All]]),"",IF(BurstClassHr4[[#This Row],[%Spikes in Bursts-All]]&lt;$C$3,"LB","HB"))</f>
        <v/>
      </c>
      <c r="E119" s="48" t="str">
        <f t="shared" si="1"/>
        <v/>
      </c>
      <c r="F119"/>
      <c r="G119"/>
      <c r="H119"/>
      <c r="I119"/>
      <c r="J119"/>
      <c r="K119"/>
      <c r="L119"/>
      <c r="M119"/>
      <c r="N119"/>
      <c r="O119"/>
    </row>
    <row r="120" spans="3:15" x14ac:dyDescent="0.3">
      <c r="C120" s="47" t="str">
        <f>IF(ISBLANK(BurstClassHr4[[#This Row],[Spk/sec-Average]]),"",IF(BurstClassHr4[[#This Row],[Spk/sec-Average]]&lt;$B$3,"LF","HF"))</f>
        <v/>
      </c>
      <c r="D120" s="47" t="str">
        <f>IF(ISBLANK(BurstClassHr4[[#This Row],[%Spikes in Bursts-All]]),"",IF(BurstClassHr4[[#This Row],[%Spikes in Bursts-All]]&lt;$C$3,"LB","HB"))</f>
        <v/>
      </c>
      <c r="E120" s="48" t="str">
        <f t="shared" si="1"/>
        <v/>
      </c>
      <c r="F120"/>
      <c r="G120"/>
      <c r="H120"/>
      <c r="I120"/>
      <c r="J120"/>
      <c r="K120"/>
      <c r="L120"/>
      <c r="M120"/>
      <c r="N120"/>
      <c r="O120"/>
    </row>
    <row r="121" spans="3:15" x14ac:dyDescent="0.3">
      <c r="C121" s="47" t="str">
        <f>IF(ISBLANK(BurstClassHr4[[#This Row],[Spk/sec-Average]]),"",IF(BurstClassHr4[[#This Row],[Spk/sec-Average]]&lt;$B$3,"LF","HF"))</f>
        <v/>
      </c>
      <c r="D121" s="47" t="str">
        <f>IF(ISBLANK(BurstClassHr4[[#This Row],[%Spikes in Bursts-All]]),"",IF(BurstClassHr4[[#This Row],[%Spikes in Bursts-All]]&lt;$C$3,"LB","HB"))</f>
        <v/>
      </c>
      <c r="E121" s="48" t="str">
        <f t="shared" si="1"/>
        <v/>
      </c>
      <c r="F121"/>
      <c r="G121"/>
      <c r="H121" s="67"/>
      <c r="I121"/>
      <c r="J121"/>
      <c r="K121"/>
      <c r="L121"/>
      <c r="M121"/>
      <c r="N121"/>
      <c r="O121"/>
    </row>
    <row r="122" spans="3:15" x14ac:dyDescent="0.3">
      <c r="C122" s="47" t="str">
        <f>IF(ISBLANK(BurstClassHr4[[#This Row],[Spk/sec-Average]]),"",IF(BurstClassHr4[[#This Row],[Spk/sec-Average]]&lt;$B$3,"LF","HF"))</f>
        <v/>
      </c>
      <c r="D122" s="47" t="str">
        <f>IF(ISBLANK(BurstClassHr4[[#This Row],[%Spikes in Bursts-All]]),"",IF(BurstClassHr4[[#This Row],[%Spikes in Bursts-All]]&lt;$C$3,"LB","HB"))</f>
        <v/>
      </c>
      <c r="E122" s="48" t="str">
        <f t="shared" si="1"/>
        <v/>
      </c>
      <c r="F122"/>
      <c r="G122"/>
      <c r="H122" s="67"/>
      <c r="I122"/>
      <c r="J122"/>
      <c r="K122"/>
      <c r="L122"/>
      <c r="M122"/>
      <c r="N122"/>
      <c r="O122"/>
    </row>
    <row r="123" spans="3:15" x14ac:dyDescent="0.3">
      <c r="C123" s="47" t="str">
        <f>IF(ISBLANK(BurstClassHr4[[#This Row],[Spk/sec-Average]]),"",IF(BurstClassHr4[[#This Row],[Spk/sec-Average]]&lt;$B$3,"LF","HF"))</f>
        <v/>
      </c>
      <c r="D123" s="47" t="str">
        <f>IF(ISBLANK(BurstClassHr4[[#This Row],[%Spikes in Bursts-All]]),"",IF(BurstClassHr4[[#This Row],[%Spikes in Bursts-All]]&lt;$C$3,"LB","HB"))</f>
        <v/>
      </c>
      <c r="E123" s="48" t="str">
        <f t="shared" si="1"/>
        <v/>
      </c>
      <c r="F123"/>
      <c r="G123"/>
      <c r="H123"/>
      <c r="I123"/>
      <c r="J123"/>
      <c r="K123"/>
      <c r="L123"/>
      <c r="M123"/>
      <c r="N123"/>
      <c r="O123"/>
    </row>
    <row r="124" spans="3:15" x14ac:dyDescent="0.3">
      <c r="C124" s="47" t="str">
        <f>IF(ISBLANK(BurstClassHr4[[#This Row],[Spk/sec-Average]]),"",IF(BurstClassHr4[[#This Row],[Spk/sec-Average]]&lt;$B$3,"LF","HF"))</f>
        <v/>
      </c>
      <c r="D124" s="47" t="str">
        <f>IF(ISBLANK(BurstClassHr4[[#This Row],[%Spikes in Bursts-All]]),"",IF(BurstClassHr4[[#This Row],[%Spikes in Bursts-All]]&lt;$C$3,"LB","HB"))</f>
        <v/>
      </c>
      <c r="E124" s="48" t="str">
        <f t="shared" si="1"/>
        <v/>
      </c>
      <c r="F124"/>
      <c r="G124"/>
      <c r="H124"/>
      <c r="I124"/>
      <c r="J124"/>
      <c r="K124"/>
      <c r="L124"/>
      <c r="M124"/>
      <c r="N124"/>
      <c r="O124"/>
    </row>
    <row r="125" spans="3:15" x14ac:dyDescent="0.3">
      <c r="C125" s="47" t="str">
        <f>IF(ISBLANK(BurstClassHr4[[#This Row],[Spk/sec-Average]]),"",IF(BurstClassHr4[[#This Row],[Spk/sec-Average]]&lt;$B$3,"LF","HF"))</f>
        <v/>
      </c>
      <c r="D125" s="47" t="str">
        <f>IF(ISBLANK(BurstClassHr4[[#This Row],[%Spikes in Bursts-All]]),"",IF(BurstClassHr4[[#This Row],[%Spikes in Bursts-All]]&lt;$C$3,"LB","HB"))</f>
        <v/>
      </c>
      <c r="E125" s="48" t="str">
        <f t="shared" si="1"/>
        <v/>
      </c>
      <c r="F125"/>
      <c r="G125"/>
      <c r="H125"/>
      <c r="I125"/>
      <c r="J125"/>
      <c r="K125"/>
      <c r="L125"/>
      <c r="M125"/>
      <c r="N125"/>
      <c r="O125"/>
    </row>
    <row r="126" spans="3:15" x14ac:dyDescent="0.3">
      <c r="C126" s="47" t="str">
        <f>IF(ISBLANK(BurstClassHr4[[#This Row],[Spk/sec-Average]]),"",IF(BurstClassHr4[[#This Row],[Spk/sec-Average]]&lt;$B$3,"LF","HF"))</f>
        <v/>
      </c>
      <c r="D126" s="47" t="str">
        <f>IF(ISBLANK(BurstClassHr4[[#This Row],[%Spikes in Bursts-All]]),"",IF(BurstClassHr4[[#This Row],[%Spikes in Bursts-All]]&lt;$C$3,"LB","HB"))</f>
        <v/>
      </c>
      <c r="E126" s="48" t="str">
        <f t="shared" si="1"/>
        <v/>
      </c>
      <c r="F126"/>
      <c r="G126"/>
      <c r="H126"/>
      <c r="I126"/>
      <c r="J126"/>
      <c r="K126"/>
      <c r="L126"/>
      <c r="M126"/>
      <c r="N126"/>
      <c r="O126"/>
    </row>
    <row r="127" spans="3:15" x14ac:dyDescent="0.3">
      <c r="C127" s="47" t="str">
        <f>IF(ISBLANK(BurstClassHr4[[#This Row],[Spk/sec-Average]]),"",IF(BurstClassHr4[[#This Row],[Spk/sec-Average]]&lt;$B$3,"LF","HF"))</f>
        <v/>
      </c>
      <c r="D127" s="47" t="str">
        <f>IF(ISBLANK(BurstClassHr4[[#This Row],[%Spikes in Bursts-All]]),"",IF(BurstClassHr4[[#This Row],[%Spikes in Bursts-All]]&lt;$C$3,"LB","HB"))</f>
        <v/>
      </c>
      <c r="E127" s="48" t="str">
        <f t="shared" si="1"/>
        <v/>
      </c>
      <c r="F127"/>
      <c r="G127"/>
      <c r="H127"/>
      <c r="I127"/>
      <c r="J127"/>
      <c r="K127"/>
      <c r="L127"/>
      <c r="M127"/>
      <c r="N127"/>
      <c r="O127"/>
    </row>
    <row r="128" spans="3:15" x14ac:dyDescent="0.3">
      <c r="C128" s="49" t="str">
        <f>IF(ISBLANK(BurstClassHr4[[#This Row],[Spk/sec-Average]]),"",IF(BurstClassHr4[[#This Row],[Spk/sec-Average]]&lt;$B$3,"LF","HF"))</f>
        <v/>
      </c>
      <c r="D128" s="49" t="str">
        <f>IF(ISBLANK(BurstClassHr4[[#This Row],[%Spikes in Bursts-All]]),"",IF(BurstClassHr4[[#This Row],[%Spikes in Bursts-All]]&lt;$C$3,"LB","HB"))</f>
        <v/>
      </c>
      <c r="E128" s="50" t="str">
        <f t="shared" si="1"/>
        <v/>
      </c>
      <c r="F128"/>
      <c r="G128"/>
      <c r="H128" s="67"/>
      <c r="I128"/>
      <c r="J128"/>
      <c r="K128"/>
      <c r="L128"/>
      <c r="M128"/>
      <c r="N128"/>
      <c r="O128"/>
    </row>
    <row r="129" spans="3:15" x14ac:dyDescent="0.3">
      <c r="C129" s="49" t="str">
        <f>IF(ISBLANK(BurstClassHr4[[#This Row],[Spk/sec-Average]]),"",IF(BurstClassHr4[[#This Row],[Spk/sec-Average]]&lt;$B$3,"LF","HF"))</f>
        <v/>
      </c>
      <c r="D129" s="49" t="str">
        <f>IF(ISBLANK(BurstClassHr4[[#This Row],[%Spikes in Bursts-All]]),"",IF(BurstClassHr4[[#This Row],[%Spikes in Bursts-All]]&lt;$C$3,"LB","HB"))</f>
        <v/>
      </c>
      <c r="E129" s="50" t="str">
        <f t="shared" si="1"/>
        <v/>
      </c>
      <c r="F129"/>
      <c r="G129"/>
      <c r="H129"/>
      <c r="I129"/>
      <c r="J129"/>
      <c r="K129"/>
      <c r="L129"/>
      <c r="M129"/>
      <c r="N129"/>
      <c r="O129"/>
    </row>
    <row r="130" spans="3:15" x14ac:dyDescent="0.3">
      <c r="C130" s="49" t="str">
        <f>IF(ISBLANK(BurstClassHr4[[#This Row],[Spk/sec-Average]]),"",IF(BurstClassHr4[[#This Row],[Spk/sec-Average]]&lt;$B$3,"LF","HF"))</f>
        <v/>
      </c>
      <c r="D130" s="49" t="str">
        <f>IF(ISBLANK(BurstClassHr4[[#This Row],[%Spikes in Bursts-All]]),"",IF(BurstClassHr4[[#This Row],[%Spikes in Bursts-All]]&lt;$C$3,"LB","HB"))</f>
        <v/>
      </c>
      <c r="E130" s="50" t="str">
        <f t="shared" si="1"/>
        <v/>
      </c>
      <c r="F130"/>
      <c r="G130"/>
      <c r="H130"/>
      <c r="I130"/>
      <c r="J130"/>
      <c r="K130"/>
      <c r="L130"/>
      <c r="M130"/>
      <c r="N130"/>
      <c r="O130"/>
    </row>
    <row r="131" spans="3:15" x14ac:dyDescent="0.3">
      <c r="C131" s="49" t="str">
        <f>IF(ISBLANK(BurstClassHr4[[#This Row],[Spk/sec-Average]]),"",IF(BurstClassHr4[[#This Row],[Spk/sec-Average]]&lt;$B$3,"LF","HF"))</f>
        <v/>
      </c>
      <c r="D131" s="49" t="str">
        <f>IF(ISBLANK(BurstClassHr4[[#This Row],[%Spikes in Bursts-All]]),"",IF(BurstClassHr4[[#This Row],[%Spikes in Bursts-All]]&lt;$C$3,"LB","HB"))</f>
        <v/>
      </c>
      <c r="E131" s="50" t="str">
        <f t="shared" si="1"/>
        <v/>
      </c>
      <c r="F131"/>
      <c r="G131"/>
      <c r="H131" s="67"/>
      <c r="I131"/>
      <c r="J131"/>
      <c r="K131"/>
      <c r="L131"/>
      <c r="M131"/>
      <c r="N131"/>
      <c r="O131"/>
    </row>
    <row r="132" spans="3:15" x14ac:dyDescent="0.3">
      <c r="C132" s="49" t="str">
        <f>IF(ISBLANK(BurstClassHr4[[#This Row],[Spk/sec-Average]]),"",IF(BurstClassHr4[[#This Row],[Spk/sec-Average]]&lt;$B$3,"LF","HF"))</f>
        <v/>
      </c>
      <c r="D132" s="49" t="str">
        <f>IF(ISBLANK(BurstClassHr4[[#This Row],[%Spikes in Bursts-All]]),"",IF(BurstClassHr4[[#This Row],[%Spikes in Bursts-All]]&lt;$C$3,"LB","HB"))</f>
        <v/>
      </c>
      <c r="E132" s="50" t="str">
        <f t="shared" si="1"/>
        <v/>
      </c>
      <c r="F132"/>
      <c r="G132"/>
      <c r="H132"/>
      <c r="I132"/>
      <c r="J132"/>
      <c r="K132"/>
      <c r="L132"/>
      <c r="M132"/>
      <c r="N132"/>
      <c r="O132"/>
    </row>
    <row r="133" spans="3:15" x14ac:dyDescent="0.3">
      <c r="C133" s="49" t="str">
        <f>IF(ISBLANK(BurstClassHr4[[#This Row],[Spk/sec-Average]]),"",IF(BurstClassHr4[[#This Row],[Spk/sec-Average]]&lt;$B$3,"LF","HF"))</f>
        <v/>
      </c>
      <c r="D133" s="49" t="str">
        <f>IF(ISBLANK(BurstClassHr4[[#This Row],[%Spikes in Bursts-All]]),"",IF(BurstClassHr4[[#This Row],[%Spikes in Bursts-All]]&lt;$C$3,"LB","HB"))</f>
        <v/>
      </c>
      <c r="E133" s="50" t="str">
        <f t="shared" si="1"/>
        <v/>
      </c>
      <c r="F133"/>
      <c r="G133"/>
      <c r="H133"/>
      <c r="I133"/>
      <c r="J133"/>
      <c r="K133"/>
      <c r="L133"/>
      <c r="M133"/>
      <c r="N133"/>
      <c r="O133"/>
    </row>
    <row r="134" spans="3:15" x14ac:dyDescent="0.3">
      <c r="C134" s="49" t="str">
        <f>IF(ISBLANK(BurstClassHr4[[#This Row],[Spk/sec-Average]]),"",IF(BurstClassHr4[[#This Row],[Spk/sec-Average]]&lt;$B$3,"LF","HF"))</f>
        <v/>
      </c>
      <c r="D134" s="49" t="str">
        <f>IF(ISBLANK(BurstClassHr4[[#This Row],[%Spikes in Bursts-All]]),"",IF(BurstClassHr4[[#This Row],[%Spikes in Bursts-All]]&lt;$C$3,"LB","HB"))</f>
        <v/>
      </c>
      <c r="E134" s="50" t="str">
        <f t="shared" si="1"/>
        <v/>
      </c>
      <c r="F134"/>
      <c r="G134"/>
      <c r="H134"/>
      <c r="I134"/>
      <c r="J134"/>
      <c r="K134"/>
      <c r="L134"/>
      <c r="M134"/>
      <c r="N134"/>
      <c r="O134"/>
    </row>
    <row r="135" spans="3:15" x14ac:dyDescent="0.3">
      <c r="C135" s="49" t="str">
        <f>IF(ISBLANK(BurstClassHr4[[#This Row],[Spk/sec-Average]]),"",IF(BurstClassHr4[[#This Row],[Spk/sec-Average]]&lt;$B$3,"LF","HF"))</f>
        <v/>
      </c>
      <c r="D135" s="49" t="str">
        <f>IF(ISBLANK(BurstClassHr4[[#This Row],[%Spikes in Bursts-All]]),"",IF(BurstClassHr4[[#This Row],[%Spikes in Bursts-All]]&lt;$C$3,"LB","HB"))</f>
        <v/>
      </c>
      <c r="E135" s="50" t="str">
        <f t="shared" si="1"/>
        <v/>
      </c>
      <c r="F135"/>
      <c r="G135"/>
      <c r="H135" s="67"/>
      <c r="I135"/>
      <c r="J135"/>
      <c r="K135"/>
      <c r="L135"/>
      <c r="M135"/>
      <c r="N135"/>
      <c r="O135"/>
    </row>
    <row r="136" spans="3:15" x14ac:dyDescent="0.3">
      <c r="C136" s="49" t="str">
        <f>IF(ISBLANK(BurstClassHr4[[#This Row],[Spk/sec-Average]]),"",IF(BurstClassHr4[[#This Row],[Spk/sec-Average]]&lt;$B$3,"LF","HF"))</f>
        <v/>
      </c>
      <c r="D136" s="49" t="str">
        <f>IF(ISBLANK(BurstClassHr4[[#This Row],[%Spikes in Bursts-All]]),"",IF(BurstClassHr4[[#This Row],[%Spikes in Bursts-All]]&lt;$C$3,"LB","HB"))</f>
        <v/>
      </c>
      <c r="E136" s="50" t="str">
        <f t="shared" si="1"/>
        <v/>
      </c>
      <c r="F136"/>
      <c r="G136"/>
      <c r="H136" s="67"/>
      <c r="I136"/>
      <c r="J136"/>
      <c r="K136"/>
      <c r="L136"/>
      <c r="M136"/>
      <c r="N136"/>
      <c r="O136"/>
    </row>
    <row r="137" spans="3:15" x14ac:dyDescent="0.3">
      <c r="C137" s="49" t="str">
        <f>IF(ISBLANK(BurstClassHr4[[#This Row],[Spk/sec-Average]]),"",IF(BurstClassHr4[[#This Row],[Spk/sec-Average]]&lt;$B$3,"LF","HF"))</f>
        <v/>
      </c>
      <c r="D137" s="49" t="str">
        <f>IF(ISBLANK(BurstClassHr4[[#This Row],[%Spikes in Bursts-All]]),"",IF(BurstClassHr4[[#This Row],[%Spikes in Bursts-All]]&lt;$C$3,"LB","HB"))</f>
        <v/>
      </c>
      <c r="E137" s="50" t="str">
        <f t="shared" si="1"/>
        <v/>
      </c>
      <c r="F137"/>
      <c r="G137"/>
      <c r="H137"/>
      <c r="I137"/>
      <c r="J137"/>
      <c r="K137"/>
      <c r="L137"/>
      <c r="M137"/>
      <c r="N137"/>
      <c r="O137"/>
    </row>
    <row r="138" spans="3:15" x14ac:dyDescent="0.3">
      <c r="C138" s="49" t="str">
        <f>IF(ISBLANK(BurstClassHr4[[#This Row],[Spk/sec-Average]]),"",IF(BurstClassHr4[[#This Row],[Spk/sec-Average]]&lt;$B$3,"LF","HF"))</f>
        <v/>
      </c>
      <c r="D138" s="49" t="str">
        <f>IF(ISBLANK(BurstClassHr4[[#This Row],[%Spikes in Bursts-All]]),"",IF(BurstClassHr4[[#This Row],[%Spikes in Bursts-All]]&lt;$C$3,"LB","HB"))</f>
        <v/>
      </c>
      <c r="E138" s="50" t="str">
        <f t="shared" si="1"/>
        <v/>
      </c>
      <c r="F138"/>
      <c r="G138"/>
      <c r="H138"/>
      <c r="I138"/>
      <c r="J138"/>
      <c r="K138"/>
      <c r="L138"/>
      <c r="M138"/>
      <c r="N138"/>
      <c r="O138"/>
    </row>
    <row r="139" spans="3:15" x14ac:dyDescent="0.3">
      <c r="C139" s="49" t="str">
        <f>IF(ISBLANK(BurstClassHr4[[#This Row],[Spk/sec-Average]]),"",IF(BurstClassHr4[[#This Row],[Spk/sec-Average]]&lt;$B$3,"LF","HF"))</f>
        <v/>
      </c>
      <c r="D139" s="49" t="str">
        <f>IF(ISBLANK(BurstClassHr4[[#This Row],[%Spikes in Bursts-All]]),"",IF(BurstClassHr4[[#This Row],[%Spikes in Bursts-All]]&lt;$C$3,"LB","HB"))</f>
        <v/>
      </c>
      <c r="E139" s="50" t="str">
        <f t="shared" si="1"/>
        <v/>
      </c>
      <c r="F139"/>
      <c r="G139"/>
      <c r="H139" s="67"/>
      <c r="I139"/>
      <c r="J139"/>
      <c r="K139"/>
      <c r="L139"/>
      <c r="M139"/>
      <c r="N139"/>
      <c r="O139"/>
    </row>
    <row r="140" spans="3:15" x14ac:dyDescent="0.3">
      <c r="C140" s="49" t="str">
        <f>IF(ISBLANK(BurstClassHr4[[#This Row],[Spk/sec-Average]]),"",IF(BurstClassHr4[[#This Row],[Spk/sec-Average]]&lt;$B$3,"LF","HF"))</f>
        <v/>
      </c>
      <c r="D140" s="49" t="str">
        <f>IF(ISBLANK(BurstClassHr4[[#This Row],[%Spikes in Bursts-All]]),"",IF(BurstClassHr4[[#This Row],[%Spikes in Bursts-All]]&lt;$C$3,"LB","HB"))</f>
        <v/>
      </c>
      <c r="E140" s="50" t="str">
        <f t="shared" si="1"/>
        <v/>
      </c>
      <c r="F140"/>
      <c r="G140"/>
      <c r="H140"/>
      <c r="I140"/>
      <c r="J140"/>
      <c r="K140"/>
      <c r="L140"/>
      <c r="M140"/>
      <c r="N140"/>
      <c r="O140"/>
    </row>
    <row r="141" spans="3:15" x14ac:dyDescent="0.3">
      <c r="C141" s="49" t="str">
        <f>IF(ISBLANK(BurstClassHr4[[#This Row],[Spk/sec-Average]]),"",IF(BurstClassHr4[[#This Row],[Spk/sec-Average]]&lt;$B$3,"LF","HF"))</f>
        <v/>
      </c>
      <c r="D141" s="49" t="str">
        <f>IF(ISBLANK(BurstClassHr4[[#This Row],[%Spikes in Bursts-All]]),"",IF(BurstClassHr4[[#This Row],[%Spikes in Bursts-All]]&lt;$C$3,"LB","HB"))</f>
        <v/>
      </c>
      <c r="E141" s="50" t="str">
        <f t="shared" si="1"/>
        <v/>
      </c>
      <c r="F141"/>
      <c r="G141"/>
      <c r="H141" s="67"/>
      <c r="I141"/>
      <c r="J141"/>
      <c r="K141"/>
      <c r="L141"/>
      <c r="M141"/>
      <c r="N141"/>
      <c r="O141"/>
    </row>
    <row r="142" spans="3:15" x14ac:dyDescent="0.3">
      <c r="C142" s="49" t="str">
        <f>IF(ISBLANK(BurstClassHr4[[#This Row],[Spk/sec-Average]]),"",IF(BurstClassHr4[[#This Row],[Spk/sec-Average]]&lt;$B$3,"LF","HF"))</f>
        <v/>
      </c>
      <c r="D142" s="49" t="str">
        <f>IF(ISBLANK(BurstClassHr4[[#This Row],[%Spikes in Bursts-All]]),"",IF(BurstClassHr4[[#This Row],[%Spikes in Bursts-All]]&lt;$C$3,"LB","HB"))</f>
        <v/>
      </c>
      <c r="E142" s="50" t="str">
        <f t="shared" si="1"/>
        <v/>
      </c>
      <c r="F142"/>
      <c r="G142"/>
      <c r="H142" s="67"/>
      <c r="I142"/>
      <c r="J142"/>
      <c r="K142"/>
      <c r="L142"/>
      <c r="M142"/>
      <c r="N142"/>
      <c r="O142"/>
    </row>
    <row r="143" spans="3:15" x14ac:dyDescent="0.3">
      <c r="C143" s="49" t="str">
        <f>IF(ISBLANK(BurstClassHr4[[#This Row],[Spk/sec-Average]]),"",IF(BurstClassHr4[[#This Row],[Spk/sec-Average]]&lt;$B$3,"LF","HF"))</f>
        <v/>
      </c>
      <c r="D143" s="49" t="str">
        <f>IF(ISBLANK(BurstClassHr4[[#This Row],[%Spikes in Bursts-All]]),"",IF(BurstClassHr4[[#This Row],[%Spikes in Bursts-All]]&lt;$C$3,"LB","HB"))</f>
        <v/>
      </c>
      <c r="E143" s="50" t="str">
        <f t="shared" si="1"/>
        <v/>
      </c>
      <c r="F143"/>
      <c r="G143"/>
      <c r="H143" s="67"/>
      <c r="I143"/>
      <c r="J143"/>
      <c r="K143"/>
      <c r="L143"/>
      <c r="M143"/>
      <c r="N143"/>
      <c r="O143"/>
    </row>
    <row r="144" spans="3:15" x14ac:dyDescent="0.3">
      <c r="C144" s="49" t="str">
        <f>IF(ISBLANK(BurstClassHr4[[#This Row],[Spk/sec-Average]]),"",IF(BurstClassHr4[[#This Row],[Spk/sec-Average]]&lt;$B$3,"LF","HF"))</f>
        <v/>
      </c>
      <c r="D144" s="49" t="str">
        <f>IF(ISBLANK(BurstClassHr4[[#This Row],[%Spikes in Bursts-All]]),"",IF(BurstClassHr4[[#This Row],[%Spikes in Bursts-All]]&lt;$C$3,"LB","HB"))</f>
        <v/>
      </c>
      <c r="E144" s="50" t="str">
        <f t="shared" si="1"/>
        <v/>
      </c>
      <c r="F144"/>
      <c r="G144"/>
      <c r="H144" s="67"/>
      <c r="I144"/>
      <c r="J144"/>
      <c r="K144"/>
      <c r="L144"/>
      <c r="M144"/>
      <c r="N144"/>
      <c r="O144"/>
    </row>
    <row r="145" spans="3:15" x14ac:dyDescent="0.3">
      <c r="C145" s="49" t="str">
        <f>IF(ISBLANK(BurstClassHr4[[#This Row],[Spk/sec-Average]]),"",IF(BurstClassHr4[[#This Row],[Spk/sec-Average]]&lt;$B$3,"LF","HF"))</f>
        <v/>
      </c>
      <c r="D145" s="49" t="str">
        <f>IF(ISBLANK(BurstClassHr4[[#This Row],[%Spikes in Bursts-All]]),"",IF(BurstClassHr4[[#This Row],[%Spikes in Bursts-All]]&lt;$C$3,"LB","HB"))</f>
        <v/>
      </c>
      <c r="E145" s="50" t="str">
        <f t="shared" si="1"/>
        <v/>
      </c>
      <c r="F145"/>
      <c r="G145"/>
      <c r="H145" s="67"/>
      <c r="I145"/>
      <c r="J145"/>
      <c r="K145"/>
      <c r="L145"/>
      <c r="M145"/>
      <c r="N145"/>
      <c r="O145"/>
    </row>
    <row r="146" spans="3:15" x14ac:dyDescent="0.3">
      <c r="C146" s="49" t="str">
        <f>IF(ISBLANK(BurstClassHr4[[#This Row],[Spk/sec-Average]]),"",IF(BurstClassHr4[[#This Row],[Spk/sec-Average]]&lt;$B$3,"LF","HF"))</f>
        <v/>
      </c>
      <c r="D146" s="49" t="str">
        <f>IF(ISBLANK(BurstClassHr4[[#This Row],[%Spikes in Bursts-All]]),"",IF(BurstClassHr4[[#This Row],[%Spikes in Bursts-All]]&lt;$C$3,"LB","HB"))</f>
        <v/>
      </c>
      <c r="E146" s="50" t="str">
        <f t="shared" si="1"/>
        <v/>
      </c>
      <c r="F146"/>
      <c r="G146"/>
      <c r="H146"/>
      <c r="I146"/>
      <c r="J146"/>
      <c r="K146"/>
      <c r="L146"/>
      <c r="M146"/>
      <c r="N146"/>
      <c r="O146"/>
    </row>
    <row r="147" spans="3:15" x14ac:dyDescent="0.3">
      <c r="C147" s="49" t="str">
        <f>IF(ISBLANK(BurstClassHr4[[#This Row],[Spk/sec-Average]]),"",IF(BurstClassHr4[[#This Row],[Spk/sec-Average]]&lt;$B$3,"LF","HF"))</f>
        <v/>
      </c>
      <c r="D147" s="49" t="str">
        <f>IF(ISBLANK(BurstClassHr4[[#This Row],[%Spikes in Bursts-All]]),"",IF(BurstClassHr4[[#This Row],[%Spikes in Bursts-All]]&lt;$C$3,"LB","HB"))</f>
        <v/>
      </c>
      <c r="E147" s="50" t="str">
        <f t="shared" si="1"/>
        <v/>
      </c>
      <c r="F147"/>
      <c r="G147"/>
      <c r="H147" s="67"/>
      <c r="I147"/>
      <c r="J147"/>
      <c r="K147"/>
      <c r="L147"/>
      <c r="M147"/>
      <c r="N147"/>
      <c r="O147"/>
    </row>
    <row r="148" spans="3:15" x14ac:dyDescent="0.3">
      <c r="C148" s="49" t="str">
        <f>IF(ISBLANK(BurstClassHr4[[#This Row],[Spk/sec-Average]]),"",IF(BurstClassHr4[[#This Row],[Spk/sec-Average]]&lt;$B$3,"LF","HF"))</f>
        <v/>
      </c>
      <c r="D148" s="49" t="str">
        <f>IF(ISBLANK(BurstClassHr4[[#This Row],[%Spikes in Bursts-All]]),"",IF(BurstClassHr4[[#This Row],[%Spikes in Bursts-All]]&lt;$C$3,"LB","HB"))</f>
        <v/>
      </c>
      <c r="E148" s="50" t="str">
        <f t="shared" si="1"/>
        <v/>
      </c>
      <c r="F148"/>
      <c r="G148"/>
      <c r="H148" s="67"/>
      <c r="I148"/>
      <c r="J148"/>
      <c r="K148"/>
      <c r="L148"/>
      <c r="M148"/>
      <c r="N148"/>
      <c r="O148"/>
    </row>
    <row r="149" spans="3:15" x14ac:dyDescent="0.3">
      <c r="C149" s="49" t="str">
        <f>IF(ISBLANK(BurstClassHr4[[#This Row],[Spk/sec-Average]]),"",IF(BurstClassHr4[[#This Row],[Spk/sec-Average]]&lt;$B$3,"LF","HF"))</f>
        <v/>
      </c>
      <c r="D149" s="49" t="str">
        <f>IF(ISBLANK(BurstClassHr4[[#This Row],[%Spikes in Bursts-All]]),"",IF(BurstClassHr4[[#This Row],[%Spikes in Bursts-All]]&lt;$C$3,"LB","HB"))</f>
        <v/>
      </c>
      <c r="E149" s="50" t="str">
        <f t="shared" si="1"/>
        <v/>
      </c>
      <c r="F149"/>
      <c r="G149"/>
      <c r="H149" s="67"/>
      <c r="I149"/>
      <c r="J149"/>
      <c r="K149"/>
      <c r="L149"/>
      <c r="M149"/>
      <c r="N149"/>
      <c r="O149"/>
    </row>
    <row r="150" spans="3:15" x14ac:dyDescent="0.3">
      <c r="C150" s="49" t="str">
        <f>IF(ISBLANK(BurstClassHr4[[#This Row],[Spk/sec-Average]]),"",IF(BurstClassHr4[[#This Row],[Spk/sec-Average]]&lt;$B$3,"LF","HF"))</f>
        <v/>
      </c>
      <c r="D150" s="49" t="str">
        <f>IF(ISBLANK(BurstClassHr4[[#This Row],[%Spikes in Bursts-All]]),"",IF(BurstClassHr4[[#This Row],[%Spikes in Bursts-All]]&lt;$C$3,"LB","HB"))</f>
        <v/>
      </c>
      <c r="E150" s="50" t="str">
        <f t="shared" si="1"/>
        <v/>
      </c>
      <c r="F150"/>
      <c r="G150"/>
      <c r="H150"/>
      <c r="I150"/>
      <c r="J150"/>
      <c r="K150"/>
      <c r="L150"/>
      <c r="M150"/>
      <c r="N150"/>
      <c r="O150"/>
    </row>
    <row r="151" spans="3:15" x14ac:dyDescent="0.3">
      <c r="C151" s="49" t="str">
        <f>IF(ISBLANK(BurstClassHr4[[#This Row],[Spk/sec-Average]]),"",IF(BurstClassHr4[[#This Row],[Spk/sec-Average]]&lt;$B$3,"LF","HF"))</f>
        <v/>
      </c>
      <c r="D151" s="49" t="str">
        <f>IF(ISBLANK(BurstClassHr4[[#This Row],[%Spikes in Bursts-All]]),"",IF(BurstClassHr4[[#This Row],[%Spikes in Bursts-All]]&lt;$C$3,"LB","HB"))</f>
        <v/>
      </c>
      <c r="E151" s="50" t="str">
        <f t="shared" si="1"/>
        <v/>
      </c>
      <c r="F151"/>
      <c r="G151"/>
      <c r="H151" s="67"/>
      <c r="I151"/>
      <c r="J151"/>
      <c r="K151"/>
      <c r="L151"/>
      <c r="M151"/>
      <c r="N151"/>
      <c r="O151"/>
    </row>
    <row r="152" spans="3:15" x14ac:dyDescent="0.3">
      <c r="C152" s="49" t="str">
        <f>IF(ISBLANK(BurstClassHr4[[#This Row],[Spk/sec-Average]]),"",IF(BurstClassHr4[[#This Row],[Spk/sec-Average]]&lt;$B$3,"LF","HF"))</f>
        <v/>
      </c>
      <c r="D152" s="49" t="str">
        <f>IF(ISBLANK(BurstClassHr4[[#This Row],[%Spikes in Bursts-All]]),"",IF(BurstClassHr4[[#This Row],[%Spikes in Bursts-All]]&lt;$C$3,"LB","HB"))</f>
        <v/>
      </c>
      <c r="E152" s="50" t="str">
        <f t="shared" si="1"/>
        <v/>
      </c>
      <c r="F152"/>
      <c r="G152"/>
      <c r="H152" s="67"/>
      <c r="I152"/>
      <c r="J152"/>
      <c r="K152"/>
      <c r="L152"/>
      <c r="M152"/>
      <c r="N152"/>
      <c r="O152"/>
    </row>
    <row r="153" spans="3:15" x14ac:dyDescent="0.3">
      <c r="C153" s="49" t="str">
        <f>IF(ISBLANK(BurstClassHr4[[#This Row],[Spk/sec-Average]]),"",IF(BurstClassHr4[[#This Row],[Spk/sec-Average]]&lt;$B$3,"LF","HF"))</f>
        <v/>
      </c>
      <c r="D153" s="49" t="str">
        <f>IF(ISBLANK(BurstClassHr4[[#This Row],[%Spikes in Bursts-All]]),"",IF(BurstClassHr4[[#This Row],[%Spikes in Bursts-All]]&lt;$C$3,"LB","HB"))</f>
        <v/>
      </c>
      <c r="E153" s="50" t="str">
        <f t="shared" si="1"/>
        <v/>
      </c>
      <c r="F153"/>
      <c r="G153"/>
      <c r="H153"/>
      <c r="I153"/>
      <c r="J153"/>
      <c r="K153"/>
      <c r="L153"/>
      <c r="M153"/>
      <c r="N153"/>
      <c r="O153"/>
    </row>
    <row r="154" spans="3:15" x14ac:dyDescent="0.3">
      <c r="C154" s="49" t="str">
        <f>IF(ISBLANK(BurstClassHr4[[#This Row],[Spk/sec-Average]]),"",IF(BurstClassHr4[[#This Row],[Spk/sec-Average]]&lt;$B$3,"LF","HF"))</f>
        <v/>
      </c>
      <c r="D154" s="49" t="str">
        <f>IF(ISBLANK(BurstClassHr4[[#This Row],[%Spikes in Bursts-All]]),"",IF(BurstClassHr4[[#This Row],[%Spikes in Bursts-All]]&lt;$C$3,"LB","HB"))</f>
        <v/>
      </c>
      <c r="E154" s="50" t="str">
        <f t="shared" ref="E154:E217" si="2">CONCATENATE(C154,D154)</f>
        <v/>
      </c>
      <c r="F154"/>
      <c r="G154"/>
      <c r="H154" s="67"/>
      <c r="I154"/>
      <c r="J154"/>
      <c r="K154"/>
      <c r="L154"/>
      <c r="M154"/>
      <c r="N154"/>
      <c r="O154"/>
    </row>
    <row r="155" spans="3:15" x14ac:dyDescent="0.3">
      <c r="C155" s="49" t="str">
        <f>IF(ISBLANK(BurstClassHr4[[#This Row],[Spk/sec-Average]]),"",IF(BurstClassHr4[[#This Row],[Spk/sec-Average]]&lt;$B$3,"LF","HF"))</f>
        <v/>
      </c>
      <c r="D155" s="49" t="str">
        <f>IF(ISBLANK(BurstClassHr4[[#This Row],[%Spikes in Bursts-All]]),"",IF(BurstClassHr4[[#This Row],[%Spikes in Bursts-All]]&lt;$C$3,"LB","HB"))</f>
        <v/>
      </c>
      <c r="E155" s="50" t="str">
        <f t="shared" si="2"/>
        <v/>
      </c>
      <c r="F155"/>
      <c r="G155"/>
      <c r="H155" s="67"/>
      <c r="I155"/>
      <c r="J155"/>
      <c r="K155"/>
      <c r="L155"/>
      <c r="M155"/>
      <c r="N155"/>
      <c r="O155"/>
    </row>
    <row r="156" spans="3:15" x14ac:dyDescent="0.3">
      <c r="C156" s="49" t="str">
        <f>IF(ISBLANK(BurstClassHr4[[#This Row],[Spk/sec-Average]]),"",IF(BurstClassHr4[[#This Row],[Spk/sec-Average]]&lt;$B$3,"LF","HF"))</f>
        <v/>
      </c>
      <c r="D156" s="49" t="str">
        <f>IF(ISBLANK(BurstClassHr4[[#This Row],[%Spikes in Bursts-All]]),"",IF(BurstClassHr4[[#This Row],[%Spikes in Bursts-All]]&lt;$C$3,"LB","HB"))</f>
        <v/>
      </c>
      <c r="E156" s="50" t="str">
        <f t="shared" si="2"/>
        <v/>
      </c>
      <c r="F156"/>
      <c r="G156"/>
      <c r="H156" s="67"/>
      <c r="I156"/>
      <c r="J156"/>
      <c r="K156"/>
      <c r="L156"/>
      <c r="M156"/>
      <c r="N156"/>
      <c r="O156"/>
    </row>
    <row r="157" spans="3:15" x14ac:dyDescent="0.3">
      <c r="C157" s="49" t="str">
        <f>IF(ISBLANK(BurstClassHr4[[#This Row],[Spk/sec-Average]]),"",IF(BurstClassHr4[[#This Row],[Spk/sec-Average]]&lt;$B$3,"LF","HF"))</f>
        <v/>
      </c>
      <c r="D157" s="49" t="str">
        <f>IF(ISBLANK(BurstClassHr4[[#This Row],[%Spikes in Bursts-All]]),"",IF(BurstClassHr4[[#This Row],[%Spikes in Bursts-All]]&lt;$C$3,"LB","HB"))</f>
        <v/>
      </c>
      <c r="E157" s="50" t="str">
        <f t="shared" si="2"/>
        <v/>
      </c>
      <c r="F157"/>
      <c r="G157"/>
      <c r="H157" s="67"/>
      <c r="I157"/>
      <c r="J157"/>
      <c r="K157"/>
      <c r="L157"/>
      <c r="M157"/>
      <c r="N157"/>
      <c r="O157"/>
    </row>
    <row r="158" spans="3:15" x14ac:dyDescent="0.3">
      <c r="C158" s="49" t="str">
        <f>IF(ISBLANK(BurstClassHr4[[#This Row],[Spk/sec-Average]]),"",IF(BurstClassHr4[[#This Row],[Spk/sec-Average]]&lt;$B$3,"LF","HF"))</f>
        <v/>
      </c>
      <c r="D158" s="49" t="str">
        <f>IF(ISBLANK(BurstClassHr4[[#This Row],[%Spikes in Bursts-All]]),"",IF(BurstClassHr4[[#This Row],[%Spikes in Bursts-All]]&lt;$C$3,"LB","HB"))</f>
        <v/>
      </c>
      <c r="E158" s="50" t="str">
        <f t="shared" si="2"/>
        <v/>
      </c>
      <c r="F158"/>
      <c r="G158"/>
      <c r="H158" s="67"/>
      <c r="I158"/>
      <c r="J158"/>
      <c r="K158"/>
      <c r="L158"/>
      <c r="M158"/>
      <c r="N158"/>
      <c r="O158"/>
    </row>
    <row r="159" spans="3:15" x14ac:dyDescent="0.3">
      <c r="C159" s="49" t="str">
        <f>IF(ISBLANK(BurstClassHr4[[#This Row],[Spk/sec-Average]]),"",IF(BurstClassHr4[[#This Row],[Spk/sec-Average]]&lt;$B$3,"LF","HF"))</f>
        <v/>
      </c>
      <c r="D159" s="49" t="str">
        <f>IF(ISBLANK(BurstClassHr4[[#This Row],[%Spikes in Bursts-All]]),"",IF(BurstClassHr4[[#This Row],[%Spikes in Bursts-All]]&lt;$C$3,"LB","HB"))</f>
        <v/>
      </c>
      <c r="E159" s="50" t="str">
        <f t="shared" si="2"/>
        <v/>
      </c>
      <c r="F159"/>
      <c r="G159"/>
      <c r="H159" s="67"/>
      <c r="I159"/>
      <c r="J159"/>
      <c r="K159"/>
      <c r="L159"/>
      <c r="M159"/>
      <c r="N159"/>
      <c r="O159"/>
    </row>
    <row r="160" spans="3:15" x14ac:dyDescent="0.3">
      <c r="C160" s="49" t="str">
        <f>IF(ISBLANK(BurstClassHr4[[#This Row],[Spk/sec-Average]]),"",IF(BurstClassHr4[[#This Row],[Spk/sec-Average]]&lt;$B$3,"LF","HF"))</f>
        <v/>
      </c>
      <c r="D160" s="49" t="str">
        <f>IF(ISBLANK(BurstClassHr4[[#This Row],[%Spikes in Bursts-All]]),"",IF(BurstClassHr4[[#This Row],[%Spikes in Bursts-All]]&lt;$C$3,"LB","HB"))</f>
        <v/>
      </c>
      <c r="E160" s="50" t="str">
        <f t="shared" si="2"/>
        <v/>
      </c>
      <c r="F160"/>
      <c r="G160"/>
      <c r="H160"/>
      <c r="I160"/>
      <c r="J160"/>
      <c r="K160"/>
      <c r="L160"/>
      <c r="M160"/>
      <c r="N160"/>
      <c r="O160"/>
    </row>
    <row r="161" spans="3:15" x14ac:dyDescent="0.3">
      <c r="C161" s="49" t="str">
        <f>IF(ISBLANK(BurstClassHr4[[#This Row],[Spk/sec-Average]]),"",IF(BurstClassHr4[[#This Row],[Spk/sec-Average]]&lt;$B$3,"LF","HF"))</f>
        <v/>
      </c>
      <c r="D161" s="49" t="str">
        <f>IF(ISBLANK(BurstClassHr4[[#This Row],[%Spikes in Bursts-All]]),"",IF(BurstClassHr4[[#This Row],[%Spikes in Bursts-All]]&lt;$C$3,"LB","HB"))</f>
        <v/>
      </c>
      <c r="E161" s="50" t="str">
        <f t="shared" si="2"/>
        <v/>
      </c>
      <c r="F161"/>
      <c r="G161"/>
      <c r="H161" s="67"/>
      <c r="I161"/>
      <c r="J161"/>
      <c r="K161"/>
      <c r="L161"/>
      <c r="M161"/>
      <c r="N161"/>
      <c r="O161"/>
    </row>
    <row r="162" spans="3:15" x14ac:dyDescent="0.3">
      <c r="C162" s="49" t="str">
        <f>IF(ISBLANK(BurstClassHr4[[#This Row],[Spk/sec-Average]]),"",IF(BurstClassHr4[[#This Row],[Spk/sec-Average]]&lt;$B$3,"LF","HF"))</f>
        <v/>
      </c>
      <c r="D162" s="49" t="str">
        <f>IF(ISBLANK(BurstClassHr4[[#This Row],[%Spikes in Bursts-All]]),"",IF(BurstClassHr4[[#This Row],[%Spikes in Bursts-All]]&lt;$C$3,"LB","HB"))</f>
        <v/>
      </c>
      <c r="E162" s="50" t="str">
        <f t="shared" si="2"/>
        <v/>
      </c>
      <c r="F162"/>
      <c r="G162"/>
      <c r="H162" s="67"/>
      <c r="I162"/>
      <c r="J162"/>
      <c r="K162"/>
      <c r="L162"/>
      <c r="M162"/>
      <c r="N162"/>
      <c r="O162"/>
    </row>
    <row r="163" spans="3:15" x14ac:dyDescent="0.3">
      <c r="C163" s="49" t="str">
        <f>IF(ISBLANK(BurstClassHr4[[#This Row],[Spk/sec-Average]]),"",IF(BurstClassHr4[[#This Row],[Spk/sec-Average]]&lt;$B$3,"LF","HF"))</f>
        <v/>
      </c>
      <c r="D163" s="49" t="str">
        <f>IF(ISBLANK(BurstClassHr4[[#This Row],[%Spikes in Bursts-All]]),"",IF(BurstClassHr4[[#This Row],[%Spikes in Bursts-All]]&lt;$C$3,"LB","HB"))</f>
        <v/>
      </c>
      <c r="E163" s="50" t="str">
        <f t="shared" si="2"/>
        <v/>
      </c>
      <c r="F163"/>
      <c r="G163"/>
      <c r="H163" s="67"/>
      <c r="I163"/>
      <c r="J163"/>
      <c r="K163"/>
      <c r="L163"/>
      <c r="M163"/>
      <c r="N163"/>
      <c r="O163"/>
    </row>
    <row r="164" spans="3:15" x14ac:dyDescent="0.3">
      <c r="C164" s="49" t="str">
        <f>IF(ISBLANK(BurstClassHr4[[#This Row],[Spk/sec-Average]]),"",IF(BurstClassHr4[[#This Row],[Spk/sec-Average]]&lt;$B$3,"LF","HF"))</f>
        <v/>
      </c>
      <c r="D164" s="49" t="str">
        <f>IF(ISBLANK(BurstClassHr4[[#This Row],[%Spikes in Bursts-All]]),"",IF(BurstClassHr4[[#This Row],[%Spikes in Bursts-All]]&lt;$C$3,"LB","HB"))</f>
        <v/>
      </c>
      <c r="E164" s="50" t="str">
        <f t="shared" si="2"/>
        <v/>
      </c>
      <c r="F164"/>
      <c r="G164"/>
      <c r="H164" s="67"/>
      <c r="I164"/>
      <c r="J164"/>
      <c r="K164"/>
      <c r="L164"/>
      <c r="M164"/>
      <c r="N164"/>
      <c r="O164"/>
    </row>
    <row r="165" spans="3:15" x14ac:dyDescent="0.3">
      <c r="C165" s="49" t="str">
        <f>IF(ISBLANK(BurstClassHr4[[#This Row],[Spk/sec-Average]]),"",IF(BurstClassHr4[[#This Row],[Spk/sec-Average]]&lt;$B$3,"LF","HF"))</f>
        <v/>
      </c>
      <c r="D165" s="49" t="str">
        <f>IF(ISBLANK(BurstClassHr4[[#This Row],[%Spikes in Bursts-All]]),"",IF(BurstClassHr4[[#This Row],[%Spikes in Bursts-All]]&lt;$C$3,"LB","HB"))</f>
        <v/>
      </c>
      <c r="E165" s="50" t="str">
        <f t="shared" si="2"/>
        <v/>
      </c>
      <c r="F165"/>
      <c r="G165"/>
      <c r="H165" s="67"/>
      <c r="I165"/>
      <c r="J165"/>
      <c r="K165"/>
      <c r="L165"/>
      <c r="M165"/>
      <c r="N165"/>
      <c r="O165"/>
    </row>
    <row r="166" spans="3:15" x14ac:dyDescent="0.3">
      <c r="C166" s="49" t="str">
        <f>IF(ISBLANK(BurstClassHr4[[#This Row],[Spk/sec-Average]]),"",IF(BurstClassHr4[[#This Row],[Spk/sec-Average]]&lt;$B$3,"LF","HF"))</f>
        <v/>
      </c>
      <c r="D166" s="49" t="str">
        <f>IF(ISBLANK(BurstClassHr4[[#This Row],[%Spikes in Bursts-All]]),"",IF(BurstClassHr4[[#This Row],[%Spikes in Bursts-All]]&lt;$C$3,"LB","HB"))</f>
        <v/>
      </c>
      <c r="E166" s="50" t="str">
        <f t="shared" si="2"/>
        <v/>
      </c>
      <c r="F166"/>
      <c r="G166"/>
      <c r="H166" s="67"/>
      <c r="I166"/>
      <c r="J166"/>
      <c r="K166"/>
      <c r="L166"/>
      <c r="M166"/>
      <c r="N166"/>
      <c r="O166"/>
    </row>
    <row r="167" spans="3:15" x14ac:dyDescent="0.3">
      <c r="C167" s="49" t="str">
        <f>IF(ISBLANK(BurstClassHr4[[#This Row],[Spk/sec-Average]]),"",IF(BurstClassHr4[[#This Row],[Spk/sec-Average]]&lt;$B$3,"LF","HF"))</f>
        <v/>
      </c>
      <c r="D167" s="49" t="str">
        <f>IF(ISBLANK(BurstClassHr4[[#This Row],[%Spikes in Bursts-All]]),"",IF(BurstClassHr4[[#This Row],[%Spikes in Bursts-All]]&lt;$C$3,"LB","HB"))</f>
        <v/>
      </c>
      <c r="E167" s="50" t="str">
        <f t="shared" si="2"/>
        <v/>
      </c>
      <c r="F167"/>
      <c r="G167"/>
      <c r="H167"/>
      <c r="I167"/>
      <c r="J167"/>
      <c r="K167"/>
      <c r="L167"/>
      <c r="M167"/>
      <c r="N167"/>
      <c r="O167"/>
    </row>
    <row r="168" spans="3:15" x14ac:dyDescent="0.3">
      <c r="C168" s="49" t="str">
        <f>IF(ISBLANK(BurstClassHr4[[#This Row],[Spk/sec-Average]]),"",IF(BurstClassHr4[[#This Row],[Spk/sec-Average]]&lt;$B$3,"LF","HF"))</f>
        <v/>
      </c>
      <c r="D168" s="49" t="str">
        <f>IF(ISBLANK(BurstClassHr4[[#This Row],[%Spikes in Bursts-All]]),"",IF(BurstClassHr4[[#This Row],[%Spikes in Bursts-All]]&lt;$C$3,"LB","HB"))</f>
        <v/>
      </c>
      <c r="E168" s="50" t="str">
        <f t="shared" si="2"/>
        <v/>
      </c>
      <c r="F168"/>
      <c r="G168"/>
      <c r="H168"/>
      <c r="I168"/>
      <c r="J168"/>
      <c r="K168"/>
      <c r="L168"/>
      <c r="M168"/>
      <c r="N168"/>
      <c r="O168"/>
    </row>
    <row r="169" spans="3:15" x14ac:dyDescent="0.3">
      <c r="C169" s="49" t="str">
        <f>IF(ISBLANK(BurstClassHr4[[#This Row],[Spk/sec-Average]]),"",IF(BurstClassHr4[[#This Row],[Spk/sec-Average]]&lt;$B$3,"LF","HF"))</f>
        <v/>
      </c>
      <c r="D169" s="49" t="str">
        <f>IF(ISBLANK(BurstClassHr4[[#This Row],[%Spikes in Bursts-All]]),"",IF(BurstClassHr4[[#This Row],[%Spikes in Bursts-All]]&lt;$C$3,"LB","HB"))</f>
        <v/>
      </c>
      <c r="E169" s="50" t="str">
        <f t="shared" si="2"/>
        <v/>
      </c>
      <c r="F169"/>
      <c r="G169"/>
      <c r="H169"/>
      <c r="I169"/>
      <c r="J169"/>
      <c r="K169"/>
      <c r="L169"/>
      <c r="M169"/>
      <c r="N169"/>
      <c r="O169"/>
    </row>
    <row r="170" spans="3:15" x14ac:dyDescent="0.3">
      <c r="C170" s="49" t="str">
        <f>IF(ISBLANK(BurstClassHr4[[#This Row],[Spk/sec-Average]]),"",IF(BurstClassHr4[[#This Row],[Spk/sec-Average]]&lt;$B$3,"LF","HF"))</f>
        <v/>
      </c>
      <c r="D170" s="49" t="str">
        <f>IF(ISBLANK(BurstClassHr4[[#This Row],[%Spikes in Bursts-All]]),"",IF(BurstClassHr4[[#This Row],[%Spikes in Bursts-All]]&lt;$C$3,"LB","HB"))</f>
        <v/>
      </c>
      <c r="E170" s="50" t="str">
        <f t="shared" si="2"/>
        <v/>
      </c>
      <c r="F170"/>
      <c r="G170"/>
      <c r="H170" s="67"/>
      <c r="I170"/>
      <c r="J170"/>
      <c r="K170"/>
      <c r="L170"/>
      <c r="M170"/>
      <c r="N170"/>
      <c r="O170"/>
    </row>
    <row r="171" spans="3:15" x14ac:dyDescent="0.3">
      <c r="C171" s="49" t="str">
        <f>IF(ISBLANK(BurstClassHr4[[#This Row],[Spk/sec-Average]]),"",IF(BurstClassHr4[[#This Row],[Spk/sec-Average]]&lt;$B$3,"LF","HF"))</f>
        <v/>
      </c>
      <c r="D171" s="49" t="str">
        <f>IF(ISBLANK(BurstClassHr4[[#This Row],[%Spikes in Bursts-All]]),"",IF(BurstClassHr4[[#This Row],[%Spikes in Bursts-All]]&lt;$C$3,"LB","HB"))</f>
        <v/>
      </c>
      <c r="E171" s="50" t="str">
        <f t="shared" si="2"/>
        <v/>
      </c>
      <c r="F171"/>
      <c r="G171"/>
      <c r="H171"/>
      <c r="I171"/>
      <c r="J171"/>
      <c r="K171"/>
      <c r="L171"/>
      <c r="M171"/>
      <c r="N171"/>
      <c r="O171"/>
    </row>
    <row r="172" spans="3:15" x14ac:dyDescent="0.3">
      <c r="C172" s="49" t="str">
        <f>IF(ISBLANK(BurstClassHr4[[#This Row],[Spk/sec-Average]]),"",IF(BurstClassHr4[[#This Row],[Spk/sec-Average]]&lt;$B$3,"LF","HF"))</f>
        <v/>
      </c>
      <c r="D172" s="49" t="str">
        <f>IF(ISBLANK(BurstClassHr4[[#This Row],[%Spikes in Bursts-All]]),"",IF(BurstClassHr4[[#This Row],[%Spikes in Bursts-All]]&lt;$C$3,"LB","HB"))</f>
        <v/>
      </c>
      <c r="E172" s="50" t="str">
        <f t="shared" si="2"/>
        <v/>
      </c>
      <c r="F172"/>
      <c r="G172"/>
      <c r="H172"/>
      <c r="I172"/>
      <c r="J172"/>
      <c r="K172"/>
      <c r="L172"/>
      <c r="M172"/>
      <c r="N172"/>
      <c r="O172"/>
    </row>
    <row r="173" spans="3:15" x14ac:dyDescent="0.3">
      <c r="C173" s="49" t="str">
        <f>IF(ISBLANK(BurstClassHr4[[#This Row],[Spk/sec-Average]]),"",IF(BurstClassHr4[[#This Row],[Spk/sec-Average]]&lt;$B$3,"LF","HF"))</f>
        <v/>
      </c>
      <c r="D173" s="49" t="str">
        <f>IF(ISBLANK(BurstClassHr4[[#This Row],[%Spikes in Bursts-All]]),"",IF(BurstClassHr4[[#This Row],[%Spikes in Bursts-All]]&lt;$C$3,"LB","HB"))</f>
        <v/>
      </c>
      <c r="E173" s="50" t="str">
        <f t="shared" si="2"/>
        <v/>
      </c>
      <c r="F173"/>
      <c r="G173"/>
      <c r="H173" s="67"/>
      <c r="I173"/>
      <c r="J173"/>
      <c r="K173"/>
      <c r="L173"/>
      <c r="M173"/>
      <c r="N173"/>
      <c r="O173"/>
    </row>
    <row r="174" spans="3:15" x14ac:dyDescent="0.3">
      <c r="C174" s="49" t="str">
        <f>IF(ISBLANK(BurstClassHr4[[#This Row],[Spk/sec-Average]]),"",IF(BurstClassHr4[[#This Row],[Spk/sec-Average]]&lt;$B$3,"LF","HF"))</f>
        <v/>
      </c>
      <c r="D174" s="49" t="str">
        <f>IF(ISBLANK(BurstClassHr4[[#This Row],[%Spikes in Bursts-All]]),"",IF(BurstClassHr4[[#This Row],[%Spikes in Bursts-All]]&lt;$C$3,"LB","HB"))</f>
        <v/>
      </c>
      <c r="E174" s="50" t="str">
        <f t="shared" si="2"/>
        <v/>
      </c>
      <c r="F174"/>
      <c r="G174"/>
      <c r="H174"/>
      <c r="I174"/>
      <c r="J174"/>
      <c r="K174"/>
      <c r="L174"/>
      <c r="M174"/>
      <c r="N174"/>
      <c r="O174"/>
    </row>
    <row r="175" spans="3:15" x14ac:dyDescent="0.3">
      <c r="C175" s="49" t="str">
        <f>IF(ISBLANK(BurstClassHr4[[#This Row],[Spk/sec-Average]]),"",IF(BurstClassHr4[[#This Row],[Spk/sec-Average]]&lt;$B$3,"LF","HF"))</f>
        <v/>
      </c>
      <c r="D175" s="49" t="str">
        <f>IF(ISBLANK(BurstClassHr4[[#This Row],[%Spikes in Bursts-All]]),"",IF(BurstClassHr4[[#This Row],[%Spikes in Bursts-All]]&lt;$C$3,"LB","HB"))</f>
        <v/>
      </c>
      <c r="E175" s="50" t="str">
        <f t="shared" si="2"/>
        <v/>
      </c>
      <c r="F175"/>
      <c r="G175"/>
      <c r="H175" s="67"/>
      <c r="I175"/>
      <c r="J175"/>
      <c r="K175"/>
      <c r="L175"/>
      <c r="M175"/>
      <c r="N175"/>
      <c r="O175"/>
    </row>
    <row r="176" spans="3:15" x14ac:dyDescent="0.3">
      <c r="C176" s="49" t="str">
        <f>IF(ISBLANK(BurstClassHr4[[#This Row],[Spk/sec-Average]]),"",IF(BurstClassHr4[[#This Row],[Spk/sec-Average]]&lt;$B$3,"LF","HF"))</f>
        <v/>
      </c>
      <c r="D176" s="49" t="str">
        <f>IF(ISBLANK(BurstClassHr4[[#This Row],[%Spikes in Bursts-All]]),"",IF(BurstClassHr4[[#This Row],[%Spikes in Bursts-All]]&lt;$C$3,"LB","HB"))</f>
        <v/>
      </c>
      <c r="E176" s="50" t="str">
        <f t="shared" si="2"/>
        <v/>
      </c>
      <c r="F176"/>
      <c r="G176"/>
      <c r="H176" s="67"/>
      <c r="I176"/>
      <c r="J176"/>
      <c r="K176"/>
      <c r="L176"/>
      <c r="M176"/>
      <c r="N176"/>
      <c r="O176"/>
    </row>
    <row r="177" spans="3:15" x14ac:dyDescent="0.3">
      <c r="C177" s="49" t="str">
        <f>IF(ISBLANK(BurstClassHr4[[#This Row],[Spk/sec-Average]]),"",IF(BurstClassHr4[[#This Row],[Spk/sec-Average]]&lt;$B$3,"LF","HF"))</f>
        <v/>
      </c>
      <c r="D177" s="49" t="str">
        <f>IF(ISBLANK(BurstClassHr4[[#This Row],[%Spikes in Bursts-All]]),"",IF(BurstClassHr4[[#This Row],[%Spikes in Bursts-All]]&lt;$C$3,"LB","HB"))</f>
        <v/>
      </c>
      <c r="E177" s="50" t="str">
        <f t="shared" si="2"/>
        <v/>
      </c>
      <c r="F177"/>
      <c r="G177"/>
      <c r="H177"/>
      <c r="I177"/>
      <c r="J177"/>
      <c r="K177"/>
      <c r="L177"/>
      <c r="M177"/>
      <c r="N177"/>
      <c r="O177"/>
    </row>
    <row r="178" spans="3:15" x14ac:dyDescent="0.3">
      <c r="C178" s="49" t="str">
        <f>IF(ISBLANK(BurstClassHr4[[#This Row],[Spk/sec-Average]]),"",IF(BurstClassHr4[[#This Row],[Spk/sec-Average]]&lt;$B$3,"LF","HF"))</f>
        <v/>
      </c>
      <c r="D178" s="49" t="str">
        <f>IF(ISBLANK(BurstClassHr4[[#This Row],[%Spikes in Bursts-All]]),"",IF(BurstClassHr4[[#This Row],[%Spikes in Bursts-All]]&lt;$C$3,"LB","HB"))</f>
        <v/>
      </c>
      <c r="E178" s="50" t="str">
        <f t="shared" si="2"/>
        <v/>
      </c>
      <c r="F178"/>
      <c r="G178"/>
      <c r="H178" s="67"/>
      <c r="I178"/>
      <c r="J178"/>
      <c r="K178"/>
      <c r="L178"/>
      <c r="M178"/>
      <c r="N178"/>
      <c r="O178"/>
    </row>
    <row r="179" spans="3:15" x14ac:dyDescent="0.3">
      <c r="C179" s="49" t="str">
        <f>IF(ISBLANK(BurstClassHr4[[#This Row],[Spk/sec-Average]]),"",IF(BurstClassHr4[[#This Row],[Spk/sec-Average]]&lt;$B$3,"LF","HF"))</f>
        <v/>
      </c>
      <c r="D179" s="49" t="str">
        <f>IF(ISBLANK(BurstClassHr4[[#This Row],[%Spikes in Bursts-All]]),"",IF(BurstClassHr4[[#This Row],[%Spikes in Bursts-All]]&lt;$C$3,"LB","HB"))</f>
        <v/>
      </c>
      <c r="E179" s="50" t="str">
        <f t="shared" si="2"/>
        <v/>
      </c>
      <c r="F179"/>
      <c r="G179"/>
      <c r="H179"/>
      <c r="I179"/>
      <c r="J179"/>
      <c r="K179"/>
      <c r="L179"/>
      <c r="M179"/>
      <c r="N179"/>
      <c r="O179"/>
    </row>
    <row r="180" spans="3:15" x14ac:dyDescent="0.3">
      <c r="C180" s="49" t="str">
        <f>IF(ISBLANK(BurstClassHr4[[#This Row],[Spk/sec-Average]]),"",IF(BurstClassHr4[[#This Row],[Spk/sec-Average]]&lt;$B$3,"LF","HF"))</f>
        <v/>
      </c>
      <c r="D180" s="49" t="str">
        <f>IF(ISBLANK(BurstClassHr4[[#This Row],[%Spikes in Bursts-All]]),"",IF(BurstClassHr4[[#This Row],[%Spikes in Bursts-All]]&lt;$C$3,"LB","HB"))</f>
        <v/>
      </c>
      <c r="E180" s="50" t="str">
        <f t="shared" si="2"/>
        <v/>
      </c>
      <c r="F180"/>
      <c r="G180"/>
      <c r="H180"/>
      <c r="I180"/>
      <c r="J180"/>
      <c r="K180"/>
      <c r="L180"/>
      <c r="M180"/>
      <c r="N180"/>
      <c r="O180"/>
    </row>
    <row r="181" spans="3:15" x14ac:dyDescent="0.3">
      <c r="C181" s="49" t="str">
        <f>IF(ISBLANK(BurstClassHr4[[#This Row],[Spk/sec-Average]]),"",IF(BurstClassHr4[[#This Row],[Spk/sec-Average]]&lt;$B$3,"LF","HF"))</f>
        <v/>
      </c>
      <c r="D181" s="49" t="str">
        <f>IF(ISBLANK(BurstClassHr4[[#This Row],[%Spikes in Bursts-All]]),"",IF(BurstClassHr4[[#This Row],[%Spikes in Bursts-All]]&lt;$C$3,"LB","HB"))</f>
        <v/>
      </c>
      <c r="E181" s="50" t="str">
        <f t="shared" si="2"/>
        <v/>
      </c>
      <c r="F181"/>
      <c r="G181"/>
      <c r="H181"/>
      <c r="I181"/>
      <c r="J181"/>
      <c r="K181"/>
      <c r="L181"/>
      <c r="M181"/>
      <c r="N181"/>
      <c r="O181"/>
    </row>
    <row r="182" spans="3:15" x14ac:dyDescent="0.3">
      <c r="C182" s="49" t="str">
        <f>IF(ISBLANK(BurstClassHr4[[#This Row],[Spk/sec-Average]]),"",IF(BurstClassHr4[[#This Row],[Spk/sec-Average]]&lt;$B$3,"LF","HF"))</f>
        <v/>
      </c>
      <c r="D182" s="49" t="str">
        <f>IF(ISBLANK(BurstClassHr4[[#This Row],[%Spikes in Bursts-All]]),"",IF(BurstClassHr4[[#This Row],[%Spikes in Bursts-All]]&lt;$C$3,"LB","HB"))</f>
        <v/>
      </c>
      <c r="E182" s="50" t="str">
        <f t="shared" si="2"/>
        <v/>
      </c>
      <c r="F182"/>
      <c r="G182"/>
      <c r="H182"/>
      <c r="I182"/>
      <c r="J182"/>
      <c r="K182"/>
      <c r="L182"/>
      <c r="M182"/>
      <c r="N182"/>
      <c r="O182"/>
    </row>
    <row r="183" spans="3:15" x14ac:dyDescent="0.3">
      <c r="C183" s="49" t="str">
        <f>IF(ISBLANK(BurstClassHr4[[#This Row],[Spk/sec-Average]]),"",IF(BurstClassHr4[[#This Row],[Spk/sec-Average]]&lt;$B$3,"LF","HF"))</f>
        <v/>
      </c>
      <c r="D183" s="49" t="str">
        <f>IF(ISBLANK(BurstClassHr4[[#This Row],[%Spikes in Bursts-All]]),"",IF(BurstClassHr4[[#This Row],[%Spikes in Bursts-All]]&lt;$C$3,"LB","HB"))</f>
        <v/>
      </c>
      <c r="E183" s="50" t="str">
        <f t="shared" si="2"/>
        <v/>
      </c>
      <c r="F183"/>
      <c r="G183"/>
      <c r="H183"/>
      <c r="I183"/>
      <c r="J183"/>
      <c r="K183"/>
      <c r="L183"/>
      <c r="M183"/>
      <c r="N183"/>
      <c r="O183"/>
    </row>
    <row r="184" spans="3:15" x14ac:dyDescent="0.3">
      <c r="C184" s="49" t="str">
        <f>IF(ISBLANK(BurstClassHr4[[#This Row],[Spk/sec-Average]]),"",IF(BurstClassHr4[[#This Row],[Spk/sec-Average]]&lt;$B$3,"LF","HF"))</f>
        <v/>
      </c>
      <c r="D184" s="49" t="str">
        <f>IF(ISBLANK(BurstClassHr4[[#This Row],[%Spikes in Bursts-All]]),"",IF(BurstClassHr4[[#This Row],[%Spikes in Bursts-All]]&lt;$C$3,"LB","HB"))</f>
        <v/>
      </c>
      <c r="E184" s="50" t="str">
        <f t="shared" si="2"/>
        <v/>
      </c>
      <c r="F184"/>
      <c r="G184"/>
      <c r="H184"/>
      <c r="I184"/>
      <c r="J184"/>
      <c r="K184"/>
      <c r="L184"/>
      <c r="M184"/>
      <c r="N184"/>
      <c r="O184"/>
    </row>
    <row r="185" spans="3:15" x14ac:dyDescent="0.3">
      <c r="C185" s="49" t="str">
        <f>IF(ISBLANK(BurstClassHr4[[#This Row],[Spk/sec-Average]]),"",IF(BurstClassHr4[[#This Row],[Spk/sec-Average]]&lt;$B$3,"LF","HF"))</f>
        <v/>
      </c>
      <c r="D185" s="49" t="str">
        <f>IF(ISBLANK(BurstClassHr4[[#This Row],[%Spikes in Bursts-All]]),"",IF(BurstClassHr4[[#This Row],[%Spikes in Bursts-All]]&lt;$C$3,"LB","HB"))</f>
        <v/>
      </c>
      <c r="E185" s="50" t="str">
        <f t="shared" si="2"/>
        <v/>
      </c>
      <c r="F185"/>
      <c r="G185"/>
      <c r="H185"/>
      <c r="I185"/>
      <c r="J185"/>
      <c r="K185"/>
      <c r="L185"/>
      <c r="M185"/>
      <c r="N185"/>
      <c r="O185"/>
    </row>
    <row r="186" spans="3:15" x14ac:dyDescent="0.3">
      <c r="C186" s="49" t="str">
        <f>IF(ISBLANK(BurstClassHr4[[#This Row],[Spk/sec-Average]]),"",IF(BurstClassHr4[[#This Row],[Spk/sec-Average]]&lt;$B$3,"LF","HF"))</f>
        <v/>
      </c>
      <c r="D186" s="49" t="str">
        <f>IF(ISBLANK(BurstClassHr4[[#This Row],[%Spikes in Bursts-All]]),"",IF(BurstClassHr4[[#This Row],[%Spikes in Bursts-All]]&lt;$C$3,"LB","HB"))</f>
        <v/>
      </c>
      <c r="E186" s="50" t="str">
        <f t="shared" si="2"/>
        <v/>
      </c>
      <c r="F186"/>
      <c r="G186"/>
      <c r="H186"/>
      <c r="I186"/>
      <c r="J186"/>
      <c r="K186"/>
      <c r="L186"/>
      <c r="M186"/>
      <c r="N186"/>
      <c r="O186"/>
    </row>
    <row r="187" spans="3:15" x14ac:dyDescent="0.3">
      <c r="C187" s="49" t="str">
        <f>IF(ISBLANK(BurstClassHr4[[#This Row],[Spk/sec-Average]]),"",IF(BurstClassHr4[[#This Row],[Spk/sec-Average]]&lt;$B$3,"LF","HF"))</f>
        <v/>
      </c>
      <c r="D187" s="49" t="str">
        <f>IF(ISBLANK(BurstClassHr4[[#This Row],[%Spikes in Bursts-All]]),"",IF(BurstClassHr4[[#This Row],[%Spikes in Bursts-All]]&lt;$C$3,"LB","HB"))</f>
        <v/>
      </c>
      <c r="E187" s="50" t="str">
        <f t="shared" si="2"/>
        <v/>
      </c>
      <c r="F187"/>
      <c r="G187"/>
      <c r="H187"/>
      <c r="I187"/>
      <c r="J187"/>
      <c r="K187"/>
      <c r="L187"/>
      <c r="M187"/>
      <c r="N187"/>
      <c r="O187"/>
    </row>
    <row r="188" spans="3:15" x14ac:dyDescent="0.3">
      <c r="C188" s="49" t="str">
        <f>IF(ISBLANK(BurstClassHr4[[#This Row],[Spk/sec-Average]]),"",IF(BurstClassHr4[[#This Row],[Spk/sec-Average]]&lt;$B$3,"LF","HF"))</f>
        <v/>
      </c>
      <c r="D188" s="49" t="str">
        <f>IF(ISBLANK(BurstClassHr4[[#This Row],[%Spikes in Bursts-All]]),"",IF(BurstClassHr4[[#This Row],[%Spikes in Bursts-All]]&lt;$C$3,"LB","HB"))</f>
        <v/>
      </c>
      <c r="E188" s="50" t="str">
        <f t="shared" si="2"/>
        <v/>
      </c>
      <c r="F188"/>
      <c r="G188"/>
      <c r="H188"/>
      <c r="I188"/>
      <c r="J188"/>
      <c r="K188"/>
      <c r="L188"/>
      <c r="M188"/>
      <c r="N188"/>
      <c r="O188"/>
    </row>
    <row r="189" spans="3:15" x14ac:dyDescent="0.3">
      <c r="C189" s="49" t="str">
        <f>IF(ISBLANK(BurstClassHr4[[#This Row],[Spk/sec-Average]]),"",IF(BurstClassHr4[[#This Row],[Spk/sec-Average]]&lt;$B$3,"LF","HF"))</f>
        <v/>
      </c>
      <c r="D189" s="49" t="str">
        <f>IF(ISBLANK(BurstClassHr4[[#This Row],[%Spikes in Bursts-All]]),"",IF(BurstClassHr4[[#This Row],[%Spikes in Bursts-All]]&lt;$C$3,"LB","HB"))</f>
        <v/>
      </c>
      <c r="E189" s="50" t="str">
        <f t="shared" si="2"/>
        <v/>
      </c>
      <c r="F189"/>
      <c r="G189"/>
      <c r="H189"/>
      <c r="I189"/>
      <c r="J189"/>
      <c r="K189"/>
      <c r="L189"/>
      <c r="M189"/>
      <c r="N189"/>
      <c r="O189"/>
    </row>
    <row r="190" spans="3:15" x14ac:dyDescent="0.3">
      <c r="C190" s="49" t="str">
        <f>IF(ISBLANK(BurstClassHr4[[#This Row],[Spk/sec-Average]]),"",IF(BurstClassHr4[[#This Row],[Spk/sec-Average]]&lt;$B$3,"LF","HF"))</f>
        <v/>
      </c>
      <c r="D190" s="49" t="str">
        <f>IF(ISBLANK(BurstClassHr4[[#This Row],[%Spikes in Bursts-All]]),"",IF(BurstClassHr4[[#This Row],[%Spikes in Bursts-All]]&lt;$C$3,"LB","HB"))</f>
        <v/>
      </c>
      <c r="E190" s="50" t="str">
        <f t="shared" si="2"/>
        <v/>
      </c>
      <c r="F190"/>
      <c r="G190"/>
      <c r="H190"/>
      <c r="I190"/>
      <c r="J190"/>
      <c r="K190"/>
      <c r="L190"/>
      <c r="M190"/>
      <c r="N190"/>
      <c r="O190"/>
    </row>
    <row r="191" spans="3:15" x14ac:dyDescent="0.3">
      <c r="C191" s="49" t="str">
        <f>IF(ISBLANK(BurstClassHr4[[#This Row],[Spk/sec-Average]]),"",IF(BurstClassHr4[[#This Row],[Spk/sec-Average]]&lt;$B$3,"LF","HF"))</f>
        <v/>
      </c>
      <c r="D191" s="49" t="str">
        <f>IF(ISBLANK(BurstClassHr4[[#This Row],[%Spikes in Bursts-All]]),"",IF(BurstClassHr4[[#This Row],[%Spikes in Bursts-All]]&lt;$C$3,"LB","HB"))</f>
        <v/>
      </c>
      <c r="E191" s="50" t="str">
        <f t="shared" si="2"/>
        <v/>
      </c>
      <c r="F191"/>
      <c r="G191"/>
      <c r="H191"/>
      <c r="I191"/>
      <c r="J191"/>
      <c r="K191"/>
      <c r="L191"/>
      <c r="M191"/>
      <c r="N191"/>
      <c r="O191"/>
    </row>
    <row r="192" spans="3:15" x14ac:dyDescent="0.3">
      <c r="C192" s="49" t="str">
        <f>IF(ISBLANK(BurstClassHr4[[#This Row],[Spk/sec-Average]]),"",IF(BurstClassHr4[[#This Row],[Spk/sec-Average]]&lt;$B$3,"LF","HF"))</f>
        <v/>
      </c>
      <c r="D192" s="49" t="str">
        <f>IF(ISBLANK(BurstClassHr4[[#This Row],[%Spikes in Bursts-All]]),"",IF(BurstClassHr4[[#This Row],[%Spikes in Bursts-All]]&lt;$C$3,"LB","HB"))</f>
        <v/>
      </c>
      <c r="E192" s="50" t="str">
        <f t="shared" si="2"/>
        <v/>
      </c>
      <c r="F192"/>
      <c r="G192"/>
      <c r="H192"/>
      <c r="I192"/>
      <c r="J192"/>
      <c r="K192"/>
      <c r="L192"/>
      <c r="M192"/>
      <c r="N192"/>
      <c r="O192"/>
    </row>
    <row r="193" spans="3:15" x14ac:dyDescent="0.3">
      <c r="C193" s="49" t="str">
        <f>IF(ISBLANK(BurstClassHr4[[#This Row],[Spk/sec-Average]]),"",IF(BurstClassHr4[[#This Row],[Spk/sec-Average]]&lt;$B$3,"LF","HF"))</f>
        <v/>
      </c>
      <c r="D193" s="49" t="str">
        <f>IF(ISBLANK(BurstClassHr4[[#This Row],[%Spikes in Bursts-All]]),"",IF(BurstClassHr4[[#This Row],[%Spikes in Bursts-All]]&lt;$C$3,"LB","HB"))</f>
        <v/>
      </c>
      <c r="E193" s="50" t="str">
        <f t="shared" si="2"/>
        <v/>
      </c>
      <c r="F193"/>
      <c r="G193"/>
      <c r="H193"/>
      <c r="I193"/>
      <c r="J193"/>
      <c r="K193"/>
      <c r="L193"/>
      <c r="M193"/>
      <c r="N193"/>
      <c r="O193"/>
    </row>
    <row r="194" spans="3:15" x14ac:dyDescent="0.3">
      <c r="C194" s="49" t="str">
        <f>IF(ISBLANK(BurstClassHr4[[#This Row],[Spk/sec-Average]]),"",IF(BurstClassHr4[[#This Row],[Spk/sec-Average]]&lt;$B$3,"LF","HF"))</f>
        <v/>
      </c>
      <c r="D194" s="49" t="str">
        <f>IF(ISBLANK(BurstClassHr4[[#This Row],[%Spikes in Bursts-All]]),"",IF(BurstClassHr4[[#This Row],[%Spikes in Bursts-All]]&lt;$C$3,"LB","HB"))</f>
        <v/>
      </c>
      <c r="E194" s="50" t="str">
        <f t="shared" si="2"/>
        <v/>
      </c>
      <c r="F194"/>
      <c r="G194"/>
      <c r="H194"/>
      <c r="I194"/>
      <c r="J194"/>
      <c r="K194"/>
      <c r="L194"/>
      <c r="M194"/>
      <c r="N194"/>
      <c r="O194"/>
    </row>
    <row r="195" spans="3:15" x14ac:dyDescent="0.3">
      <c r="C195" s="49" t="str">
        <f>IF(ISBLANK(BurstClassHr4[[#This Row],[Spk/sec-Average]]),"",IF(BurstClassHr4[[#This Row],[Spk/sec-Average]]&lt;$B$3,"LF","HF"))</f>
        <v/>
      </c>
      <c r="D195" s="49" t="str">
        <f>IF(ISBLANK(BurstClassHr4[[#This Row],[%Spikes in Bursts-All]]),"",IF(BurstClassHr4[[#This Row],[%Spikes in Bursts-All]]&lt;$C$3,"LB","HB"))</f>
        <v/>
      </c>
      <c r="E195" s="50" t="str">
        <f t="shared" si="2"/>
        <v/>
      </c>
      <c r="F195"/>
      <c r="G195"/>
      <c r="H195"/>
      <c r="I195"/>
      <c r="J195"/>
      <c r="K195"/>
      <c r="L195"/>
      <c r="M195"/>
      <c r="N195"/>
      <c r="O195"/>
    </row>
    <row r="196" spans="3:15" x14ac:dyDescent="0.3">
      <c r="C196" s="49" t="str">
        <f>IF(ISBLANK(BurstClassHr4[[#This Row],[Spk/sec-Average]]),"",IF(BurstClassHr4[[#This Row],[Spk/sec-Average]]&lt;$B$3,"LF","HF"))</f>
        <v/>
      </c>
      <c r="D196" s="49" t="str">
        <f>IF(ISBLANK(BurstClassHr4[[#This Row],[%Spikes in Bursts-All]]),"",IF(BurstClassHr4[[#This Row],[%Spikes in Bursts-All]]&lt;$C$3,"LB","HB"))</f>
        <v/>
      </c>
      <c r="E196" s="50" t="str">
        <f t="shared" si="2"/>
        <v/>
      </c>
      <c r="F196"/>
      <c r="G196"/>
      <c r="H196"/>
      <c r="I196"/>
      <c r="J196"/>
      <c r="K196"/>
      <c r="L196"/>
      <c r="M196"/>
      <c r="N196"/>
      <c r="O196"/>
    </row>
    <row r="197" spans="3:15" x14ac:dyDescent="0.3">
      <c r="C197" s="49" t="str">
        <f>IF(ISBLANK(BurstClassHr4[[#This Row],[Spk/sec-Average]]),"",IF(BurstClassHr4[[#This Row],[Spk/sec-Average]]&lt;$B$3,"LF","HF"))</f>
        <v/>
      </c>
      <c r="D197" s="49" t="str">
        <f>IF(ISBLANK(BurstClassHr4[[#This Row],[%Spikes in Bursts-All]]),"",IF(BurstClassHr4[[#This Row],[%Spikes in Bursts-All]]&lt;$C$3,"LB","HB"))</f>
        <v/>
      </c>
      <c r="E197" s="50" t="str">
        <f t="shared" si="2"/>
        <v/>
      </c>
      <c r="F197"/>
      <c r="G197"/>
      <c r="H197"/>
      <c r="I197"/>
      <c r="J197"/>
      <c r="K197"/>
      <c r="L197"/>
      <c r="M197"/>
      <c r="N197"/>
      <c r="O197"/>
    </row>
    <row r="198" spans="3:15" x14ac:dyDescent="0.3">
      <c r="C198" s="49" t="str">
        <f>IF(ISBLANK(BurstClassHr4[[#This Row],[Spk/sec-Average]]),"",IF(BurstClassHr4[[#This Row],[Spk/sec-Average]]&lt;$B$3,"LF","HF"))</f>
        <v/>
      </c>
      <c r="D198" s="49" t="str">
        <f>IF(ISBLANK(BurstClassHr4[[#This Row],[%Spikes in Bursts-All]]),"",IF(BurstClassHr4[[#This Row],[%Spikes in Bursts-All]]&lt;$C$3,"LB","HB"))</f>
        <v/>
      </c>
      <c r="E198" s="50" t="str">
        <f t="shared" si="2"/>
        <v/>
      </c>
      <c r="F198"/>
      <c r="G198"/>
      <c r="H198"/>
      <c r="I198"/>
      <c r="J198"/>
      <c r="K198"/>
      <c r="L198"/>
      <c r="M198"/>
      <c r="N198"/>
      <c r="O198"/>
    </row>
    <row r="199" spans="3:15" x14ac:dyDescent="0.3">
      <c r="C199" s="49" t="str">
        <f>IF(ISBLANK(BurstClassHr4[[#This Row],[Spk/sec-Average]]),"",IF(BurstClassHr4[[#This Row],[Spk/sec-Average]]&lt;$B$3,"LF","HF"))</f>
        <v/>
      </c>
      <c r="D199" s="49" t="str">
        <f>IF(ISBLANK(BurstClassHr4[[#This Row],[%Spikes in Bursts-All]]),"",IF(BurstClassHr4[[#This Row],[%Spikes in Bursts-All]]&lt;$C$3,"LB","HB"))</f>
        <v/>
      </c>
      <c r="E199" s="50" t="str">
        <f t="shared" si="2"/>
        <v/>
      </c>
      <c r="F199"/>
      <c r="G199"/>
      <c r="H199"/>
      <c r="I199"/>
      <c r="J199"/>
      <c r="K199"/>
      <c r="L199"/>
      <c r="M199"/>
      <c r="N199"/>
      <c r="O199"/>
    </row>
    <row r="200" spans="3:15" x14ac:dyDescent="0.3">
      <c r="C200" s="49" t="str">
        <f>IF(ISBLANK(BurstClassHr4[[#This Row],[Spk/sec-Average]]),"",IF(BurstClassHr4[[#This Row],[Spk/sec-Average]]&lt;$B$3,"LF","HF"))</f>
        <v/>
      </c>
      <c r="D200" s="49" t="str">
        <f>IF(ISBLANK(BurstClassHr4[[#This Row],[%Spikes in Bursts-All]]),"",IF(BurstClassHr4[[#This Row],[%Spikes in Bursts-All]]&lt;$C$3,"LB","HB"))</f>
        <v/>
      </c>
      <c r="E200" s="50" t="str">
        <f t="shared" si="2"/>
        <v/>
      </c>
      <c r="F200"/>
      <c r="G200"/>
      <c r="H200"/>
      <c r="I200"/>
      <c r="J200"/>
      <c r="K200"/>
      <c r="L200"/>
      <c r="M200"/>
      <c r="N200"/>
      <c r="O200"/>
    </row>
    <row r="201" spans="3:15" x14ac:dyDescent="0.3">
      <c r="C201" s="49" t="str">
        <f>IF(ISBLANK(BurstClassHr4[[#This Row],[Spk/sec-Average]]),"",IF(BurstClassHr4[[#This Row],[Spk/sec-Average]]&lt;$B$3,"LF","HF"))</f>
        <v/>
      </c>
      <c r="D201" s="49" t="str">
        <f>IF(ISBLANK(BurstClassHr4[[#This Row],[%Spikes in Bursts-All]]),"",IF(BurstClassHr4[[#This Row],[%Spikes in Bursts-All]]&lt;$C$3,"LB","HB"))</f>
        <v/>
      </c>
      <c r="E201" s="50" t="str">
        <f t="shared" si="2"/>
        <v/>
      </c>
      <c r="F201"/>
      <c r="G201"/>
      <c r="H201"/>
      <c r="I201"/>
      <c r="J201"/>
      <c r="K201"/>
      <c r="L201"/>
      <c r="M201"/>
      <c r="N201"/>
      <c r="O201"/>
    </row>
    <row r="202" spans="3:15" x14ac:dyDescent="0.3">
      <c r="C202" s="49" t="str">
        <f>IF(ISBLANK(BurstClassHr4[[#This Row],[Spk/sec-Average]]),"",IF(BurstClassHr4[[#This Row],[Spk/sec-Average]]&lt;$B$3,"LF","HF"))</f>
        <v/>
      </c>
      <c r="D202" s="49" t="str">
        <f>IF(ISBLANK(BurstClassHr4[[#This Row],[%Spikes in Bursts-All]]),"",IF(BurstClassHr4[[#This Row],[%Spikes in Bursts-All]]&lt;$C$3,"LB","HB"))</f>
        <v/>
      </c>
      <c r="E202" s="50" t="str">
        <f t="shared" si="2"/>
        <v/>
      </c>
      <c r="F202"/>
      <c r="G202"/>
      <c r="H202"/>
      <c r="I202"/>
      <c r="J202"/>
      <c r="K202"/>
      <c r="L202"/>
      <c r="M202"/>
      <c r="N202"/>
      <c r="O202"/>
    </row>
    <row r="203" spans="3:15" x14ac:dyDescent="0.3">
      <c r="C203" s="49" t="str">
        <f>IF(ISBLANK(BurstClassHr4[[#This Row],[Spk/sec-Average]]),"",IF(BurstClassHr4[[#This Row],[Spk/sec-Average]]&lt;$B$3,"LF","HF"))</f>
        <v/>
      </c>
      <c r="D203" s="49" t="str">
        <f>IF(ISBLANK(BurstClassHr4[[#This Row],[%Spikes in Bursts-All]]),"",IF(BurstClassHr4[[#This Row],[%Spikes in Bursts-All]]&lt;$C$3,"LB","HB"))</f>
        <v/>
      </c>
      <c r="E203" s="50" t="str">
        <f t="shared" si="2"/>
        <v/>
      </c>
      <c r="F203"/>
      <c r="G203"/>
      <c r="H203"/>
      <c r="I203"/>
      <c r="J203"/>
      <c r="K203"/>
      <c r="L203"/>
      <c r="M203"/>
      <c r="N203"/>
      <c r="O203"/>
    </row>
    <row r="204" spans="3:15" x14ac:dyDescent="0.3">
      <c r="C204" s="49" t="str">
        <f>IF(ISBLANK(BurstClassHr4[[#This Row],[Spk/sec-Average]]),"",IF(BurstClassHr4[[#This Row],[Spk/sec-Average]]&lt;$B$3,"LF","HF"))</f>
        <v/>
      </c>
      <c r="D204" s="49" t="str">
        <f>IF(ISBLANK(BurstClassHr4[[#This Row],[%Spikes in Bursts-All]]),"",IF(BurstClassHr4[[#This Row],[%Spikes in Bursts-All]]&lt;$C$3,"LB","HB"))</f>
        <v/>
      </c>
      <c r="E204" s="50" t="str">
        <f t="shared" si="2"/>
        <v/>
      </c>
      <c r="F204"/>
      <c r="G204"/>
      <c r="H204" s="67"/>
      <c r="I204"/>
      <c r="J204"/>
      <c r="K204"/>
      <c r="L204"/>
      <c r="M204"/>
      <c r="N204"/>
      <c r="O204"/>
    </row>
    <row r="205" spans="3:15" x14ac:dyDescent="0.3">
      <c r="C205" s="49" t="str">
        <f>IF(ISBLANK(BurstClassHr4[[#This Row],[Spk/sec-Average]]),"",IF(BurstClassHr4[[#This Row],[Spk/sec-Average]]&lt;$B$3,"LF","HF"))</f>
        <v/>
      </c>
      <c r="D205" s="49" t="str">
        <f>IF(ISBLANK(BurstClassHr4[[#This Row],[%Spikes in Bursts-All]]),"",IF(BurstClassHr4[[#This Row],[%Spikes in Bursts-All]]&lt;$C$3,"LB","HB"))</f>
        <v/>
      </c>
      <c r="E205" s="50" t="str">
        <f t="shared" si="2"/>
        <v/>
      </c>
      <c r="F205"/>
      <c r="G205"/>
      <c r="H205"/>
      <c r="I205"/>
      <c r="J205"/>
      <c r="K205"/>
      <c r="L205"/>
      <c r="M205"/>
      <c r="N205"/>
      <c r="O205"/>
    </row>
    <row r="206" spans="3:15" x14ac:dyDescent="0.3">
      <c r="C206" s="49" t="str">
        <f>IF(ISBLANK(BurstClassHr4[[#This Row],[Spk/sec-Average]]),"",IF(BurstClassHr4[[#This Row],[Spk/sec-Average]]&lt;$B$3,"LF","HF"))</f>
        <v/>
      </c>
      <c r="D206" s="49" t="str">
        <f>IF(ISBLANK(BurstClassHr4[[#This Row],[%Spikes in Bursts-All]]),"",IF(BurstClassHr4[[#This Row],[%Spikes in Bursts-All]]&lt;$C$3,"LB","HB"))</f>
        <v/>
      </c>
      <c r="E206" s="50" t="str">
        <f t="shared" si="2"/>
        <v/>
      </c>
      <c r="F206"/>
      <c r="G206"/>
      <c r="H206"/>
      <c r="I206"/>
      <c r="J206"/>
      <c r="K206"/>
      <c r="L206"/>
      <c r="M206"/>
      <c r="N206"/>
      <c r="O206"/>
    </row>
    <row r="207" spans="3:15" x14ac:dyDescent="0.3">
      <c r="C207" s="49" t="str">
        <f>IF(ISBLANK(BurstClassHr4[[#This Row],[Spk/sec-Average]]),"",IF(BurstClassHr4[[#This Row],[Spk/sec-Average]]&lt;$B$3,"LF","HF"))</f>
        <v/>
      </c>
      <c r="D207" s="49" t="str">
        <f>IF(ISBLANK(BurstClassHr4[[#This Row],[%Spikes in Bursts-All]]),"",IF(BurstClassHr4[[#This Row],[%Spikes in Bursts-All]]&lt;$C$3,"LB","HB"))</f>
        <v/>
      </c>
      <c r="E207" s="50" t="str">
        <f t="shared" si="2"/>
        <v/>
      </c>
      <c r="F207"/>
      <c r="G207"/>
      <c r="H207" s="67"/>
      <c r="I207"/>
      <c r="J207"/>
      <c r="K207"/>
      <c r="L207"/>
      <c r="M207"/>
      <c r="N207"/>
      <c r="O207"/>
    </row>
    <row r="208" spans="3:15" x14ac:dyDescent="0.3">
      <c r="C208" s="49" t="str">
        <f>IF(ISBLANK(BurstClassHr4[[#This Row],[Spk/sec-Average]]),"",IF(BurstClassHr4[[#This Row],[Spk/sec-Average]]&lt;$B$3,"LF","HF"))</f>
        <v/>
      </c>
      <c r="D208" s="49" t="str">
        <f>IF(ISBLANK(BurstClassHr4[[#This Row],[%Spikes in Bursts-All]]),"",IF(BurstClassHr4[[#This Row],[%Spikes in Bursts-All]]&lt;$C$3,"LB","HB"))</f>
        <v/>
      </c>
      <c r="E208" s="50" t="str">
        <f t="shared" si="2"/>
        <v/>
      </c>
      <c r="F208"/>
      <c r="G208"/>
      <c r="H208" s="67"/>
      <c r="I208"/>
      <c r="J208"/>
      <c r="K208"/>
      <c r="L208"/>
      <c r="M208"/>
      <c r="N208"/>
      <c r="O208"/>
    </row>
    <row r="209" spans="3:15" x14ac:dyDescent="0.3">
      <c r="C209" s="49" t="str">
        <f>IF(ISBLANK(BurstClassHr4[[#This Row],[Spk/sec-Average]]),"",IF(BurstClassHr4[[#This Row],[Spk/sec-Average]]&lt;$B$3,"LF","HF"))</f>
        <v/>
      </c>
      <c r="D209" s="49" t="str">
        <f>IF(ISBLANK(BurstClassHr4[[#This Row],[%Spikes in Bursts-All]]),"",IF(BurstClassHr4[[#This Row],[%Spikes in Bursts-All]]&lt;$C$3,"LB","HB"))</f>
        <v/>
      </c>
      <c r="E209" s="50" t="str">
        <f t="shared" si="2"/>
        <v/>
      </c>
      <c r="F209"/>
      <c r="G209"/>
      <c r="H209"/>
      <c r="I209"/>
      <c r="J209"/>
      <c r="K209"/>
      <c r="L209"/>
      <c r="M209"/>
      <c r="N209"/>
      <c r="O209"/>
    </row>
    <row r="210" spans="3:15" x14ac:dyDescent="0.3">
      <c r="C210" s="49" t="str">
        <f>IF(ISBLANK(BurstClassHr4[[#This Row],[Spk/sec-Average]]),"",IF(BurstClassHr4[[#This Row],[Spk/sec-Average]]&lt;$B$3,"LF","HF"))</f>
        <v/>
      </c>
      <c r="D210" s="49" t="str">
        <f>IF(ISBLANK(BurstClassHr4[[#This Row],[%Spikes in Bursts-All]]),"",IF(BurstClassHr4[[#This Row],[%Spikes in Bursts-All]]&lt;$C$3,"LB","HB"))</f>
        <v/>
      </c>
      <c r="E210" s="50" t="str">
        <f t="shared" si="2"/>
        <v/>
      </c>
      <c r="F210"/>
      <c r="G210"/>
      <c r="H210"/>
      <c r="I210"/>
      <c r="J210"/>
      <c r="K210"/>
      <c r="L210"/>
      <c r="M210"/>
      <c r="N210"/>
      <c r="O210"/>
    </row>
    <row r="211" spans="3:15" x14ac:dyDescent="0.3">
      <c r="C211" s="49" t="str">
        <f>IF(ISBLANK(BurstClassHr4[[#This Row],[Spk/sec-Average]]),"",IF(BurstClassHr4[[#This Row],[Spk/sec-Average]]&lt;$B$3,"LF","HF"))</f>
        <v/>
      </c>
      <c r="D211" s="49" t="str">
        <f>IF(ISBLANK(BurstClassHr4[[#This Row],[%Spikes in Bursts-All]]),"",IF(BurstClassHr4[[#This Row],[%Spikes in Bursts-All]]&lt;$C$3,"LB","HB"))</f>
        <v/>
      </c>
      <c r="E211" s="50" t="str">
        <f t="shared" si="2"/>
        <v/>
      </c>
      <c r="F211"/>
      <c r="G211"/>
      <c r="H211"/>
      <c r="I211"/>
      <c r="J211"/>
      <c r="K211"/>
      <c r="L211"/>
      <c r="M211"/>
      <c r="N211"/>
      <c r="O211"/>
    </row>
    <row r="212" spans="3:15" x14ac:dyDescent="0.3">
      <c r="C212" s="49" t="str">
        <f>IF(ISBLANK(BurstClassHr4[[#This Row],[Spk/sec-Average]]),"",IF(BurstClassHr4[[#This Row],[Spk/sec-Average]]&lt;$B$3,"LF","HF"))</f>
        <v/>
      </c>
      <c r="D212" s="49" t="str">
        <f>IF(ISBLANK(BurstClassHr4[[#This Row],[%Spikes in Bursts-All]]),"",IF(BurstClassHr4[[#This Row],[%Spikes in Bursts-All]]&lt;$C$3,"LB","HB"))</f>
        <v/>
      </c>
      <c r="E212" s="50" t="str">
        <f t="shared" si="2"/>
        <v/>
      </c>
      <c r="F212"/>
      <c r="G212"/>
      <c r="H212"/>
      <c r="I212"/>
      <c r="J212"/>
      <c r="K212"/>
      <c r="L212"/>
      <c r="M212"/>
      <c r="N212"/>
      <c r="O212"/>
    </row>
    <row r="213" spans="3:15" x14ac:dyDescent="0.3">
      <c r="C213" s="49" t="str">
        <f>IF(ISBLANK(BurstClassHr4[[#This Row],[Spk/sec-Average]]),"",IF(BurstClassHr4[[#This Row],[Spk/sec-Average]]&lt;$B$3,"LF","HF"))</f>
        <v/>
      </c>
      <c r="D213" s="49" t="str">
        <f>IF(ISBLANK(BurstClassHr4[[#This Row],[%Spikes in Bursts-All]]),"",IF(BurstClassHr4[[#This Row],[%Spikes in Bursts-All]]&lt;$C$3,"LB","HB"))</f>
        <v/>
      </c>
      <c r="E213" s="50" t="str">
        <f t="shared" si="2"/>
        <v/>
      </c>
      <c r="F213"/>
      <c r="G213"/>
      <c r="H213"/>
      <c r="I213"/>
      <c r="J213"/>
      <c r="K213"/>
      <c r="L213"/>
      <c r="M213"/>
      <c r="N213"/>
      <c r="O213"/>
    </row>
    <row r="214" spans="3:15" x14ac:dyDescent="0.3">
      <c r="C214" s="49" t="str">
        <f>IF(ISBLANK(BurstClassHr4[[#This Row],[Spk/sec-Average]]),"",IF(BurstClassHr4[[#This Row],[Spk/sec-Average]]&lt;$B$3,"LF","HF"))</f>
        <v/>
      </c>
      <c r="D214" s="49" t="str">
        <f>IF(ISBLANK(BurstClassHr4[[#This Row],[%Spikes in Bursts-All]]),"",IF(BurstClassHr4[[#This Row],[%Spikes in Bursts-All]]&lt;$C$3,"LB","HB"))</f>
        <v/>
      </c>
      <c r="E214" s="50" t="str">
        <f t="shared" si="2"/>
        <v/>
      </c>
      <c r="F214"/>
      <c r="G214"/>
      <c r="H214"/>
      <c r="I214"/>
      <c r="J214"/>
      <c r="K214"/>
      <c r="L214"/>
      <c r="M214"/>
      <c r="N214"/>
      <c r="O214"/>
    </row>
    <row r="215" spans="3:15" x14ac:dyDescent="0.3">
      <c r="C215" s="49" t="str">
        <f>IF(ISBLANK(BurstClassHr4[[#This Row],[Spk/sec-Average]]),"",IF(BurstClassHr4[[#This Row],[Spk/sec-Average]]&lt;$B$3,"LF","HF"))</f>
        <v/>
      </c>
      <c r="D215" s="49" t="str">
        <f>IF(ISBLANK(BurstClassHr4[[#This Row],[%Spikes in Bursts-All]]),"",IF(BurstClassHr4[[#This Row],[%Spikes in Bursts-All]]&lt;$C$3,"LB","HB"))</f>
        <v/>
      </c>
      <c r="E215" s="50" t="str">
        <f t="shared" si="2"/>
        <v/>
      </c>
      <c r="F215"/>
      <c r="G215"/>
      <c r="H215"/>
      <c r="I215"/>
      <c r="J215"/>
      <c r="K215"/>
      <c r="L215"/>
      <c r="M215"/>
      <c r="N215"/>
      <c r="O215"/>
    </row>
    <row r="216" spans="3:15" x14ac:dyDescent="0.3">
      <c r="C216" s="49" t="str">
        <f>IF(ISBLANK(BurstClassHr4[[#This Row],[Spk/sec-Average]]),"",IF(BurstClassHr4[[#This Row],[Spk/sec-Average]]&lt;$B$3,"LF","HF"))</f>
        <v/>
      </c>
      <c r="D216" s="49" t="str">
        <f>IF(ISBLANK(BurstClassHr4[[#This Row],[%Spikes in Bursts-All]]),"",IF(BurstClassHr4[[#This Row],[%Spikes in Bursts-All]]&lt;$C$3,"LB","HB"))</f>
        <v/>
      </c>
      <c r="E216" s="50" t="str">
        <f t="shared" si="2"/>
        <v/>
      </c>
      <c r="F216"/>
      <c r="G216"/>
      <c r="H216"/>
      <c r="I216"/>
      <c r="J216"/>
      <c r="K216"/>
      <c r="L216"/>
      <c r="M216"/>
      <c r="N216"/>
      <c r="O216"/>
    </row>
    <row r="217" spans="3:15" x14ac:dyDescent="0.3">
      <c r="C217" s="49" t="str">
        <f>IF(ISBLANK(BurstClassHr4[[#This Row],[Spk/sec-Average]]),"",IF(BurstClassHr4[[#This Row],[Spk/sec-Average]]&lt;$B$3,"LF","HF"))</f>
        <v/>
      </c>
      <c r="D217" s="49" t="str">
        <f>IF(ISBLANK(BurstClassHr4[[#This Row],[%Spikes in Bursts-All]]),"",IF(BurstClassHr4[[#This Row],[%Spikes in Bursts-All]]&lt;$C$3,"LB","HB"))</f>
        <v/>
      </c>
      <c r="E217" s="50" t="str">
        <f t="shared" si="2"/>
        <v/>
      </c>
      <c r="F217"/>
      <c r="G217"/>
      <c r="H217"/>
      <c r="I217"/>
      <c r="J217"/>
      <c r="K217"/>
      <c r="L217"/>
      <c r="M217"/>
      <c r="N217"/>
      <c r="O217"/>
    </row>
    <row r="218" spans="3:15" x14ac:dyDescent="0.3">
      <c r="C218" s="49" t="str">
        <f>IF(ISBLANK(BurstClassHr4[[#This Row],[Spk/sec-Average]]),"",IF(BurstClassHr4[[#This Row],[Spk/sec-Average]]&lt;$B$3,"LF","HF"))</f>
        <v/>
      </c>
      <c r="D218" s="49" t="str">
        <f>IF(ISBLANK(BurstClassHr4[[#This Row],[%Spikes in Bursts-All]]),"",IF(BurstClassHr4[[#This Row],[%Spikes in Bursts-All]]&lt;$C$3,"LB","HB"))</f>
        <v/>
      </c>
      <c r="E218" s="50" t="str">
        <f t="shared" ref="E218:E281" si="3">CONCATENATE(C218,D218)</f>
        <v/>
      </c>
      <c r="F218"/>
      <c r="G218"/>
      <c r="H218"/>
      <c r="I218"/>
      <c r="J218"/>
      <c r="K218"/>
      <c r="L218"/>
      <c r="M218"/>
      <c r="N218"/>
      <c r="O218"/>
    </row>
    <row r="219" spans="3:15" x14ac:dyDescent="0.3">
      <c r="C219" s="49" t="str">
        <f>IF(ISBLANK(BurstClassHr4[[#This Row],[Spk/sec-Average]]),"",IF(BurstClassHr4[[#This Row],[Spk/sec-Average]]&lt;$B$3,"LF","HF"))</f>
        <v/>
      </c>
      <c r="D219" s="49" t="str">
        <f>IF(ISBLANK(BurstClassHr4[[#This Row],[%Spikes in Bursts-All]]),"",IF(BurstClassHr4[[#This Row],[%Spikes in Bursts-All]]&lt;$C$3,"LB","HB"))</f>
        <v/>
      </c>
      <c r="E219" s="50" t="str">
        <f t="shared" si="3"/>
        <v/>
      </c>
      <c r="F219"/>
      <c r="G219"/>
      <c r="H219"/>
      <c r="I219"/>
      <c r="J219"/>
      <c r="K219"/>
      <c r="L219"/>
      <c r="M219"/>
      <c r="N219"/>
      <c r="O219"/>
    </row>
    <row r="220" spans="3:15" x14ac:dyDescent="0.3">
      <c r="C220" s="49" t="str">
        <f>IF(ISBLANK(BurstClassHr4[[#This Row],[Spk/sec-Average]]),"",IF(BurstClassHr4[[#This Row],[Spk/sec-Average]]&lt;$B$3,"LF","HF"))</f>
        <v/>
      </c>
      <c r="D220" s="49" t="str">
        <f>IF(ISBLANK(BurstClassHr4[[#This Row],[%Spikes in Bursts-All]]),"",IF(BurstClassHr4[[#This Row],[%Spikes in Bursts-All]]&lt;$C$3,"LB","HB"))</f>
        <v/>
      </c>
      <c r="E220" s="50" t="str">
        <f t="shared" si="3"/>
        <v/>
      </c>
      <c r="F220"/>
      <c r="G220"/>
      <c r="H220"/>
      <c r="I220"/>
      <c r="J220"/>
      <c r="K220"/>
      <c r="L220"/>
      <c r="M220"/>
      <c r="N220"/>
      <c r="O220"/>
    </row>
    <row r="221" spans="3:15" x14ac:dyDescent="0.3">
      <c r="C221" s="49" t="str">
        <f>IF(ISBLANK(BurstClassHr4[[#This Row],[Spk/sec-Average]]),"",IF(BurstClassHr4[[#This Row],[Spk/sec-Average]]&lt;$B$3,"LF","HF"))</f>
        <v/>
      </c>
      <c r="D221" s="49" t="str">
        <f>IF(ISBLANK(BurstClassHr4[[#This Row],[%Spikes in Bursts-All]]),"",IF(BurstClassHr4[[#This Row],[%Spikes in Bursts-All]]&lt;$C$3,"LB","HB"))</f>
        <v/>
      </c>
      <c r="E221" s="50" t="str">
        <f t="shared" si="3"/>
        <v/>
      </c>
      <c r="F221"/>
      <c r="G221"/>
      <c r="H221"/>
      <c r="I221"/>
      <c r="J221"/>
      <c r="K221"/>
      <c r="L221"/>
      <c r="M221"/>
      <c r="N221"/>
      <c r="O221"/>
    </row>
    <row r="222" spans="3:15" x14ac:dyDescent="0.3">
      <c r="C222" s="49" t="str">
        <f>IF(ISBLANK(BurstClassHr4[[#This Row],[Spk/sec-Average]]),"",IF(BurstClassHr4[[#This Row],[Spk/sec-Average]]&lt;$B$3,"LF","HF"))</f>
        <v/>
      </c>
      <c r="D222" s="49" t="str">
        <f>IF(ISBLANK(BurstClassHr4[[#This Row],[%Spikes in Bursts-All]]),"",IF(BurstClassHr4[[#This Row],[%Spikes in Bursts-All]]&lt;$C$3,"LB","HB"))</f>
        <v/>
      </c>
      <c r="E222" s="50" t="str">
        <f t="shared" si="3"/>
        <v/>
      </c>
      <c r="F222"/>
      <c r="G222"/>
      <c r="H222"/>
      <c r="I222"/>
      <c r="J222"/>
      <c r="K222"/>
      <c r="L222"/>
      <c r="M222"/>
      <c r="N222"/>
      <c r="O222"/>
    </row>
    <row r="223" spans="3:15" x14ac:dyDescent="0.3">
      <c r="C223" s="49" t="str">
        <f>IF(ISBLANK(BurstClassHr4[[#This Row],[Spk/sec-Average]]),"",IF(BurstClassHr4[[#This Row],[Spk/sec-Average]]&lt;$B$3,"LF","HF"))</f>
        <v/>
      </c>
      <c r="D223" s="49" t="str">
        <f>IF(ISBLANK(BurstClassHr4[[#This Row],[%Spikes in Bursts-All]]),"",IF(BurstClassHr4[[#This Row],[%Spikes in Bursts-All]]&lt;$C$3,"LB","HB"))</f>
        <v/>
      </c>
      <c r="E223" s="50" t="str">
        <f t="shared" si="3"/>
        <v/>
      </c>
      <c r="F223"/>
      <c r="G223"/>
      <c r="H223" s="67"/>
      <c r="I223"/>
      <c r="J223"/>
      <c r="K223"/>
      <c r="L223"/>
      <c r="M223"/>
      <c r="N223"/>
      <c r="O223"/>
    </row>
    <row r="224" spans="3:15" x14ac:dyDescent="0.3">
      <c r="C224" s="49" t="str">
        <f>IF(ISBLANK(BurstClassHr4[[#This Row],[Spk/sec-Average]]),"",IF(BurstClassHr4[[#This Row],[Spk/sec-Average]]&lt;$B$3,"LF","HF"))</f>
        <v/>
      </c>
      <c r="D224" s="49" t="str">
        <f>IF(ISBLANK(BurstClassHr4[[#This Row],[%Spikes in Bursts-All]]),"",IF(BurstClassHr4[[#This Row],[%Spikes in Bursts-All]]&lt;$C$3,"LB","HB"))</f>
        <v/>
      </c>
      <c r="E224" s="50" t="str">
        <f t="shared" si="3"/>
        <v/>
      </c>
      <c r="F224"/>
      <c r="G224"/>
      <c r="H224"/>
      <c r="I224"/>
      <c r="J224"/>
      <c r="K224"/>
      <c r="L224"/>
      <c r="M224"/>
      <c r="N224"/>
      <c r="O224"/>
    </row>
    <row r="225" spans="3:15" x14ac:dyDescent="0.3">
      <c r="C225" s="49" t="str">
        <f>IF(ISBLANK(BurstClassHr4[[#This Row],[Spk/sec-Average]]),"",IF(BurstClassHr4[[#This Row],[Spk/sec-Average]]&lt;$B$3,"LF","HF"))</f>
        <v/>
      </c>
      <c r="D225" s="49" t="str">
        <f>IF(ISBLANK(BurstClassHr4[[#This Row],[%Spikes in Bursts-All]]),"",IF(BurstClassHr4[[#This Row],[%Spikes in Bursts-All]]&lt;$C$3,"LB","HB"))</f>
        <v/>
      </c>
      <c r="E225" s="50" t="str">
        <f t="shared" si="3"/>
        <v/>
      </c>
      <c r="F225"/>
      <c r="G225"/>
      <c r="H225"/>
      <c r="I225"/>
      <c r="J225"/>
      <c r="K225"/>
      <c r="L225"/>
      <c r="M225"/>
      <c r="N225"/>
      <c r="O225"/>
    </row>
    <row r="226" spans="3:15" x14ac:dyDescent="0.3">
      <c r="C226" s="49" t="str">
        <f>IF(ISBLANK(BurstClassHr4[[#This Row],[Spk/sec-Average]]),"",IF(BurstClassHr4[[#This Row],[Spk/sec-Average]]&lt;$B$3,"LF","HF"))</f>
        <v/>
      </c>
      <c r="D226" s="49" t="str">
        <f>IF(ISBLANK(BurstClassHr4[[#This Row],[%Spikes in Bursts-All]]),"",IF(BurstClassHr4[[#This Row],[%Spikes in Bursts-All]]&lt;$C$3,"LB","HB"))</f>
        <v/>
      </c>
      <c r="E226" s="50" t="str">
        <f t="shared" si="3"/>
        <v/>
      </c>
      <c r="F226"/>
      <c r="G226"/>
      <c r="H226"/>
      <c r="I226"/>
      <c r="J226"/>
      <c r="K226"/>
      <c r="L226"/>
      <c r="M226"/>
      <c r="N226"/>
      <c r="O226"/>
    </row>
    <row r="227" spans="3:15" x14ac:dyDescent="0.3">
      <c r="C227" s="49" t="str">
        <f>IF(ISBLANK(BurstClassHr4[[#This Row],[Spk/sec-Average]]),"",IF(BurstClassHr4[[#This Row],[Spk/sec-Average]]&lt;$B$3,"LF","HF"))</f>
        <v/>
      </c>
      <c r="D227" s="49" t="str">
        <f>IF(ISBLANK(BurstClassHr4[[#This Row],[%Spikes in Bursts-All]]),"",IF(BurstClassHr4[[#This Row],[%Spikes in Bursts-All]]&lt;$C$3,"LB","HB"))</f>
        <v/>
      </c>
      <c r="E227" s="50" t="str">
        <f t="shared" si="3"/>
        <v/>
      </c>
      <c r="F227"/>
      <c r="G227"/>
      <c r="H227"/>
      <c r="I227"/>
      <c r="J227"/>
      <c r="K227"/>
      <c r="L227"/>
      <c r="M227"/>
      <c r="N227"/>
      <c r="O227"/>
    </row>
    <row r="228" spans="3:15" x14ac:dyDescent="0.3">
      <c r="C228" s="49" t="str">
        <f>IF(ISBLANK(BurstClassHr4[[#This Row],[Spk/sec-Average]]),"",IF(BurstClassHr4[[#This Row],[Spk/sec-Average]]&lt;$B$3,"LF","HF"))</f>
        <v/>
      </c>
      <c r="D228" s="49" t="str">
        <f>IF(ISBLANK(BurstClassHr4[[#This Row],[%Spikes in Bursts-All]]),"",IF(BurstClassHr4[[#This Row],[%Spikes in Bursts-All]]&lt;$C$3,"LB","HB"))</f>
        <v/>
      </c>
      <c r="E228" s="50" t="str">
        <f t="shared" si="3"/>
        <v/>
      </c>
      <c r="F228"/>
      <c r="G228"/>
      <c r="H228"/>
      <c r="I228"/>
      <c r="J228"/>
      <c r="K228"/>
      <c r="L228"/>
      <c r="M228"/>
      <c r="N228"/>
      <c r="O228"/>
    </row>
    <row r="229" spans="3:15" x14ac:dyDescent="0.3">
      <c r="C229" s="49" t="str">
        <f>IF(ISBLANK(BurstClassHr4[[#This Row],[Spk/sec-Average]]),"",IF(BurstClassHr4[[#This Row],[Spk/sec-Average]]&lt;$B$3,"LF","HF"))</f>
        <v/>
      </c>
      <c r="D229" s="49" t="str">
        <f>IF(ISBLANK(BurstClassHr4[[#This Row],[%Spikes in Bursts-All]]),"",IF(BurstClassHr4[[#This Row],[%Spikes in Bursts-All]]&lt;$C$3,"LB","HB"))</f>
        <v/>
      </c>
      <c r="E229" s="50" t="str">
        <f t="shared" si="3"/>
        <v/>
      </c>
      <c r="F229"/>
      <c r="G229"/>
      <c r="H229"/>
      <c r="I229"/>
      <c r="J229"/>
      <c r="K229"/>
      <c r="L229"/>
      <c r="M229"/>
      <c r="N229"/>
      <c r="O229"/>
    </row>
    <row r="230" spans="3:15" x14ac:dyDescent="0.3">
      <c r="C230" s="49" t="str">
        <f>IF(ISBLANK(BurstClassHr4[[#This Row],[Spk/sec-Average]]),"",IF(BurstClassHr4[[#This Row],[Spk/sec-Average]]&lt;$B$3,"LF","HF"))</f>
        <v/>
      </c>
      <c r="D230" s="49" t="str">
        <f>IF(ISBLANK(BurstClassHr4[[#This Row],[%Spikes in Bursts-All]]),"",IF(BurstClassHr4[[#This Row],[%Spikes in Bursts-All]]&lt;$C$3,"LB","HB"))</f>
        <v/>
      </c>
      <c r="E230" s="50" t="str">
        <f t="shared" si="3"/>
        <v/>
      </c>
      <c r="F230"/>
      <c r="G230"/>
      <c r="H230"/>
      <c r="I230"/>
      <c r="J230"/>
      <c r="K230"/>
      <c r="L230"/>
      <c r="M230"/>
      <c r="N230"/>
      <c r="O230"/>
    </row>
    <row r="231" spans="3:15" x14ac:dyDescent="0.3">
      <c r="C231" s="49" t="str">
        <f>IF(ISBLANK(BurstClassHr4[[#This Row],[Spk/sec-Average]]),"",IF(BurstClassHr4[[#This Row],[Spk/sec-Average]]&lt;$B$3,"LF","HF"))</f>
        <v/>
      </c>
      <c r="D231" s="49" t="str">
        <f>IF(ISBLANK(BurstClassHr4[[#This Row],[%Spikes in Bursts-All]]),"",IF(BurstClassHr4[[#This Row],[%Spikes in Bursts-All]]&lt;$C$3,"LB","HB"))</f>
        <v/>
      </c>
      <c r="E231" s="50" t="str">
        <f t="shared" si="3"/>
        <v/>
      </c>
      <c r="F231"/>
      <c r="G231"/>
      <c r="H231"/>
      <c r="I231"/>
      <c r="J231"/>
      <c r="K231"/>
      <c r="L231"/>
      <c r="M231"/>
      <c r="N231"/>
      <c r="O231"/>
    </row>
    <row r="232" spans="3:15" x14ac:dyDescent="0.3">
      <c r="C232" s="49" t="str">
        <f>IF(ISBLANK(BurstClassHr4[[#This Row],[Spk/sec-Average]]),"",IF(BurstClassHr4[[#This Row],[Spk/sec-Average]]&lt;$B$3,"LF","HF"))</f>
        <v/>
      </c>
      <c r="D232" s="49" t="str">
        <f>IF(ISBLANK(BurstClassHr4[[#This Row],[%Spikes in Bursts-All]]),"",IF(BurstClassHr4[[#This Row],[%Spikes in Bursts-All]]&lt;$C$3,"LB","HB"))</f>
        <v/>
      </c>
      <c r="E232" s="50" t="str">
        <f t="shared" si="3"/>
        <v/>
      </c>
      <c r="F232"/>
      <c r="G232"/>
      <c r="H232"/>
      <c r="I232"/>
      <c r="J232"/>
      <c r="K232"/>
      <c r="L232"/>
      <c r="M232"/>
      <c r="N232"/>
      <c r="O232"/>
    </row>
    <row r="233" spans="3:15" x14ac:dyDescent="0.3">
      <c r="C233" s="49" t="str">
        <f>IF(ISBLANK(BurstClassHr4[[#This Row],[Spk/sec-Average]]),"",IF(BurstClassHr4[[#This Row],[Spk/sec-Average]]&lt;$B$3,"LF","HF"))</f>
        <v/>
      </c>
      <c r="D233" s="49" t="str">
        <f>IF(ISBLANK(BurstClassHr4[[#This Row],[%Spikes in Bursts-All]]),"",IF(BurstClassHr4[[#This Row],[%Spikes in Bursts-All]]&lt;$C$3,"LB","HB"))</f>
        <v/>
      </c>
      <c r="E233" s="50" t="str">
        <f t="shared" si="3"/>
        <v/>
      </c>
      <c r="F233"/>
      <c r="G233"/>
      <c r="H233"/>
      <c r="I233"/>
      <c r="J233"/>
      <c r="K233"/>
      <c r="L233"/>
      <c r="M233"/>
      <c r="N233"/>
      <c r="O233"/>
    </row>
    <row r="234" spans="3:15" x14ac:dyDescent="0.3">
      <c r="C234" s="49" t="str">
        <f>IF(ISBLANK(BurstClassHr4[[#This Row],[Spk/sec-Average]]),"",IF(BurstClassHr4[[#This Row],[Spk/sec-Average]]&lt;$B$3,"LF","HF"))</f>
        <v/>
      </c>
      <c r="D234" s="49" t="str">
        <f>IF(ISBLANK(BurstClassHr4[[#This Row],[%Spikes in Bursts-All]]),"",IF(BurstClassHr4[[#This Row],[%Spikes in Bursts-All]]&lt;$C$3,"LB","HB"))</f>
        <v/>
      </c>
      <c r="E234" s="50" t="str">
        <f t="shared" si="3"/>
        <v/>
      </c>
      <c r="F234"/>
      <c r="G234"/>
      <c r="H234"/>
      <c r="I234"/>
      <c r="J234"/>
      <c r="K234"/>
      <c r="L234"/>
      <c r="M234"/>
      <c r="N234"/>
      <c r="O234"/>
    </row>
    <row r="235" spans="3:15" x14ac:dyDescent="0.3">
      <c r="C235" s="49" t="str">
        <f>IF(ISBLANK(BurstClassHr4[[#This Row],[Spk/sec-Average]]),"",IF(BurstClassHr4[[#This Row],[Spk/sec-Average]]&lt;$B$3,"LF","HF"))</f>
        <v/>
      </c>
      <c r="D235" s="49" t="str">
        <f>IF(ISBLANK(BurstClassHr4[[#This Row],[%Spikes in Bursts-All]]),"",IF(BurstClassHr4[[#This Row],[%Spikes in Bursts-All]]&lt;$C$3,"LB","HB"))</f>
        <v/>
      </c>
      <c r="E235" s="50" t="str">
        <f t="shared" si="3"/>
        <v/>
      </c>
      <c r="F235"/>
      <c r="G235"/>
      <c r="H235"/>
      <c r="I235"/>
      <c r="J235"/>
      <c r="K235"/>
      <c r="L235"/>
      <c r="M235"/>
      <c r="N235"/>
      <c r="O235"/>
    </row>
    <row r="236" spans="3:15" x14ac:dyDescent="0.3">
      <c r="C236" s="49" t="str">
        <f>IF(ISBLANK(BurstClassHr4[[#This Row],[Spk/sec-Average]]),"",IF(BurstClassHr4[[#This Row],[Spk/sec-Average]]&lt;$B$3,"LF","HF"))</f>
        <v/>
      </c>
      <c r="D236" s="49" t="str">
        <f>IF(ISBLANK(BurstClassHr4[[#This Row],[%Spikes in Bursts-All]]),"",IF(BurstClassHr4[[#This Row],[%Spikes in Bursts-All]]&lt;$C$3,"LB","HB"))</f>
        <v/>
      </c>
      <c r="E236" s="50" t="str">
        <f t="shared" si="3"/>
        <v/>
      </c>
      <c r="F236"/>
      <c r="G236"/>
      <c r="H236"/>
      <c r="I236"/>
      <c r="J236"/>
      <c r="K236"/>
      <c r="L236"/>
      <c r="M236"/>
      <c r="N236"/>
      <c r="O236"/>
    </row>
    <row r="237" spans="3:15" x14ac:dyDescent="0.3">
      <c r="C237" s="49" t="str">
        <f>IF(ISBLANK(BurstClassHr4[[#This Row],[Spk/sec-Average]]),"",IF(BurstClassHr4[[#This Row],[Spk/sec-Average]]&lt;$B$3,"LF","HF"))</f>
        <v/>
      </c>
      <c r="D237" s="49" t="str">
        <f>IF(ISBLANK(BurstClassHr4[[#This Row],[%Spikes in Bursts-All]]),"",IF(BurstClassHr4[[#This Row],[%Spikes in Bursts-All]]&lt;$C$3,"LB","HB"))</f>
        <v/>
      </c>
      <c r="E237" s="50" t="str">
        <f t="shared" si="3"/>
        <v/>
      </c>
      <c r="F237"/>
      <c r="G237"/>
      <c r="H237"/>
      <c r="I237"/>
      <c r="J237"/>
      <c r="K237"/>
      <c r="L237"/>
      <c r="M237"/>
      <c r="N237"/>
      <c r="O237"/>
    </row>
    <row r="238" spans="3:15" x14ac:dyDescent="0.3">
      <c r="C238" s="49" t="str">
        <f>IF(ISBLANK(BurstClassHr4[[#This Row],[Spk/sec-Average]]),"",IF(BurstClassHr4[[#This Row],[Spk/sec-Average]]&lt;$B$3,"LF","HF"))</f>
        <v/>
      </c>
      <c r="D238" s="49" t="str">
        <f>IF(ISBLANK(BurstClassHr4[[#This Row],[%Spikes in Bursts-All]]),"",IF(BurstClassHr4[[#This Row],[%Spikes in Bursts-All]]&lt;$C$3,"LB","HB"))</f>
        <v/>
      </c>
      <c r="E238" s="50" t="str">
        <f t="shared" si="3"/>
        <v/>
      </c>
      <c r="F238"/>
      <c r="G238"/>
      <c r="H238"/>
      <c r="I238"/>
      <c r="J238"/>
      <c r="K238"/>
      <c r="L238"/>
      <c r="M238"/>
      <c r="N238"/>
      <c r="O238"/>
    </row>
    <row r="239" spans="3:15" x14ac:dyDescent="0.3">
      <c r="C239" s="49" t="str">
        <f>IF(ISBLANK(BurstClassHr4[[#This Row],[Spk/sec-Average]]),"",IF(BurstClassHr4[[#This Row],[Spk/sec-Average]]&lt;$B$3,"LF","HF"))</f>
        <v/>
      </c>
      <c r="D239" s="49" t="str">
        <f>IF(ISBLANK(BurstClassHr4[[#This Row],[%Spikes in Bursts-All]]),"",IF(BurstClassHr4[[#This Row],[%Spikes in Bursts-All]]&lt;$C$3,"LB","HB"))</f>
        <v/>
      </c>
      <c r="E239" s="50" t="str">
        <f t="shared" si="3"/>
        <v/>
      </c>
      <c r="F239"/>
      <c r="G239"/>
      <c r="H239"/>
      <c r="I239"/>
      <c r="J239"/>
      <c r="K239"/>
      <c r="L239"/>
      <c r="M239"/>
      <c r="N239"/>
      <c r="O239"/>
    </row>
    <row r="240" spans="3:15" x14ac:dyDescent="0.3">
      <c r="C240" s="49" t="str">
        <f>IF(ISBLANK(BurstClassHr4[[#This Row],[Spk/sec-Average]]),"",IF(BurstClassHr4[[#This Row],[Spk/sec-Average]]&lt;$B$3,"LF","HF"))</f>
        <v/>
      </c>
      <c r="D240" s="49" t="str">
        <f>IF(ISBLANK(BurstClassHr4[[#This Row],[%Spikes in Bursts-All]]),"",IF(BurstClassHr4[[#This Row],[%Spikes in Bursts-All]]&lt;$C$3,"LB","HB"))</f>
        <v/>
      </c>
      <c r="E240" s="50" t="str">
        <f t="shared" si="3"/>
        <v/>
      </c>
      <c r="F240"/>
      <c r="G240"/>
      <c r="H240"/>
      <c r="I240"/>
      <c r="J240"/>
      <c r="K240"/>
      <c r="L240"/>
      <c r="M240"/>
      <c r="N240"/>
      <c r="O240"/>
    </row>
    <row r="241" spans="3:15" x14ac:dyDescent="0.3">
      <c r="C241" s="49" t="str">
        <f>IF(ISBLANK(BurstClassHr4[[#This Row],[Spk/sec-Average]]),"",IF(BurstClassHr4[[#This Row],[Spk/sec-Average]]&lt;$B$3,"LF","HF"))</f>
        <v/>
      </c>
      <c r="D241" s="49" t="str">
        <f>IF(ISBLANK(BurstClassHr4[[#This Row],[%Spikes in Bursts-All]]),"",IF(BurstClassHr4[[#This Row],[%Spikes in Bursts-All]]&lt;$C$3,"LB","HB"))</f>
        <v/>
      </c>
      <c r="E241" s="50" t="str">
        <f t="shared" si="3"/>
        <v/>
      </c>
      <c r="F241"/>
      <c r="G241"/>
      <c r="H241"/>
      <c r="I241"/>
      <c r="J241"/>
      <c r="K241"/>
      <c r="L241"/>
      <c r="M241"/>
      <c r="N241"/>
      <c r="O241"/>
    </row>
    <row r="242" spans="3:15" x14ac:dyDescent="0.3">
      <c r="C242" s="49" t="str">
        <f>IF(ISBLANK(BurstClassHr4[[#This Row],[Spk/sec-Average]]),"",IF(BurstClassHr4[[#This Row],[Spk/sec-Average]]&lt;$B$3,"LF","HF"))</f>
        <v/>
      </c>
      <c r="D242" s="49" t="str">
        <f>IF(ISBLANK(BurstClassHr4[[#This Row],[%Spikes in Bursts-All]]),"",IF(BurstClassHr4[[#This Row],[%Spikes in Bursts-All]]&lt;$C$3,"LB","HB"))</f>
        <v/>
      </c>
      <c r="E242" s="50" t="str">
        <f t="shared" si="3"/>
        <v/>
      </c>
      <c r="F242"/>
      <c r="G242"/>
      <c r="H242"/>
      <c r="I242"/>
      <c r="J242"/>
      <c r="K242"/>
      <c r="L242"/>
      <c r="M242"/>
      <c r="N242"/>
      <c r="O242"/>
    </row>
    <row r="243" spans="3:15" x14ac:dyDescent="0.3">
      <c r="C243" s="49" t="str">
        <f>IF(ISBLANK(BurstClassHr4[[#This Row],[Spk/sec-Average]]),"",IF(BurstClassHr4[[#This Row],[Spk/sec-Average]]&lt;$B$3,"LF","HF"))</f>
        <v/>
      </c>
      <c r="D243" s="49" t="str">
        <f>IF(ISBLANK(BurstClassHr4[[#This Row],[%Spikes in Bursts-All]]),"",IF(BurstClassHr4[[#This Row],[%Spikes in Bursts-All]]&lt;$C$3,"LB","HB"))</f>
        <v/>
      </c>
      <c r="E243" s="50" t="str">
        <f t="shared" si="3"/>
        <v/>
      </c>
      <c r="F243"/>
      <c r="G243"/>
      <c r="H243"/>
      <c r="I243"/>
      <c r="J243"/>
      <c r="K243"/>
      <c r="L243"/>
      <c r="M243"/>
      <c r="N243"/>
      <c r="O243"/>
    </row>
    <row r="244" spans="3:15" x14ac:dyDescent="0.3">
      <c r="C244" s="49" t="str">
        <f>IF(ISBLANK(BurstClassHr4[[#This Row],[Spk/sec-Average]]),"",IF(BurstClassHr4[[#This Row],[Spk/sec-Average]]&lt;$B$3,"LF","HF"))</f>
        <v/>
      </c>
      <c r="D244" s="49" t="str">
        <f>IF(ISBLANK(BurstClassHr4[[#This Row],[%Spikes in Bursts-All]]),"",IF(BurstClassHr4[[#This Row],[%Spikes in Bursts-All]]&lt;$C$3,"LB","HB"))</f>
        <v/>
      </c>
      <c r="E244" s="50" t="str">
        <f t="shared" si="3"/>
        <v/>
      </c>
      <c r="F244"/>
      <c r="G244"/>
      <c r="H244"/>
      <c r="I244"/>
      <c r="J244"/>
      <c r="K244"/>
      <c r="L244"/>
      <c r="M244"/>
      <c r="N244"/>
      <c r="O244"/>
    </row>
    <row r="245" spans="3:15" x14ac:dyDescent="0.3">
      <c r="C245" s="49" t="str">
        <f>IF(ISBLANK(BurstClassHr4[[#This Row],[Spk/sec-Average]]),"",IF(BurstClassHr4[[#This Row],[Spk/sec-Average]]&lt;$B$3,"LF","HF"))</f>
        <v/>
      </c>
      <c r="D245" s="49" t="str">
        <f>IF(ISBLANK(BurstClassHr4[[#This Row],[%Spikes in Bursts-All]]),"",IF(BurstClassHr4[[#This Row],[%Spikes in Bursts-All]]&lt;$C$3,"LB","HB"))</f>
        <v/>
      </c>
      <c r="E245" s="50" t="str">
        <f t="shared" si="3"/>
        <v/>
      </c>
      <c r="F245"/>
      <c r="G245"/>
      <c r="H245"/>
      <c r="I245"/>
      <c r="J245"/>
      <c r="K245"/>
      <c r="L245"/>
      <c r="M245"/>
      <c r="N245"/>
      <c r="O245"/>
    </row>
    <row r="246" spans="3:15" x14ac:dyDescent="0.3">
      <c r="C246" s="49" t="str">
        <f>IF(ISBLANK(BurstClassHr4[[#This Row],[Spk/sec-Average]]),"",IF(BurstClassHr4[[#This Row],[Spk/sec-Average]]&lt;$B$3,"LF","HF"))</f>
        <v/>
      </c>
      <c r="D246" s="49" t="str">
        <f>IF(ISBLANK(BurstClassHr4[[#This Row],[%Spikes in Bursts-All]]),"",IF(BurstClassHr4[[#This Row],[%Spikes in Bursts-All]]&lt;$C$3,"LB","HB"))</f>
        <v/>
      </c>
      <c r="E246" s="50" t="str">
        <f t="shared" si="3"/>
        <v/>
      </c>
      <c r="F246"/>
      <c r="G246"/>
      <c r="H246"/>
      <c r="I246"/>
      <c r="J246"/>
      <c r="K246"/>
      <c r="L246"/>
      <c r="M246"/>
      <c r="N246"/>
      <c r="O246"/>
    </row>
    <row r="247" spans="3:15" x14ac:dyDescent="0.3">
      <c r="C247" s="49" t="str">
        <f>IF(ISBLANK(BurstClassHr4[[#This Row],[Spk/sec-Average]]),"",IF(BurstClassHr4[[#This Row],[Spk/sec-Average]]&lt;$B$3,"LF","HF"))</f>
        <v/>
      </c>
      <c r="D247" s="49" t="str">
        <f>IF(ISBLANK(BurstClassHr4[[#This Row],[%Spikes in Bursts-All]]),"",IF(BurstClassHr4[[#This Row],[%Spikes in Bursts-All]]&lt;$C$3,"LB","HB"))</f>
        <v/>
      </c>
      <c r="E247" s="50" t="str">
        <f t="shared" si="3"/>
        <v/>
      </c>
      <c r="F247"/>
      <c r="G247"/>
      <c r="H247"/>
      <c r="I247"/>
      <c r="J247"/>
      <c r="K247"/>
      <c r="L247"/>
      <c r="M247"/>
      <c r="N247"/>
      <c r="O247"/>
    </row>
    <row r="248" spans="3:15" x14ac:dyDescent="0.3">
      <c r="C248" s="49" t="str">
        <f>IF(ISBLANK(BurstClassHr4[[#This Row],[Spk/sec-Average]]),"",IF(BurstClassHr4[[#This Row],[Spk/sec-Average]]&lt;$B$3,"LF","HF"))</f>
        <v/>
      </c>
      <c r="D248" s="49" t="str">
        <f>IF(ISBLANK(BurstClassHr4[[#This Row],[%Spikes in Bursts-All]]),"",IF(BurstClassHr4[[#This Row],[%Spikes in Bursts-All]]&lt;$C$3,"LB","HB"))</f>
        <v/>
      </c>
      <c r="E248" s="50" t="str">
        <f t="shared" si="3"/>
        <v/>
      </c>
      <c r="F248"/>
      <c r="G248"/>
      <c r="H248"/>
      <c r="I248"/>
      <c r="J248"/>
      <c r="K248"/>
      <c r="L248"/>
      <c r="M248"/>
      <c r="N248"/>
      <c r="O248"/>
    </row>
    <row r="249" spans="3:15" x14ac:dyDescent="0.3">
      <c r="C249" s="49" t="str">
        <f>IF(ISBLANK(BurstClassHr4[[#This Row],[Spk/sec-Average]]),"",IF(BurstClassHr4[[#This Row],[Spk/sec-Average]]&lt;$B$3,"LF","HF"))</f>
        <v/>
      </c>
      <c r="D249" s="49" t="str">
        <f>IF(ISBLANK(BurstClassHr4[[#This Row],[%Spikes in Bursts-All]]),"",IF(BurstClassHr4[[#This Row],[%Spikes in Bursts-All]]&lt;$C$3,"LB","HB"))</f>
        <v/>
      </c>
      <c r="E249" s="50" t="str">
        <f t="shared" si="3"/>
        <v/>
      </c>
      <c r="F249"/>
      <c r="G249"/>
      <c r="H249"/>
      <c r="I249"/>
      <c r="J249"/>
      <c r="K249"/>
      <c r="L249"/>
      <c r="M249"/>
      <c r="N249"/>
      <c r="O249"/>
    </row>
    <row r="250" spans="3:15" x14ac:dyDescent="0.3">
      <c r="C250" s="49" t="str">
        <f>IF(ISBLANK(BurstClassHr4[[#This Row],[Spk/sec-Average]]),"",IF(BurstClassHr4[[#This Row],[Spk/sec-Average]]&lt;$B$3,"LF","HF"))</f>
        <v/>
      </c>
      <c r="D250" s="49" t="str">
        <f>IF(ISBLANK(BurstClassHr4[[#This Row],[%Spikes in Bursts-All]]),"",IF(BurstClassHr4[[#This Row],[%Spikes in Bursts-All]]&lt;$C$3,"LB","HB"))</f>
        <v/>
      </c>
      <c r="E250" s="50" t="str">
        <f t="shared" si="3"/>
        <v/>
      </c>
      <c r="F250"/>
      <c r="G250"/>
      <c r="H250"/>
      <c r="I250"/>
      <c r="J250"/>
      <c r="K250"/>
      <c r="L250"/>
      <c r="M250"/>
      <c r="N250"/>
      <c r="O250"/>
    </row>
    <row r="251" spans="3:15" x14ac:dyDescent="0.3">
      <c r="C251" s="49" t="str">
        <f>IF(ISBLANK(BurstClassHr4[[#This Row],[Spk/sec-Average]]),"",IF(BurstClassHr4[[#This Row],[Spk/sec-Average]]&lt;$B$3,"LF","HF"))</f>
        <v/>
      </c>
      <c r="D251" s="49" t="str">
        <f>IF(ISBLANK(BurstClassHr4[[#This Row],[%Spikes in Bursts-All]]),"",IF(BurstClassHr4[[#This Row],[%Spikes in Bursts-All]]&lt;$C$3,"LB","HB"))</f>
        <v/>
      </c>
      <c r="E251" s="50" t="str">
        <f t="shared" si="3"/>
        <v/>
      </c>
      <c r="F251"/>
      <c r="G251"/>
      <c r="H251"/>
      <c r="I251"/>
      <c r="J251"/>
      <c r="K251"/>
      <c r="L251"/>
      <c r="M251"/>
      <c r="N251"/>
      <c r="O251"/>
    </row>
    <row r="252" spans="3:15" x14ac:dyDescent="0.3">
      <c r="C252" s="49" t="str">
        <f>IF(ISBLANK(BurstClassHr4[[#This Row],[Spk/sec-Average]]),"",IF(BurstClassHr4[[#This Row],[Spk/sec-Average]]&lt;$B$3,"LF","HF"))</f>
        <v/>
      </c>
      <c r="D252" s="49" t="str">
        <f>IF(ISBLANK(BurstClassHr4[[#This Row],[%Spikes in Bursts-All]]),"",IF(BurstClassHr4[[#This Row],[%Spikes in Bursts-All]]&lt;$C$3,"LB","HB"))</f>
        <v/>
      </c>
      <c r="E252" s="50" t="str">
        <f t="shared" si="3"/>
        <v/>
      </c>
      <c r="F252"/>
      <c r="G252"/>
      <c r="H252"/>
      <c r="I252"/>
      <c r="J252"/>
      <c r="K252"/>
      <c r="L252"/>
      <c r="M252"/>
      <c r="N252"/>
      <c r="O252"/>
    </row>
    <row r="253" spans="3:15" x14ac:dyDescent="0.3">
      <c r="C253" s="49" t="str">
        <f>IF(ISBLANK(BurstClassHr4[[#This Row],[Spk/sec-Average]]),"",IF(BurstClassHr4[[#This Row],[Spk/sec-Average]]&lt;$B$3,"LF","HF"))</f>
        <v/>
      </c>
      <c r="D253" s="49" t="str">
        <f>IF(ISBLANK(BurstClassHr4[[#This Row],[%Spikes in Bursts-All]]),"",IF(BurstClassHr4[[#This Row],[%Spikes in Bursts-All]]&lt;$C$3,"LB","HB"))</f>
        <v/>
      </c>
      <c r="E253" s="50" t="str">
        <f t="shared" si="3"/>
        <v/>
      </c>
      <c r="F253"/>
      <c r="G253"/>
      <c r="H253" s="67"/>
      <c r="I253"/>
      <c r="J253"/>
      <c r="K253"/>
      <c r="L253"/>
      <c r="M253"/>
      <c r="N253"/>
      <c r="O253"/>
    </row>
    <row r="254" spans="3:15" x14ac:dyDescent="0.3">
      <c r="C254" s="49" t="str">
        <f>IF(ISBLANK(BurstClassHr4[[#This Row],[Spk/sec-Average]]),"",IF(BurstClassHr4[[#This Row],[Spk/sec-Average]]&lt;$B$3,"LF","HF"))</f>
        <v/>
      </c>
      <c r="D254" s="49" t="str">
        <f>IF(ISBLANK(BurstClassHr4[[#This Row],[%Spikes in Bursts-All]]),"",IF(BurstClassHr4[[#This Row],[%Spikes in Bursts-All]]&lt;$C$3,"LB","HB"))</f>
        <v/>
      </c>
      <c r="E254" s="50" t="str">
        <f t="shared" si="3"/>
        <v/>
      </c>
      <c r="F254"/>
      <c r="G254"/>
      <c r="H254"/>
      <c r="I254"/>
      <c r="J254"/>
      <c r="K254"/>
      <c r="L254"/>
      <c r="M254"/>
      <c r="N254"/>
      <c r="O254"/>
    </row>
    <row r="255" spans="3:15" x14ac:dyDescent="0.3">
      <c r="C255" s="49" t="str">
        <f>IF(ISBLANK(BurstClassHr4[[#This Row],[Spk/sec-Average]]),"",IF(BurstClassHr4[[#This Row],[Spk/sec-Average]]&lt;$B$3,"LF","HF"))</f>
        <v/>
      </c>
      <c r="D255" s="49" t="str">
        <f>IF(ISBLANK(BurstClassHr4[[#This Row],[%Spikes in Bursts-All]]),"",IF(BurstClassHr4[[#This Row],[%Spikes in Bursts-All]]&lt;$C$3,"LB","HB"))</f>
        <v/>
      </c>
      <c r="E255" s="50" t="str">
        <f t="shared" si="3"/>
        <v/>
      </c>
      <c r="F255"/>
      <c r="G255"/>
      <c r="H255"/>
      <c r="I255"/>
      <c r="J255"/>
      <c r="K255"/>
      <c r="L255"/>
      <c r="M255"/>
      <c r="N255"/>
      <c r="O255"/>
    </row>
    <row r="256" spans="3:15" x14ac:dyDescent="0.3">
      <c r="C256" s="49" t="str">
        <f>IF(ISBLANK(BurstClassHr4[[#This Row],[Spk/sec-Average]]),"",IF(BurstClassHr4[[#This Row],[Spk/sec-Average]]&lt;$B$3,"LF","HF"))</f>
        <v/>
      </c>
      <c r="D256" s="49" t="str">
        <f>IF(ISBLANK(BurstClassHr4[[#This Row],[%Spikes in Bursts-All]]),"",IF(BurstClassHr4[[#This Row],[%Spikes in Bursts-All]]&lt;$C$3,"LB","HB"))</f>
        <v/>
      </c>
      <c r="E256" s="50" t="str">
        <f t="shared" si="3"/>
        <v/>
      </c>
      <c r="F256"/>
      <c r="G256"/>
      <c r="H256" s="67"/>
      <c r="I256"/>
      <c r="J256"/>
      <c r="K256"/>
      <c r="L256"/>
      <c r="M256"/>
      <c r="N256"/>
      <c r="O256"/>
    </row>
    <row r="257" spans="3:15" x14ac:dyDescent="0.3">
      <c r="C257" s="49" t="str">
        <f>IF(ISBLANK(BurstClassHr4[[#This Row],[Spk/sec-Average]]),"",IF(BurstClassHr4[[#This Row],[Spk/sec-Average]]&lt;$B$3,"LF","HF"))</f>
        <v/>
      </c>
      <c r="D257" s="49" t="str">
        <f>IF(ISBLANK(BurstClassHr4[[#This Row],[%Spikes in Bursts-All]]),"",IF(BurstClassHr4[[#This Row],[%Spikes in Bursts-All]]&lt;$C$3,"LB","HB"))</f>
        <v/>
      </c>
      <c r="E257" s="50" t="str">
        <f t="shared" si="3"/>
        <v/>
      </c>
      <c r="F257"/>
      <c r="G257"/>
      <c r="H257" s="67"/>
      <c r="I257"/>
      <c r="J257"/>
      <c r="K257"/>
      <c r="L257"/>
      <c r="M257"/>
      <c r="N257"/>
      <c r="O257"/>
    </row>
    <row r="258" spans="3:15" x14ac:dyDescent="0.3">
      <c r="C258" s="49" t="str">
        <f>IF(ISBLANK(BurstClassHr4[[#This Row],[Spk/sec-Average]]),"",IF(BurstClassHr4[[#This Row],[Spk/sec-Average]]&lt;$B$3,"LF","HF"))</f>
        <v/>
      </c>
      <c r="D258" s="49" t="str">
        <f>IF(ISBLANK(BurstClassHr4[[#This Row],[%Spikes in Bursts-All]]),"",IF(BurstClassHr4[[#This Row],[%Spikes in Bursts-All]]&lt;$C$3,"LB","HB"))</f>
        <v/>
      </c>
      <c r="E258" s="50" t="str">
        <f t="shared" si="3"/>
        <v/>
      </c>
      <c r="F258"/>
      <c r="G258"/>
      <c r="H258" s="67"/>
      <c r="I258"/>
      <c r="J258"/>
      <c r="K258"/>
      <c r="L258"/>
      <c r="M258"/>
      <c r="N258"/>
      <c r="O258"/>
    </row>
    <row r="259" spans="3:15" x14ac:dyDescent="0.3">
      <c r="C259" s="49" t="str">
        <f>IF(ISBLANK(BurstClassHr4[[#This Row],[Spk/sec-Average]]),"",IF(BurstClassHr4[[#This Row],[Spk/sec-Average]]&lt;$B$3,"LF","HF"))</f>
        <v/>
      </c>
      <c r="D259" s="49" t="str">
        <f>IF(ISBLANK(BurstClassHr4[[#This Row],[%Spikes in Bursts-All]]),"",IF(BurstClassHr4[[#This Row],[%Spikes in Bursts-All]]&lt;$C$3,"LB","HB"))</f>
        <v/>
      </c>
      <c r="E259" s="50" t="str">
        <f t="shared" si="3"/>
        <v/>
      </c>
      <c r="F259"/>
      <c r="G259"/>
      <c r="H259"/>
      <c r="I259"/>
      <c r="J259"/>
      <c r="K259"/>
      <c r="L259"/>
      <c r="M259"/>
      <c r="N259"/>
      <c r="O259"/>
    </row>
    <row r="260" spans="3:15" x14ac:dyDescent="0.3">
      <c r="C260" s="49" t="str">
        <f>IF(ISBLANK(BurstClassHr4[[#This Row],[Spk/sec-Average]]),"",IF(BurstClassHr4[[#This Row],[Spk/sec-Average]]&lt;$B$3,"LF","HF"))</f>
        <v/>
      </c>
      <c r="D260" s="49" t="str">
        <f>IF(ISBLANK(BurstClassHr4[[#This Row],[%Spikes in Bursts-All]]),"",IF(BurstClassHr4[[#This Row],[%Spikes in Bursts-All]]&lt;$C$3,"LB","HB"))</f>
        <v/>
      </c>
      <c r="E260" s="50" t="str">
        <f t="shared" si="3"/>
        <v/>
      </c>
      <c r="F260"/>
      <c r="G260"/>
      <c r="H260"/>
      <c r="I260"/>
      <c r="J260"/>
      <c r="K260"/>
      <c r="L260"/>
      <c r="M260"/>
      <c r="N260"/>
      <c r="O260"/>
    </row>
    <row r="261" spans="3:15" x14ac:dyDescent="0.3">
      <c r="C261" s="49" t="str">
        <f>IF(ISBLANK(BurstClassHr4[[#This Row],[Spk/sec-Average]]),"",IF(BurstClassHr4[[#This Row],[Spk/sec-Average]]&lt;$B$3,"LF","HF"))</f>
        <v/>
      </c>
      <c r="D261" s="49" t="str">
        <f>IF(ISBLANK(BurstClassHr4[[#This Row],[%Spikes in Bursts-All]]),"",IF(BurstClassHr4[[#This Row],[%Spikes in Bursts-All]]&lt;$C$3,"LB","HB"))</f>
        <v/>
      </c>
      <c r="E261" s="50" t="str">
        <f t="shared" si="3"/>
        <v/>
      </c>
      <c r="F261"/>
      <c r="G261"/>
      <c r="H261"/>
      <c r="I261"/>
      <c r="J261"/>
      <c r="K261"/>
      <c r="L261"/>
      <c r="M261"/>
      <c r="N261"/>
      <c r="O261"/>
    </row>
    <row r="262" spans="3:15" x14ac:dyDescent="0.3">
      <c r="C262" s="49" t="str">
        <f>IF(ISBLANK(BurstClassHr4[[#This Row],[Spk/sec-Average]]),"",IF(BurstClassHr4[[#This Row],[Spk/sec-Average]]&lt;$B$3,"LF","HF"))</f>
        <v/>
      </c>
      <c r="D262" s="49" t="str">
        <f>IF(ISBLANK(BurstClassHr4[[#This Row],[%Spikes in Bursts-All]]),"",IF(BurstClassHr4[[#This Row],[%Spikes in Bursts-All]]&lt;$C$3,"LB","HB"))</f>
        <v/>
      </c>
      <c r="E262" s="50" t="str">
        <f t="shared" si="3"/>
        <v/>
      </c>
      <c r="F262"/>
      <c r="G262"/>
      <c r="H262" s="67"/>
      <c r="I262"/>
      <c r="J262"/>
      <c r="K262"/>
      <c r="L262"/>
      <c r="M262"/>
      <c r="N262"/>
      <c r="O262"/>
    </row>
    <row r="263" spans="3:15" x14ac:dyDescent="0.3">
      <c r="C263" s="49" t="str">
        <f>IF(ISBLANK(BurstClassHr4[[#This Row],[Spk/sec-Average]]),"",IF(BurstClassHr4[[#This Row],[Spk/sec-Average]]&lt;$B$3,"LF","HF"))</f>
        <v/>
      </c>
      <c r="D263" s="49" t="str">
        <f>IF(ISBLANK(BurstClassHr4[[#This Row],[%Spikes in Bursts-All]]),"",IF(BurstClassHr4[[#This Row],[%Spikes in Bursts-All]]&lt;$C$3,"LB","HB"))</f>
        <v/>
      </c>
      <c r="E263" s="50" t="str">
        <f t="shared" si="3"/>
        <v/>
      </c>
      <c r="F263"/>
      <c r="G263"/>
      <c r="H263"/>
      <c r="I263"/>
      <c r="J263"/>
      <c r="K263"/>
      <c r="L263"/>
      <c r="M263"/>
      <c r="N263"/>
      <c r="O263"/>
    </row>
    <row r="264" spans="3:15" x14ac:dyDescent="0.3">
      <c r="C264" s="49" t="str">
        <f>IF(ISBLANK(BurstClassHr4[[#This Row],[Spk/sec-Average]]),"",IF(BurstClassHr4[[#This Row],[Spk/sec-Average]]&lt;$B$3,"LF","HF"))</f>
        <v/>
      </c>
      <c r="D264" s="49" t="str">
        <f>IF(ISBLANK(BurstClassHr4[[#This Row],[%Spikes in Bursts-All]]),"",IF(BurstClassHr4[[#This Row],[%Spikes in Bursts-All]]&lt;$C$3,"LB","HB"))</f>
        <v/>
      </c>
      <c r="E264" s="50" t="str">
        <f t="shared" si="3"/>
        <v/>
      </c>
      <c r="F264"/>
      <c r="G264"/>
      <c r="H264"/>
      <c r="I264"/>
      <c r="J264"/>
      <c r="K264"/>
      <c r="L264"/>
      <c r="M264"/>
      <c r="N264"/>
      <c r="O264"/>
    </row>
    <row r="265" spans="3:15" x14ac:dyDescent="0.3">
      <c r="C265" s="49" t="str">
        <f>IF(ISBLANK(BurstClassHr4[[#This Row],[Spk/sec-Average]]),"",IF(BurstClassHr4[[#This Row],[Spk/sec-Average]]&lt;$B$3,"LF","HF"))</f>
        <v/>
      </c>
      <c r="D265" s="49" t="str">
        <f>IF(ISBLANK(BurstClassHr4[[#This Row],[%Spikes in Bursts-All]]),"",IF(BurstClassHr4[[#This Row],[%Spikes in Bursts-All]]&lt;$C$3,"LB","HB"))</f>
        <v/>
      </c>
      <c r="E265" s="50" t="str">
        <f t="shared" si="3"/>
        <v/>
      </c>
      <c r="F265"/>
      <c r="G265"/>
      <c r="H265" s="67"/>
      <c r="I265"/>
      <c r="J265"/>
      <c r="K265"/>
      <c r="L265"/>
      <c r="M265"/>
      <c r="N265"/>
      <c r="O265"/>
    </row>
    <row r="266" spans="3:15" x14ac:dyDescent="0.3">
      <c r="C266" s="49" t="str">
        <f>IF(ISBLANK(BurstClassHr4[[#This Row],[Spk/sec-Average]]),"",IF(BurstClassHr4[[#This Row],[Spk/sec-Average]]&lt;$B$3,"LF","HF"))</f>
        <v/>
      </c>
      <c r="D266" s="49" t="str">
        <f>IF(ISBLANK(BurstClassHr4[[#This Row],[%Spikes in Bursts-All]]),"",IF(BurstClassHr4[[#This Row],[%Spikes in Bursts-All]]&lt;$C$3,"LB","HB"))</f>
        <v/>
      </c>
      <c r="E266" s="50" t="str">
        <f t="shared" si="3"/>
        <v/>
      </c>
      <c r="F266"/>
      <c r="G266"/>
      <c r="H266"/>
      <c r="I266"/>
      <c r="J266"/>
      <c r="K266"/>
      <c r="L266"/>
      <c r="M266"/>
      <c r="N266"/>
      <c r="O266"/>
    </row>
    <row r="267" spans="3:15" x14ac:dyDescent="0.3">
      <c r="C267" s="49" t="str">
        <f>IF(ISBLANK(BurstClassHr4[[#This Row],[Spk/sec-Average]]),"",IF(BurstClassHr4[[#This Row],[Spk/sec-Average]]&lt;$B$3,"LF","HF"))</f>
        <v/>
      </c>
      <c r="D267" s="49" t="str">
        <f>IF(ISBLANK(BurstClassHr4[[#This Row],[%Spikes in Bursts-All]]),"",IF(BurstClassHr4[[#This Row],[%Spikes in Bursts-All]]&lt;$C$3,"LB","HB"))</f>
        <v/>
      </c>
      <c r="E267" s="50" t="str">
        <f t="shared" si="3"/>
        <v/>
      </c>
      <c r="F267"/>
      <c r="G267"/>
      <c r="H267" s="67"/>
      <c r="I267"/>
      <c r="J267"/>
      <c r="K267"/>
      <c r="L267"/>
      <c r="M267"/>
      <c r="N267"/>
      <c r="O267"/>
    </row>
    <row r="268" spans="3:15" x14ac:dyDescent="0.3">
      <c r="C268" s="49" t="str">
        <f>IF(ISBLANK(BurstClassHr4[[#This Row],[Spk/sec-Average]]),"",IF(BurstClassHr4[[#This Row],[Spk/sec-Average]]&lt;$B$3,"LF","HF"))</f>
        <v/>
      </c>
      <c r="D268" s="49" t="str">
        <f>IF(ISBLANK(BurstClassHr4[[#This Row],[%Spikes in Bursts-All]]),"",IF(BurstClassHr4[[#This Row],[%Spikes in Bursts-All]]&lt;$C$3,"LB","HB"))</f>
        <v/>
      </c>
      <c r="E268" s="50" t="str">
        <f t="shared" si="3"/>
        <v/>
      </c>
      <c r="F268"/>
      <c r="G268"/>
      <c r="H268" s="67"/>
      <c r="I268"/>
      <c r="J268"/>
      <c r="K268"/>
      <c r="L268"/>
      <c r="M268"/>
      <c r="N268"/>
      <c r="O268"/>
    </row>
    <row r="269" spans="3:15" x14ac:dyDescent="0.3">
      <c r="C269" s="49" t="str">
        <f>IF(ISBLANK(BurstClassHr4[[#This Row],[Spk/sec-Average]]),"",IF(BurstClassHr4[[#This Row],[Spk/sec-Average]]&lt;$B$3,"LF","HF"))</f>
        <v/>
      </c>
      <c r="D269" s="49" t="str">
        <f>IF(ISBLANK(BurstClassHr4[[#This Row],[%Spikes in Bursts-All]]),"",IF(BurstClassHr4[[#This Row],[%Spikes in Bursts-All]]&lt;$C$3,"LB","HB"))</f>
        <v/>
      </c>
      <c r="E269" s="50" t="str">
        <f t="shared" si="3"/>
        <v/>
      </c>
      <c r="F269"/>
      <c r="G269"/>
      <c r="H269"/>
      <c r="I269"/>
      <c r="J269"/>
      <c r="K269"/>
      <c r="L269"/>
      <c r="M269"/>
      <c r="N269"/>
      <c r="O269"/>
    </row>
    <row r="270" spans="3:15" x14ac:dyDescent="0.3">
      <c r="C270" s="49" t="str">
        <f>IF(ISBLANK(BurstClassHr4[[#This Row],[Spk/sec-Average]]),"",IF(BurstClassHr4[[#This Row],[Spk/sec-Average]]&lt;$B$3,"LF","HF"))</f>
        <v/>
      </c>
      <c r="D270" s="49" t="str">
        <f>IF(ISBLANK(BurstClassHr4[[#This Row],[%Spikes in Bursts-All]]),"",IF(BurstClassHr4[[#This Row],[%Spikes in Bursts-All]]&lt;$C$3,"LB","HB"))</f>
        <v/>
      </c>
      <c r="E270" s="50" t="str">
        <f t="shared" si="3"/>
        <v/>
      </c>
      <c r="F270"/>
      <c r="G270"/>
      <c r="H270" s="67"/>
      <c r="I270"/>
      <c r="J270"/>
      <c r="K270"/>
      <c r="L270"/>
      <c r="M270"/>
      <c r="N270"/>
      <c r="O270"/>
    </row>
    <row r="271" spans="3:15" x14ac:dyDescent="0.3">
      <c r="C271" s="49" t="str">
        <f>IF(ISBLANK(BurstClassHr4[[#This Row],[Spk/sec-Average]]),"",IF(BurstClassHr4[[#This Row],[Spk/sec-Average]]&lt;$B$3,"LF","HF"))</f>
        <v/>
      </c>
      <c r="D271" s="49" t="str">
        <f>IF(ISBLANK(BurstClassHr4[[#This Row],[%Spikes in Bursts-All]]),"",IF(BurstClassHr4[[#This Row],[%Spikes in Bursts-All]]&lt;$C$3,"LB","HB"))</f>
        <v/>
      </c>
      <c r="E271" s="50" t="str">
        <f t="shared" si="3"/>
        <v/>
      </c>
      <c r="F271"/>
      <c r="G271"/>
      <c r="H271"/>
      <c r="I271"/>
      <c r="J271"/>
      <c r="K271"/>
      <c r="L271"/>
      <c r="M271"/>
      <c r="N271"/>
      <c r="O271"/>
    </row>
    <row r="272" spans="3:15" x14ac:dyDescent="0.3">
      <c r="C272" s="49" t="str">
        <f>IF(ISBLANK(BurstClassHr4[[#This Row],[Spk/sec-Average]]),"",IF(BurstClassHr4[[#This Row],[Spk/sec-Average]]&lt;$B$3,"LF","HF"))</f>
        <v/>
      </c>
      <c r="D272" s="49" t="str">
        <f>IF(ISBLANK(BurstClassHr4[[#This Row],[%Spikes in Bursts-All]]),"",IF(BurstClassHr4[[#This Row],[%Spikes in Bursts-All]]&lt;$C$3,"LB","HB"))</f>
        <v/>
      </c>
      <c r="E272" s="50" t="str">
        <f t="shared" si="3"/>
        <v/>
      </c>
      <c r="F272"/>
      <c r="G272"/>
      <c r="H272"/>
      <c r="I272"/>
      <c r="J272"/>
      <c r="K272"/>
      <c r="L272"/>
      <c r="M272"/>
      <c r="N272"/>
      <c r="O272"/>
    </row>
    <row r="273" spans="3:15" x14ac:dyDescent="0.3">
      <c r="C273" s="49" t="str">
        <f>IF(ISBLANK(BurstClassHr4[[#This Row],[Spk/sec-Average]]),"",IF(BurstClassHr4[[#This Row],[Spk/sec-Average]]&lt;$B$3,"LF","HF"))</f>
        <v/>
      </c>
      <c r="D273" s="49" t="str">
        <f>IF(ISBLANK(BurstClassHr4[[#This Row],[%Spikes in Bursts-All]]),"",IF(BurstClassHr4[[#This Row],[%Spikes in Bursts-All]]&lt;$C$3,"LB","HB"))</f>
        <v/>
      </c>
      <c r="E273" s="50" t="str">
        <f t="shared" si="3"/>
        <v/>
      </c>
      <c r="F273"/>
      <c r="G273"/>
      <c r="H273"/>
      <c r="I273"/>
      <c r="J273"/>
      <c r="K273"/>
      <c r="L273"/>
      <c r="M273"/>
      <c r="N273"/>
      <c r="O273"/>
    </row>
    <row r="274" spans="3:15" x14ac:dyDescent="0.3">
      <c r="C274" s="49" t="str">
        <f>IF(ISBLANK(BurstClassHr4[[#This Row],[Spk/sec-Average]]),"",IF(BurstClassHr4[[#This Row],[Spk/sec-Average]]&lt;$B$3,"LF","HF"))</f>
        <v/>
      </c>
      <c r="D274" s="49" t="str">
        <f>IF(ISBLANK(BurstClassHr4[[#This Row],[%Spikes in Bursts-All]]),"",IF(BurstClassHr4[[#This Row],[%Spikes in Bursts-All]]&lt;$C$3,"LB","HB"))</f>
        <v/>
      </c>
      <c r="E274" s="50" t="str">
        <f t="shared" si="3"/>
        <v/>
      </c>
      <c r="F274"/>
      <c r="G274"/>
      <c r="H274"/>
      <c r="I274"/>
      <c r="J274"/>
      <c r="K274"/>
      <c r="L274"/>
      <c r="M274"/>
      <c r="N274"/>
      <c r="O274"/>
    </row>
    <row r="275" spans="3:15" x14ac:dyDescent="0.3">
      <c r="C275" s="49" t="str">
        <f>IF(ISBLANK(BurstClassHr4[[#This Row],[Spk/sec-Average]]),"",IF(BurstClassHr4[[#This Row],[Spk/sec-Average]]&lt;$B$3,"LF","HF"))</f>
        <v/>
      </c>
      <c r="D275" s="49" t="str">
        <f>IF(ISBLANK(BurstClassHr4[[#This Row],[%Spikes in Bursts-All]]),"",IF(BurstClassHr4[[#This Row],[%Spikes in Bursts-All]]&lt;$C$3,"LB","HB"))</f>
        <v/>
      </c>
      <c r="E275" s="50" t="str">
        <f t="shared" si="3"/>
        <v/>
      </c>
      <c r="F275"/>
      <c r="G275"/>
      <c r="H275"/>
      <c r="I275"/>
      <c r="J275"/>
      <c r="K275"/>
      <c r="L275"/>
      <c r="M275"/>
      <c r="N275"/>
      <c r="O275"/>
    </row>
    <row r="276" spans="3:15" x14ac:dyDescent="0.3">
      <c r="C276" s="49" t="str">
        <f>IF(ISBLANK(BurstClassHr4[[#This Row],[Spk/sec-Average]]),"",IF(BurstClassHr4[[#This Row],[Spk/sec-Average]]&lt;$B$3,"LF","HF"))</f>
        <v/>
      </c>
      <c r="D276" s="49" t="str">
        <f>IF(ISBLANK(BurstClassHr4[[#This Row],[%Spikes in Bursts-All]]),"",IF(BurstClassHr4[[#This Row],[%Spikes in Bursts-All]]&lt;$C$3,"LB","HB"))</f>
        <v/>
      </c>
      <c r="E276" s="50" t="str">
        <f t="shared" si="3"/>
        <v/>
      </c>
      <c r="F276"/>
      <c r="G276"/>
      <c r="H276"/>
      <c r="I276"/>
      <c r="J276"/>
      <c r="K276"/>
      <c r="L276"/>
      <c r="M276"/>
      <c r="N276"/>
      <c r="O276"/>
    </row>
    <row r="277" spans="3:15" x14ac:dyDescent="0.3">
      <c r="C277" s="49" t="str">
        <f>IF(ISBLANK(BurstClassHr4[[#This Row],[Spk/sec-Average]]),"",IF(BurstClassHr4[[#This Row],[Spk/sec-Average]]&lt;$B$3,"LF","HF"))</f>
        <v/>
      </c>
      <c r="D277" s="49" t="str">
        <f>IF(ISBLANK(BurstClassHr4[[#This Row],[%Spikes in Bursts-All]]),"",IF(BurstClassHr4[[#This Row],[%Spikes in Bursts-All]]&lt;$C$3,"LB","HB"))</f>
        <v/>
      </c>
      <c r="E277" s="50" t="str">
        <f t="shared" si="3"/>
        <v/>
      </c>
      <c r="F277"/>
      <c r="G277"/>
      <c r="H277"/>
      <c r="I277"/>
      <c r="J277"/>
      <c r="K277"/>
      <c r="L277"/>
      <c r="M277"/>
      <c r="N277"/>
      <c r="O277"/>
    </row>
    <row r="278" spans="3:15" x14ac:dyDescent="0.3">
      <c r="C278" s="49" t="str">
        <f>IF(ISBLANK(BurstClassHr4[[#This Row],[Spk/sec-Average]]),"",IF(BurstClassHr4[[#This Row],[Spk/sec-Average]]&lt;$B$3,"LF","HF"))</f>
        <v/>
      </c>
      <c r="D278" s="49" t="str">
        <f>IF(ISBLANK(BurstClassHr4[[#This Row],[%Spikes in Bursts-All]]),"",IF(BurstClassHr4[[#This Row],[%Spikes in Bursts-All]]&lt;$C$3,"LB","HB"))</f>
        <v/>
      </c>
      <c r="E278" s="50" t="str">
        <f t="shared" si="3"/>
        <v/>
      </c>
      <c r="F278"/>
      <c r="G278"/>
      <c r="H278"/>
      <c r="I278"/>
      <c r="J278"/>
      <c r="K278"/>
      <c r="L278"/>
      <c r="M278"/>
      <c r="N278"/>
      <c r="O278"/>
    </row>
    <row r="279" spans="3:15" x14ac:dyDescent="0.3">
      <c r="C279" s="49" t="str">
        <f>IF(ISBLANK(BurstClassHr4[[#This Row],[Spk/sec-Average]]),"",IF(BurstClassHr4[[#This Row],[Spk/sec-Average]]&lt;$B$3,"LF","HF"))</f>
        <v/>
      </c>
      <c r="D279" s="49" t="str">
        <f>IF(ISBLANK(BurstClassHr4[[#This Row],[%Spikes in Bursts-All]]),"",IF(BurstClassHr4[[#This Row],[%Spikes in Bursts-All]]&lt;$C$3,"LB","HB"))</f>
        <v/>
      </c>
      <c r="E279" s="50" t="str">
        <f t="shared" si="3"/>
        <v/>
      </c>
      <c r="F279"/>
      <c r="G279"/>
      <c r="H279"/>
      <c r="I279"/>
      <c r="J279"/>
      <c r="K279"/>
      <c r="L279"/>
      <c r="M279"/>
      <c r="N279"/>
      <c r="O279"/>
    </row>
    <row r="280" spans="3:15" x14ac:dyDescent="0.3">
      <c r="C280" s="49" t="str">
        <f>IF(ISBLANK(BurstClassHr4[[#This Row],[Spk/sec-Average]]),"",IF(BurstClassHr4[[#This Row],[Spk/sec-Average]]&lt;$B$3,"LF","HF"))</f>
        <v/>
      </c>
      <c r="D280" s="49" t="str">
        <f>IF(ISBLANK(BurstClassHr4[[#This Row],[%Spikes in Bursts-All]]),"",IF(BurstClassHr4[[#This Row],[%Spikes in Bursts-All]]&lt;$C$3,"LB","HB"))</f>
        <v/>
      </c>
      <c r="E280" s="50" t="str">
        <f t="shared" si="3"/>
        <v/>
      </c>
      <c r="F280"/>
      <c r="G280"/>
      <c r="H280"/>
      <c r="I280"/>
      <c r="J280"/>
      <c r="K280"/>
      <c r="L280"/>
      <c r="M280"/>
      <c r="N280"/>
      <c r="O280"/>
    </row>
    <row r="281" spans="3:15" x14ac:dyDescent="0.3">
      <c r="C281" s="49" t="str">
        <f>IF(ISBLANK(BurstClassHr4[[#This Row],[Spk/sec-Average]]),"",IF(BurstClassHr4[[#This Row],[Spk/sec-Average]]&lt;$B$3,"LF","HF"))</f>
        <v/>
      </c>
      <c r="D281" s="49" t="str">
        <f>IF(ISBLANK(BurstClassHr4[[#This Row],[%Spikes in Bursts-All]]),"",IF(BurstClassHr4[[#This Row],[%Spikes in Bursts-All]]&lt;$C$3,"LB","HB"))</f>
        <v/>
      </c>
      <c r="E281" s="50" t="str">
        <f t="shared" si="3"/>
        <v/>
      </c>
      <c r="F281"/>
      <c r="G281"/>
      <c r="H281"/>
      <c r="I281"/>
      <c r="J281"/>
      <c r="K281"/>
      <c r="L281"/>
      <c r="M281"/>
      <c r="N281"/>
      <c r="O281"/>
    </row>
    <row r="282" spans="3:15" x14ac:dyDescent="0.3">
      <c r="C282" s="49" t="str">
        <f>IF(ISBLANK(BurstClassHr4[[#This Row],[Spk/sec-Average]]),"",IF(BurstClassHr4[[#This Row],[Spk/sec-Average]]&lt;$B$3,"LF","HF"))</f>
        <v/>
      </c>
      <c r="D282" s="49" t="str">
        <f>IF(ISBLANK(BurstClassHr4[[#This Row],[%Spikes in Bursts-All]]),"",IF(BurstClassHr4[[#This Row],[%Spikes in Bursts-All]]&lt;$C$3,"LB","HB"))</f>
        <v/>
      </c>
      <c r="E282" s="50" t="str">
        <f t="shared" ref="E282:E345" si="4">CONCATENATE(C282,D282)</f>
        <v/>
      </c>
      <c r="F282"/>
      <c r="G282"/>
      <c r="H282" s="67"/>
      <c r="I282"/>
      <c r="J282"/>
      <c r="K282"/>
      <c r="L282"/>
      <c r="M282"/>
      <c r="N282"/>
      <c r="O282"/>
    </row>
    <row r="283" spans="3:15" x14ac:dyDescent="0.3">
      <c r="C283" s="49" t="str">
        <f>IF(ISBLANK(BurstClassHr4[[#This Row],[Spk/sec-Average]]),"",IF(BurstClassHr4[[#This Row],[Spk/sec-Average]]&lt;$B$3,"LF","HF"))</f>
        <v/>
      </c>
      <c r="D283" s="49" t="str">
        <f>IF(ISBLANK(BurstClassHr4[[#This Row],[%Spikes in Bursts-All]]),"",IF(BurstClassHr4[[#This Row],[%Spikes in Bursts-All]]&lt;$C$3,"LB","HB"))</f>
        <v/>
      </c>
      <c r="E283" s="50" t="str">
        <f t="shared" si="4"/>
        <v/>
      </c>
      <c r="F283"/>
      <c r="G283"/>
      <c r="H283"/>
      <c r="I283"/>
      <c r="J283"/>
      <c r="K283"/>
      <c r="L283"/>
      <c r="M283"/>
      <c r="N283"/>
      <c r="O283"/>
    </row>
    <row r="284" spans="3:15" x14ac:dyDescent="0.3">
      <c r="C284" s="49" t="str">
        <f>IF(ISBLANK(BurstClassHr4[[#This Row],[Spk/sec-Average]]),"",IF(BurstClassHr4[[#This Row],[Spk/sec-Average]]&lt;$B$3,"LF","HF"))</f>
        <v/>
      </c>
      <c r="D284" s="49" t="str">
        <f>IF(ISBLANK(BurstClassHr4[[#This Row],[%Spikes in Bursts-All]]),"",IF(BurstClassHr4[[#This Row],[%Spikes in Bursts-All]]&lt;$C$3,"LB","HB"))</f>
        <v/>
      </c>
      <c r="E284" s="50" t="str">
        <f t="shared" si="4"/>
        <v/>
      </c>
      <c r="F284"/>
      <c r="G284"/>
      <c r="H284"/>
      <c r="I284"/>
      <c r="J284"/>
      <c r="K284"/>
      <c r="L284"/>
      <c r="M284"/>
      <c r="N284"/>
      <c r="O284"/>
    </row>
    <row r="285" spans="3:15" x14ac:dyDescent="0.3">
      <c r="C285" s="49" t="str">
        <f>IF(ISBLANK(BurstClassHr4[[#This Row],[Spk/sec-Average]]),"",IF(BurstClassHr4[[#This Row],[Spk/sec-Average]]&lt;$B$3,"LF","HF"))</f>
        <v/>
      </c>
      <c r="D285" s="49" t="str">
        <f>IF(ISBLANK(BurstClassHr4[[#This Row],[%Spikes in Bursts-All]]),"",IF(BurstClassHr4[[#This Row],[%Spikes in Bursts-All]]&lt;$C$3,"LB","HB"))</f>
        <v/>
      </c>
      <c r="E285" s="50" t="str">
        <f t="shared" si="4"/>
        <v/>
      </c>
      <c r="F285"/>
      <c r="G285"/>
      <c r="H285" s="67"/>
      <c r="I285"/>
      <c r="J285"/>
      <c r="K285"/>
      <c r="L285"/>
      <c r="M285"/>
      <c r="N285"/>
      <c r="O285"/>
    </row>
    <row r="286" spans="3:15" x14ac:dyDescent="0.3">
      <c r="C286" s="49" t="str">
        <f>IF(ISBLANK(BurstClassHr4[[#This Row],[Spk/sec-Average]]),"",IF(BurstClassHr4[[#This Row],[Spk/sec-Average]]&lt;$B$3,"LF","HF"))</f>
        <v/>
      </c>
      <c r="D286" s="49" t="str">
        <f>IF(ISBLANK(BurstClassHr4[[#This Row],[%Spikes in Bursts-All]]),"",IF(BurstClassHr4[[#This Row],[%Spikes in Bursts-All]]&lt;$C$3,"LB","HB"))</f>
        <v/>
      </c>
      <c r="E286" s="50" t="str">
        <f t="shared" si="4"/>
        <v/>
      </c>
      <c r="F286"/>
      <c r="G286"/>
      <c r="H286" s="67"/>
      <c r="I286"/>
      <c r="J286"/>
      <c r="K286"/>
      <c r="L286"/>
      <c r="M286"/>
      <c r="N286"/>
      <c r="O286"/>
    </row>
    <row r="287" spans="3:15" x14ac:dyDescent="0.3">
      <c r="C287" s="49" t="str">
        <f>IF(ISBLANK(BurstClassHr4[[#This Row],[Spk/sec-Average]]),"",IF(BurstClassHr4[[#This Row],[Spk/sec-Average]]&lt;$B$3,"LF","HF"))</f>
        <v/>
      </c>
      <c r="D287" s="49" t="str">
        <f>IF(ISBLANK(BurstClassHr4[[#This Row],[%Spikes in Bursts-All]]),"",IF(BurstClassHr4[[#This Row],[%Spikes in Bursts-All]]&lt;$C$3,"LB","HB"))</f>
        <v/>
      </c>
      <c r="E287" s="50" t="str">
        <f t="shared" si="4"/>
        <v/>
      </c>
      <c r="F287"/>
      <c r="G287"/>
      <c r="H287"/>
      <c r="I287"/>
      <c r="J287"/>
      <c r="K287"/>
      <c r="L287"/>
      <c r="M287"/>
      <c r="N287"/>
      <c r="O287"/>
    </row>
    <row r="288" spans="3:15" x14ac:dyDescent="0.3">
      <c r="C288" s="49" t="str">
        <f>IF(ISBLANK(BurstClassHr4[[#This Row],[Spk/sec-Average]]),"",IF(BurstClassHr4[[#This Row],[Spk/sec-Average]]&lt;$B$3,"LF","HF"))</f>
        <v/>
      </c>
      <c r="D288" s="49" t="str">
        <f>IF(ISBLANK(BurstClassHr4[[#This Row],[%Spikes in Bursts-All]]),"",IF(BurstClassHr4[[#This Row],[%Spikes in Bursts-All]]&lt;$C$3,"LB","HB"))</f>
        <v/>
      </c>
      <c r="E288" s="50" t="str">
        <f t="shared" si="4"/>
        <v/>
      </c>
      <c r="F288"/>
      <c r="G288"/>
      <c r="H288"/>
      <c r="I288"/>
      <c r="J288"/>
      <c r="K288"/>
      <c r="L288"/>
      <c r="M288"/>
      <c r="N288"/>
      <c r="O288"/>
    </row>
    <row r="289" spans="3:15" x14ac:dyDescent="0.3">
      <c r="C289" s="49" t="str">
        <f>IF(ISBLANK(BurstClassHr4[[#This Row],[Spk/sec-Average]]),"",IF(BurstClassHr4[[#This Row],[Spk/sec-Average]]&lt;$B$3,"LF","HF"))</f>
        <v/>
      </c>
      <c r="D289" s="49" t="str">
        <f>IF(ISBLANK(BurstClassHr4[[#This Row],[%Spikes in Bursts-All]]),"",IF(BurstClassHr4[[#This Row],[%Spikes in Bursts-All]]&lt;$C$3,"LB","HB"))</f>
        <v/>
      </c>
      <c r="E289" s="50" t="str">
        <f t="shared" si="4"/>
        <v/>
      </c>
      <c r="F289"/>
      <c r="G289"/>
      <c r="H289"/>
      <c r="I289"/>
      <c r="J289"/>
      <c r="K289"/>
      <c r="L289"/>
      <c r="M289"/>
      <c r="N289"/>
      <c r="O289"/>
    </row>
    <row r="290" spans="3:15" x14ac:dyDescent="0.3">
      <c r="C290" s="49" t="str">
        <f>IF(ISBLANK(BurstClassHr4[[#This Row],[Spk/sec-Average]]),"",IF(BurstClassHr4[[#This Row],[Spk/sec-Average]]&lt;$B$3,"LF","HF"))</f>
        <v/>
      </c>
      <c r="D290" s="49" t="str">
        <f>IF(ISBLANK(BurstClassHr4[[#This Row],[%Spikes in Bursts-All]]),"",IF(BurstClassHr4[[#This Row],[%Spikes in Bursts-All]]&lt;$C$3,"LB","HB"))</f>
        <v/>
      </c>
      <c r="E290" s="50" t="str">
        <f t="shared" si="4"/>
        <v/>
      </c>
      <c r="F290"/>
      <c r="G290"/>
      <c r="H290" s="67"/>
      <c r="I290"/>
      <c r="J290"/>
      <c r="K290"/>
      <c r="L290"/>
      <c r="M290"/>
      <c r="N290"/>
      <c r="O290"/>
    </row>
    <row r="291" spans="3:15" x14ac:dyDescent="0.3">
      <c r="C291" s="49" t="str">
        <f>IF(ISBLANK(BurstClassHr4[[#This Row],[Spk/sec-Average]]),"",IF(BurstClassHr4[[#This Row],[Spk/sec-Average]]&lt;$B$3,"LF","HF"))</f>
        <v/>
      </c>
      <c r="D291" s="49" t="str">
        <f>IF(ISBLANK(BurstClassHr4[[#This Row],[%Spikes in Bursts-All]]),"",IF(BurstClassHr4[[#This Row],[%Spikes in Bursts-All]]&lt;$C$3,"LB","HB"))</f>
        <v/>
      </c>
      <c r="E291" s="50" t="str">
        <f t="shared" si="4"/>
        <v/>
      </c>
      <c r="F291"/>
      <c r="G291"/>
      <c r="H291" s="67"/>
      <c r="I291"/>
      <c r="J291"/>
      <c r="K291"/>
      <c r="L291"/>
      <c r="M291"/>
      <c r="N291"/>
      <c r="O291"/>
    </row>
    <row r="292" spans="3:15" x14ac:dyDescent="0.3">
      <c r="C292" s="49" t="str">
        <f>IF(ISBLANK(BurstClassHr4[[#This Row],[Spk/sec-Average]]),"",IF(BurstClassHr4[[#This Row],[Spk/sec-Average]]&lt;$B$3,"LF","HF"))</f>
        <v/>
      </c>
      <c r="D292" s="49" t="str">
        <f>IF(ISBLANK(BurstClassHr4[[#This Row],[%Spikes in Bursts-All]]),"",IF(BurstClassHr4[[#This Row],[%Spikes in Bursts-All]]&lt;$C$3,"LB","HB"))</f>
        <v/>
      </c>
      <c r="E292" s="50" t="str">
        <f t="shared" si="4"/>
        <v/>
      </c>
      <c r="F292"/>
      <c r="G292"/>
      <c r="H292"/>
      <c r="I292"/>
      <c r="J292"/>
      <c r="K292"/>
      <c r="L292"/>
      <c r="M292"/>
      <c r="N292"/>
      <c r="O292"/>
    </row>
    <row r="293" spans="3:15" x14ac:dyDescent="0.3">
      <c r="C293" s="49" t="str">
        <f>IF(ISBLANK(BurstClassHr4[[#This Row],[Spk/sec-Average]]),"",IF(BurstClassHr4[[#This Row],[Spk/sec-Average]]&lt;$B$3,"LF","HF"))</f>
        <v/>
      </c>
      <c r="D293" s="49" t="str">
        <f>IF(ISBLANK(BurstClassHr4[[#This Row],[%Spikes in Bursts-All]]),"",IF(BurstClassHr4[[#This Row],[%Spikes in Bursts-All]]&lt;$C$3,"LB","HB"))</f>
        <v/>
      </c>
      <c r="E293" s="50" t="str">
        <f t="shared" si="4"/>
        <v/>
      </c>
      <c r="F293"/>
      <c r="G293"/>
      <c r="H293" s="67"/>
      <c r="I293"/>
      <c r="J293"/>
      <c r="K293"/>
      <c r="L293"/>
      <c r="M293"/>
      <c r="N293"/>
      <c r="O293"/>
    </row>
    <row r="294" spans="3:15" x14ac:dyDescent="0.3">
      <c r="C294" s="49" t="str">
        <f>IF(ISBLANK(BurstClassHr4[[#This Row],[Spk/sec-Average]]),"",IF(BurstClassHr4[[#This Row],[Spk/sec-Average]]&lt;$B$3,"LF","HF"))</f>
        <v/>
      </c>
      <c r="D294" s="49" t="str">
        <f>IF(ISBLANK(BurstClassHr4[[#This Row],[%Spikes in Bursts-All]]),"",IF(BurstClassHr4[[#This Row],[%Spikes in Bursts-All]]&lt;$C$3,"LB","HB"))</f>
        <v/>
      </c>
      <c r="E294" s="50" t="str">
        <f t="shared" si="4"/>
        <v/>
      </c>
      <c r="F294"/>
      <c r="G294"/>
      <c r="H294" s="67"/>
      <c r="I294"/>
      <c r="J294"/>
      <c r="K294"/>
      <c r="L294"/>
      <c r="M294"/>
      <c r="N294"/>
      <c r="O294"/>
    </row>
    <row r="295" spans="3:15" x14ac:dyDescent="0.3">
      <c r="C295" s="49" t="str">
        <f>IF(ISBLANK(BurstClassHr4[[#This Row],[Spk/sec-Average]]),"",IF(BurstClassHr4[[#This Row],[Spk/sec-Average]]&lt;$B$3,"LF","HF"))</f>
        <v/>
      </c>
      <c r="D295" s="49" t="str">
        <f>IF(ISBLANK(BurstClassHr4[[#This Row],[%Spikes in Bursts-All]]),"",IF(BurstClassHr4[[#This Row],[%Spikes in Bursts-All]]&lt;$C$3,"LB","HB"))</f>
        <v/>
      </c>
      <c r="E295" s="50" t="str">
        <f t="shared" si="4"/>
        <v/>
      </c>
      <c r="F295"/>
      <c r="G295"/>
      <c r="H295" s="67"/>
      <c r="I295"/>
      <c r="J295"/>
      <c r="K295"/>
      <c r="L295"/>
      <c r="M295"/>
      <c r="N295"/>
      <c r="O295"/>
    </row>
    <row r="296" spans="3:15" x14ac:dyDescent="0.3">
      <c r="C296" s="49" t="str">
        <f>IF(ISBLANK(BurstClassHr4[[#This Row],[Spk/sec-Average]]),"",IF(BurstClassHr4[[#This Row],[Spk/sec-Average]]&lt;$B$3,"LF","HF"))</f>
        <v/>
      </c>
      <c r="D296" s="49" t="str">
        <f>IF(ISBLANK(BurstClassHr4[[#This Row],[%Spikes in Bursts-All]]),"",IF(BurstClassHr4[[#This Row],[%Spikes in Bursts-All]]&lt;$C$3,"LB","HB"))</f>
        <v/>
      </c>
      <c r="E296" s="50" t="str">
        <f t="shared" si="4"/>
        <v/>
      </c>
      <c r="F296"/>
      <c r="G296"/>
      <c r="H296" s="67"/>
      <c r="I296"/>
      <c r="J296"/>
      <c r="K296"/>
      <c r="L296"/>
      <c r="M296"/>
      <c r="N296"/>
      <c r="O296"/>
    </row>
    <row r="297" spans="3:15" x14ac:dyDescent="0.3">
      <c r="C297" s="49" t="str">
        <f>IF(ISBLANK(BurstClassHr4[[#This Row],[Spk/sec-Average]]),"",IF(BurstClassHr4[[#This Row],[Spk/sec-Average]]&lt;$B$3,"LF","HF"))</f>
        <v/>
      </c>
      <c r="D297" s="49" t="str">
        <f>IF(ISBLANK(BurstClassHr4[[#This Row],[%Spikes in Bursts-All]]),"",IF(BurstClassHr4[[#This Row],[%Spikes in Bursts-All]]&lt;$C$3,"LB","HB"))</f>
        <v/>
      </c>
      <c r="E297" s="50" t="str">
        <f t="shared" si="4"/>
        <v/>
      </c>
      <c r="F297"/>
      <c r="G297"/>
      <c r="H297" s="67"/>
      <c r="I297"/>
      <c r="J297"/>
      <c r="K297"/>
      <c r="L297"/>
      <c r="M297"/>
      <c r="N297"/>
      <c r="O297"/>
    </row>
    <row r="298" spans="3:15" x14ac:dyDescent="0.3">
      <c r="C298" s="49" t="str">
        <f>IF(ISBLANK(BurstClassHr4[[#This Row],[Spk/sec-Average]]),"",IF(BurstClassHr4[[#This Row],[Spk/sec-Average]]&lt;$B$3,"LF","HF"))</f>
        <v/>
      </c>
      <c r="D298" s="49" t="str">
        <f>IF(ISBLANK(BurstClassHr4[[#This Row],[%Spikes in Bursts-All]]),"",IF(BurstClassHr4[[#This Row],[%Spikes in Bursts-All]]&lt;$C$3,"LB","HB"))</f>
        <v/>
      </c>
      <c r="E298" s="50" t="str">
        <f t="shared" si="4"/>
        <v/>
      </c>
      <c r="F298"/>
      <c r="G298"/>
      <c r="H298"/>
      <c r="I298"/>
      <c r="J298"/>
      <c r="K298"/>
      <c r="L298"/>
      <c r="M298"/>
      <c r="N298"/>
      <c r="O298"/>
    </row>
    <row r="299" spans="3:15" x14ac:dyDescent="0.3">
      <c r="C299" s="49" t="str">
        <f>IF(ISBLANK(BurstClassHr4[[#This Row],[Spk/sec-Average]]),"",IF(BurstClassHr4[[#This Row],[Spk/sec-Average]]&lt;$B$3,"LF","HF"))</f>
        <v/>
      </c>
      <c r="D299" s="49" t="str">
        <f>IF(ISBLANK(BurstClassHr4[[#This Row],[%Spikes in Bursts-All]]),"",IF(BurstClassHr4[[#This Row],[%Spikes in Bursts-All]]&lt;$C$3,"LB","HB"))</f>
        <v/>
      </c>
      <c r="E299" s="50" t="str">
        <f t="shared" si="4"/>
        <v/>
      </c>
      <c r="F299"/>
      <c r="G299"/>
      <c r="H299" s="67"/>
      <c r="I299"/>
      <c r="J299"/>
      <c r="K299"/>
      <c r="L299"/>
      <c r="M299"/>
      <c r="N299"/>
      <c r="O299"/>
    </row>
    <row r="300" spans="3:15" x14ac:dyDescent="0.3">
      <c r="C300" s="49" t="str">
        <f>IF(ISBLANK(BurstClassHr4[[#This Row],[Spk/sec-Average]]),"",IF(BurstClassHr4[[#This Row],[Spk/sec-Average]]&lt;$B$3,"LF","HF"))</f>
        <v/>
      </c>
      <c r="D300" s="49" t="str">
        <f>IF(ISBLANK(BurstClassHr4[[#This Row],[%Spikes in Bursts-All]]),"",IF(BurstClassHr4[[#This Row],[%Spikes in Bursts-All]]&lt;$C$3,"LB","HB"))</f>
        <v/>
      </c>
      <c r="E300" s="50" t="str">
        <f t="shared" si="4"/>
        <v/>
      </c>
      <c r="F300"/>
      <c r="G300"/>
      <c r="H300"/>
      <c r="I300"/>
      <c r="J300"/>
      <c r="K300"/>
      <c r="L300"/>
      <c r="M300"/>
      <c r="N300"/>
      <c r="O300"/>
    </row>
    <row r="301" spans="3:15" x14ac:dyDescent="0.3">
      <c r="C301" s="49" t="str">
        <f>IF(ISBLANK(BurstClassHr4[[#This Row],[Spk/sec-Average]]),"",IF(BurstClassHr4[[#This Row],[Spk/sec-Average]]&lt;$B$3,"LF","HF"))</f>
        <v/>
      </c>
      <c r="D301" s="49" t="str">
        <f>IF(ISBLANK(BurstClassHr4[[#This Row],[%Spikes in Bursts-All]]),"",IF(BurstClassHr4[[#This Row],[%Spikes in Bursts-All]]&lt;$C$3,"LB","HB"))</f>
        <v/>
      </c>
      <c r="E301" s="50" t="str">
        <f t="shared" si="4"/>
        <v/>
      </c>
      <c r="F301"/>
      <c r="G301"/>
      <c r="H301"/>
      <c r="I301"/>
      <c r="J301"/>
      <c r="K301"/>
      <c r="L301"/>
      <c r="M301"/>
      <c r="N301"/>
      <c r="O301"/>
    </row>
    <row r="302" spans="3:15" x14ac:dyDescent="0.3">
      <c r="C302" s="49" t="str">
        <f>IF(ISBLANK(BurstClassHr4[[#This Row],[Spk/sec-Average]]),"",IF(BurstClassHr4[[#This Row],[Spk/sec-Average]]&lt;$B$3,"LF","HF"))</f>
        <v/>
      </c>
      <c r="D302" s="49" t="str">
        <f>IF(ISBLANK(BurstClassHr4[[#This Row],[%Spikes in Bursts-All]]),"",IF(BurstClassHr4[[#This Row],[%Spikes in Bursts-All]]&lt;$C$3,"LB","HB"))</f>
        <v/>
      </c>
      <c r="E302" s="50" t="str">
        <f t="shared" si="4"/>
        <v/>
      </c>
      <c r="F302"/>
      <c r="G302"/>
      <c r="H302"/>
      <c r="I302"/>
      <c r="J302"/>
      <c r="K302"/>
      <c r="L302"/>
      <c r="M302"/>
      <c r="N302"/>
      <c r="O302"/>
    </row>
    <row r="303" spans="3:15" x14ac:dyDescent="0.3">
      <c r="C303" s="49" t="str">
        <f>IF(ISBLANK(BurstClassHr4[[#This Row],[Spk/sec-Average]]),"",IF(BurstClassHr4[[#This Row],[Spk/sec-Average]]&lt;$B$3,"LF","HF"))</f>
        <v/>
      </c>
      <c r="D303" s="49" t="str">
        <f>IF(ISBLANK(BurstClassHr4[[#This Row],[%Spikes in Bursts-All]]),"",IF(BurstClassHr4[[#This Row],[%Spikes in Bursts-All]]&lt;$C$3,"LB","HB"))</f>
        <v/>
      </c>
      <c r="E303" s="50" t="str">
        <f t="shared" si="4"/>
        <v/>
      </c>
      <c r="F303"/>
      <c r="G303"/>
      <c r="H303"/>
      <c r="I303"/>
      <c r="J303"/>
      <c r="K303"/>
      <c r="L303"/>
      <c r="M303"/>
      <c r="N303"/>
      <c r="O303"/>
    </row>
    <row r="304" spans="3:15" x14ac:dyDescent="0.3">
      <c r="C304" s="49" t="str">
        <f>IF(ISBLANK(BurstClassHr4[[#This Row],[Spk/sec-Average]]),"",IF(BurstClassHr4[[#This Row],[Spk/sec-Average]]&lt;$B$3,"LF","HF"))</f>
        <v/>
      </c>
      <c r="D304" s="49" t="str">
        <f>IF(ISBLANK(BurstClassHr4[[#This Row],[%Spikes in Bursts-All]]),"",IF(BurstClassHr4[[#This Row],[%Spikes in Bursts-All]]&lt;$C$3,"LB","HB"))</f>
        <v/>
      </c>
      <c r="E304" s="50" t="str">
        <f t="shared" si="4"/>
        <v/>
      </c>
      <c r="F304"/>
      <c r="G304"/>
      <c r="H304"/>
      <c r="I304"/>
      <c r="J304"/>
      <c r="K304"/>
      <c r="L304"/>
      <c r="M304"/>
      <c r="N304"/>
      <c r="O304"/>
    </row>
    <row r="305" spans="3:15" x14ac:dyDescent="0.3">
      <c r="C305" s="49" t="str">
        <f>IF(ISBLANK(BurstClassHr4[[#This Row],[Spk/sec-Average]]),"",IF(BurstClassHr4[[#This Row],[Spk/sec-Average]]&lt;$B$3,"LF","HF"))</f>
        <v/>
      </c>
      <c r="D305" s="49" t="str">
        <f>IF(ISBLANK(BurstClassHr4[[#This Row],[%Spikes in Bursts-All]]),"",IF(BurstClassHr4[[#This Row],[%Spikes in Bursts-All]]&lt;$C$3,"LB","HB"))</f>
        <v/>
      </c>
      <c r="E305" s="50" t="str">
        <f t="shared" si="4"/>
        <v/>
      </c>
      <c r="F305"/>
      <c r="G305"/>
      <c r="H305" s="67"/>
      <c r="I305"/>
      <c r="J305"/>
      <c r="K305"/>
      <c r="L305"/>
      <c r="M305"/>
      <c r="N305"/>
      <c r="O305"/>
    </row>
    <row r="306" spans="3:15" x14ac:dyDescent="0.3">
      <c r="C306" s="49" t="str">
        <f>IF(ISBLANK(BurstClassHr4[[#This Row],[Spk/sec-Average]]),"",IF(BurstClassHr4[[#This Row],[Spk/sec-Average]]&lt;$B$3,"LF","HF"))</f>
        <v/>
      </c>
      <c r="D306" s="49" t="str">
        <f>IF(ISBLANK(BurstClassHr4[[#This Row],[%Spikes in Bursts-All]]),"",IF(BurstClassHr4[[#This Row],[%Spikes in Bursts-All]]&lt;$C$3,"LB","HB"))</f>
        <v/>
      </c>
      <c r="E306" s="50" t="str">
        <f t="shared" si="4"/>
        <v/>
      </c>
      <c r="F306"/>
      <c r="G306"/>
      <c r="H306"/>
      <c r="I306"/>
      <c r="J306"/>
      <c r="K306"/>
      <c r="L306"/>
      <c r="M306"/>
      <c r="N306"/>
      <c r="O306"/>
    </row>
    <row r="307" spans="3:15" x14ac:dyDescent="0.3">
      <c r="C307" s="49" t="str">
        <f>IF(ISBLANK(BurstClassHr4[[#This Row],[Spk/sec-Average]]),"",IF(BurstClassHr4[[#This Row],[Spk/sec-Average]]&lt;$B$3,"LF","HF"))</f>
        <v/>
      </c>
      <c r="D307" s="49" t="str">
        <f>IF(ISBLANK(BurstClassHr4[[#This Row],[%Spikes in Bursts-All]]),"",IF(BurstClassHr4[[#This Row],[%Spikes in Bursts-All]]&lt;$C$3,"LB","HB"))</f>
        <v/>
      </c>
      <c r="E307" s="50" t="str">
        <f t="shared" si="4"/>
        <v/>
      </c>
      <c r="F307"/>
      <c r="G307"/>
      <c r="H307"/>
      <c r="I307"/>
      <c r="J307"/>
      <c r="K307"/>
      <c r="L307"/>
      <c r="M307"/>
      <c r="N307"/>
      <c r="O307"/>
    </row>
    <row r="308" spans="3:15" x14ac:dyDescent="0.3">
      <c r="C308" s="49" t="str">
        <f>IF(ISBLANK(BurstClassHr4[[#This Row],[Spk/sec-Average]]),"",IF(BurstClassHr4[[#This Row],[Spk/sec-Average]]&lt;$B$3,"LF","HF"))</f>
        <v/>
      </c>
      <c r="D308" s="49" t="str">
        <f>IF(ISBLANK(BurstClassHr4[[#This Row],[%Spikes in Bursts-All]]),"",IF(BurstClassHr4[[#This Row],[%Spikes in Bursts-All]]&lt;$C$3,"LB","HB"))</f>
        <v/>
      </c>
      <c r="E308" s="50" t="str">
        <f t="shared" si="4"/>
        <v/>
      </c>
      <c r="F308"/>
      <c r="G308"/>
      <c r="H308"/>
      <c r="I308"/>
      <c r="J308"/>
      <c r="K308"/>
      <c r="L308"/>
      <c r="M308"/>
      <c r="N308"/>
      <c r="O308"/>
    </row>
    <row r="309" spans="3:15" x14ac:dyDescent="0.3">
      <c r="C309" s="49" t="str">
        <f>IF(ISBLANK(BurstClassHr4[[#This Row],[Spk/sec-Average]]),"",IF(BurstClassHr4[[#This Row],[Spk/sec-Average]]&lt;$B$3,"LF","HF"))</f>
        <v/>
      </c>
      <c r="D309" s="49" t="str">
        <f>IF(ISBLANK(BurstClassHr4[[#This Row],[%Spikes in Bursts-All]]),"",IF(BurstClassHr4[[#This Row],[%Spikes in Bursts-All]]&lt;$C$3,"LB","HB"))</f>
        <v/>
      </c>
      <c r="E309" s="50" t="str">
        <f t="shared" si="4"/>
        <v/>
      </c>
      <c r="F309"/>
      <c r="G309"/>
      <c r="H309"/>
      <c r="I309"/>
      <c r="J309"/>
      <c r="K309"/>
      <c r="L309"/>
      <c r="M309"/>
      <c r="N309"/>
      <c r="O309"/>
    </row>
    <row r="310" spans="3:15" x14ac:dyDescent="0.3">
      <c r="C310" s="49" t="str">
        <f>IF(ISBLANK(BurstClassHr4[[#This Row],[Spk/sec-Average]]),"",IF(BurstClassHr4[[#This Row],[Spk/sec-Average]]&lt;$B$3,"LF","HF"))</f>
        <v/>
      </c>
      <c r="D310" s="49" t="str">
        <f>IF(ISBLANK(BurstClassHr4[[#This Row],[%Spikes in Bursts-All]]),"",IF(BurstClassHr4[[#This Row],[%Spikes in Bursts-All]]&lt;$C$3,"LB","HB"))</f>
        <v/>
      </c>
      <c r="E310" s="50" t="str">
        <f t="shared" si="4"/>
        <v/>
      </c>
      <c r="F310"/>
      <c r="G310"/>
      <c r="H310"/>
      <c r="I310"/>
      <c r="J310"/>
      <c r="K310"/>
      <c r="L310"/>
      <c r="M310"/>
      <c r="N310"/>
      <c r="O310"/>
    </row>
    <row r="311" spans="3:15" x14ac:dyDescent="0.3">
      <c r="C311" s="49" t="str">
        <f>IF(ISBLANK(BurstClassHr4[[#This Row],[Spk/sec-Average]]),"",IF(BurstClassHr4[[#This Row],[Spk/sec-Average]]&lt;$B$3,"LF","HF"))</f>
        <v/>
      </c>
      <c r="D311" s="49" t="str">
        <f>IF(ISBLANK(BurstClassHr4[[#This Row],[%Spikes in Bursts-All]]),"",IF(BurstClassHr4[[#This Row],[%Spikes in Bursts-All]]&lt;$C$3,"LB","HB"))</f>
        <v/>
      </c>
      <c r="E311" s="50" t="str">
        <f t="shared" si="4"/>
        <v/>
      </c>
      <c r="F311"/>
      <c r="G311"/>
      <c r="H311"/>
      <c r="I311"/>
      <c r="J311"/>
      <c r="K311"/>
      <c r="L311"/>
      <c r="M311"/>
      <c r="N311"/>
      <c r="O311"/>
    </row>
    <row r="312" spans="3:15" x14ac:dyDescent="0.3">
      <c r="C312" s="49" t="str">
        <f>IF(ISBLANK(BurstClassHr4[[#This Row],[Spk/sec-Average]]),"",IF(BurstClassHr4[[#This Row],[Spk/sec-Average]]&lt;$B$3,"LF","HF"))</f>
        <v/>
      </c>
      <c r="D312" s="49" t="str">
        <f>IF(ISBLANK(BurstClassHr4[[#This Row],[%Spikes in Bursts-All]]),"",IF(BurstClassHr4[[#This Row],[%Spikes in Bursts-All]]&lt;$C$3,"LB","HB"))</f>
        <v/>
      </c>
      <c r="E312" s="50" t="str">
        <f t="shared" si="4"/>
        <v/>
      </c>
      <c r="F312"/>
      <c r="G312"/>
      <c r="H312"/>
      <c r="I312"/>
      <c r="J312"/>
      <c r="K312"/>
      <c r="L312"/>
      <c r="M312"/>
      <c r="N312"/>
      <c r="O312"/>
    </row>
    <row r="313" spans="3:15" x14ac:dyDescent="0.3">
      <c r="C313" s="49" t="str">
        <f>IF(ISBLANK(BurstClassHr4[[#This Row],[Spk/sec-Average]]),"",IF(BurstClassHr4[[#This Row],[Spk/sec-Average]]&lt;$B$3,"LF","HF"))</f>
        <v/>
      </c>
      <c r="D313" s="49" t="str">
        <f>IF(ISBLANK(BurstClassHr4[[#This Row],[%Spikes in Bursts-All]]),"",IF(BurstClassHr4[[#This Row],[%Spikes in Bursts-All]]&lt;$C$3,"LB","HB"))</f>
        <v/>
      </c>
      <c r="E313" s="50" t="str">
        <f t="shared" si="4"/>
        <v/>
      </c>
      <c r="F313"/>
      <c r="G313"/>
      <c r="H313"/>
      <c r="I313"/>
      <c r="J313"/>
      <c r="K313"/>
      <c r="L313"/>
      <c r="M313"/>
      <c r="N313"/>
      <c r="O313"/>
    </row>
    <row r="314" spans="3:15" x14ac:dyDescent="0.3">
      <c r="C314" s="49" t="str">
        <f>IF(ISBLANK(BurstClassHr4[[#This Row],[Spk/sec-Average]]),"",IF(BurstClassHr4[[#This Row],[Spk/sec-Average]]&lt;$B$3,"LF","HF"))</f>
        <v/>
      </c>
      <c r="D314" s="49" t="str">
        <f>IF(ISBLANK(BurstClassHr4[[#This Row],[%Spikes in Bursts-All]]),"",IF(BurstClassHr4[[#This Row],[%Spikes in Bursts-All]]&lt;$C$3,"LB","HB"))</f>
        <v/>
      </c>
      <c r="E314" s="50" t="str">
        <f t="shared" si="4"/>
        <v/>
      </c>
      <c r="F314"/>
      <c r="G314"/>
      <c r="H314"/>
      <c r="I314"/>
      <c r="J314"/>
      <c r="K314"/>
      <c r="L314"/>
      <c r="M314"/>
      <c r="N314"/>
      <c r="O314"/>
    </row>
    <row r="315" spans="3:15" x14ac:dyDescent="0.3">
      <c r="C315" s="49" t="str">
        <f>IF(ISBLANK(BurstClassHr4[[#This Row],[Spk/sec-Average]]),"",IF(BurstClassHr4[[#This Row],[Spk/sec-Average]]&lt;$B$3,"LF","HF"))</f>
        <v/>
      </c>
      <c r="D315" s="49" t="str">
        <f>IF(ISBLANK(BurstClassHr4[[#This Row],[%Spikes in Bursts-All]]),"",IF(BurstClassHr4[[#This Row],[%Spikes in Bursts-All]]&lt;$C$3,"LB","HB"))</f>
        <v/>
      </c>
      <c r="E315" s="50" t="str">
        <f t="shared" si="4"/>
        <v/>
      </c>
      <c r="F315"/>
      <c r="G315"/>
      <c r="H315"/>
      <c r="I315"/>
      <c r="J315"/>
      <c r="K315"/>
      <c r="L315"/>
      <c r="M315"/>
      <c r="N315"/>
      <c r="O315"/>
    </row>
    <row r="316" spans="3:15" x14ac:dyDescent="0.3">
      <c r="C316" s="49" t="str">
        <f>IF(ISBLANK(BurstClassHr4[[#This Row],[Spk/sec-Average]]),"",IF(BurstClassHr4[[#This Row],[Spk/sec-Average]]&lt;$B$3,"LF","HF"))</f>
        <v/>
      </c>
      <c r="D316" s="49" t="str">
        <f>IF(ISBLANK(BurstClassHr4[[#This Row],[%Spikes in Bursts-All]]),"",IF(BurstClassHr4[[#This Row],[%Spikes in Bursts-All]]&lt;$C$3,"LB","HB"))</f>
        <v/>
      </c>
      <c r="E316" s="50" t="str">
        <f t="shared" si="4"/>
        <v/>
      </c>
      <c r="F316"/>
      <c r="G316"/>
      <c r="H316"/>
      <c r="I316"/>
      <c r="J316"/>
      <c r="K316"/>
      <c r="L316"/>
      <c r="M316"/>
      <c r="N316"/>
      <c r="O316"/>
    </row>
    <row r="317" spans="3:15" x14ac:dyDescent="0.3">
      <c r="C317" s="49" t="str">
        <f>IF(ISBLANK(BurstClassHr4[[#This Row],[Spk/sec-Average]]),"",IF(BurstClassHr4[[#This Row],[Spk/sec-Average]]&lt;$B$3,"LF","HF"))</f>
        <v/>
      </c>
      <c r="D317" s="49" t="str">
        <f>IF(ISBLANK(BurstClassHr4[[#This Row],[%Spikes in Bursts-All]]),"",IF(BurstClassHr4[[#This Row],[%Spikes in Bursts-All]]&lt;$C$3,"LB","HB"))</f>
        <v/>
      </c>
      <c r="E317" s="50" t="str">
        <f t="shared" si="4"/>
        <v/>
      </c>
      <c r="F317"/>
      <c r="G317"/>
      <c r="H317"/>
      <c r="I317"/>
      <c r="J317"/>
      <c r="K317"/>
      <c r="L317"/>
      <c r="M317"/>
      <c r="N317"/>
      <c r="O317"/>
    </row>
    <row r="318" spans="3:15" x14ac:dyDescent="0.3">
      <c r="C318" s="49" t="str">
        <f>IF(ISBLANK(BurstClassHr4[[#This Row],[Spk/sec-Average]]),"",IF(BurstClassHr4[[#This Row],[Spk/sec-Average]]&lt;$B$3,"LF","HF"))</f>
        <v/>
      </c>
      <c r="D318" s="49" t="str">
        <f>IF(ISBLANK(BurstClassHr4[[#This Row],[%Spikes in Bursts-All]]),"",IF(BurstClassHr4[[#This Row],[%Spikes in Bursts-All]]&lt;$C$3,"LB","HB"))</f>
        <v/>
      </c>
      <c r="E318" s="50" t="str">
        <f t="shared" si="4"/>
        <v/>
      </c>
      <c r="F318"/>
      <c r="G318"/>
      <c r="H318"/>
      <c r="I318"/>
      <c r="J318"/>
      <c r="K318"/>
      <c r="L318"/>
      <c r="M318"/>
      <c r="N318"/>
      <c r="O318"/>
    </row>
    <row r="319" spans="3:15" x14ac:dyDescent="0.3">
      <c r="C319" s="49" t="str">
        <f>IF(ISBLANK(BurstClassHr4[[#This Row],[Spk/sec-Average]]),"",IF(BurstClassHr4[[#This Row],[Spk/sec-Average]]&lt;$B$3,"LF","HF"))</f>
        <v/>
      </c>
      <c r="D319" s="49" t="str">
        <f>IF(ISBLANK(BurstClassHr4[[#This Row],[%Spikes in Bursts-All]]),"",IF(BurstClassHr4[[#This Row],[%Spikes in Bursts-All]]&lt;$C$3,"LB","HB"))</f>
        <v/>
      </c>
      <c r="E319" s="50" t="str">
        <f t="shared" si="4"/>
        <v/>
      </c>
      <c r="F319"/>
      <c r="G319"/>
      <c r="H319"/>
      <c r="I319"/>
      <c r="J319"/>
      <c r="K319"/>
      <c r="L319"/>
      <c r="M319"/>
      <c r="N319"/>
      <c r="O319"/>
    </row>
    <row r="320" spans="3:15" x14ac:dyDescent="0.3">
      <c r="C320" s="49" t="str">
        <f>IF(ISBLANK(BurstClassHr4[[#This Row],[Spk/sec-Average]]),"",IF(BurstClassHr4[[#This Row],[Spk/sec-Average]]&lt;$B$3,"LF","HF"))</f>
        <v/>
      </c>
      <c r="D320" s="49" t="str">
        <f>IF(ISBLANK(BurstClassHr4[[#This Row],[%Spikes in Bursts-All]]),"",IF(BurstClassHr4[[#This Row],[%Spikes in Bursts-All]]&lt;$C$3,"LB","HB"))</f>
        <v/>
      </c>
      <c r="E320" s="50" t="str">
        <f t="shared" si="4"/>
        <v/>
      </c>
      <c r="F320"/>
      <c r="G320"/>
      <c r="H320"/>
      <c r="I320"/>
      <c r="J320"/>
      <c r="K320"/>
      <c r="L320"/>
      <c r="M320"/>
      <c r="N320"/>
      <c r="O320"/>
    </row>
    <row r="321" spans="3:15" x14ac:dyDescent="0.3">
      <c r="C321" s="49" t="str">
        <f>IF(ISBLANK(BurstClassHr4[[#This Row],[Spk/sec-Average]]),"",IF(BurstClassHr4[[#This Row],[Spk/sec-Average]]&lt;$B$3,"LF","HF"))</f>
        <v/>
      </c>
      <c r="D321" s="49" t="str">
        <f>IF(ISBLANK(BurstClassHr4[[#This Row],[%Spikes in Bursts-All]]),"",IF(BurstClassHr4[[#This Row],[%Spikes in Bursts-All]]&lt;$C$3,"LB","HB"))</f>
        <v/>
      </c>
      <c r="E321" s="50" t="str">
        <f t="shared" si="4"/>
        <v/>
      </c>
      <c r="F321"/>
      <c r="G321"/>
      <c r="H321"/>
      <c r="I321"/>
      <c r="J321"/>
      <c r="K321"/>
      <c r="L321"/>
      <c r="M321"/>
      <c r="N321"/>
      <c r="O321"/>
    </row>
    <row r="322" spans="3:15" x14ac:dyDescent="0.3">
      <c r="C322" s="49" t="str">
        <f>IF(ISBLANK(BurstClassHr4[[#This Row],[Spk/sec-Average]]),"",IF(BurstClassHr4[[#This Row],[Spk/sec-Average]]&lt;$B$3,"LF","HF"))</f>
        <v/>
      </c>
      <c r="D322" s="49" t="str">
        <f>IF(ISBLANK(BurstClassHr4[[#This Row],[%Spikes in Bursts-All]]),"",IF(BurstClassHr4[[#This Row],[%Spikes in Bursts-All]]&lt;$C$3,"LB","HB"))</f>
        <v/>
      </c>
      <c r="E322" s="50" t="str">
        <f t="shared" si="4"/>
        <v/>
      </c>
      <c r="F322"/>
      <c r="G322"/>
      <c r="H322"/>
      <c r="I322"/>
      <c r="J322"/>
      <c r="K322"/>
      <c r="L322"/>
      <c r="M322"/>
      <c r="N322"/>
      <c r="O322"/>
    </row>
    <row r="323" spans="3:15" x14ac:dyDescent="0.3">
      <c r="C323" s="49" t="str">
        <f>IF(ISBLANK(BurstClassHr4[[#This Row],[Spk/sec-Average]]),"",IF(BurstClassHr4[[#This Row],[Spk/sec-Average]]&lt;$B$3,"LF","HF"))</f>
        <v/>
      </c>
      <c r="D323" s="49" t="str">
        <f>IF(ISBLANK(BurstClassHr4[[#This Row],[%Spikes in Bursts-All]]),"",IF(BurstClassHr4[[#This Row],[%Spikes in Bursts-All]]&lt;$C$3,"LB","HB"))</f>
        <v/>
      </c>
      <c r="E323" s="50" t="str">
        <f t="shared" si="4"/>
        <v/>
      </c>
      <c r="F323"/>
      <c r="G323"/>
      <c r="H323" s="67"/>
      <c r="I323"/>
      <c r="J323"/>
      <c r="K323"/>
      <c r="L323"/>
      <c r="M323"/>
      <c r="N323"/>
      <c r="O323"/>
    </row>
    <row r="324" spans="3:15" x14ac:dyDescent="0.3">
      <c r="C324" s="49" t="str">
        <f>IF(ISBLANK(BurstClassHr4[[#This Row],[Spk/sec-Average]]),"",IF(BurstClassHr4[[#This Row],[Spk/sec-Average]]&lt;$B$3,"LF","HF"))</f>
        <v/>
      </c>
      <c r="D324" s="49" t="str">
        <f>IF(ISBLANK(BurstClassHr4[[#This Row],[%Spikes in Bursts-All]]),"",IF(BurstClassHr4[[#This Row],[%Spikes in Bursts-All]]&lt;$C$3,"LB","HB"))</f>
        <v/>
      </c>
      <c r="E324" s="50" t="str">
        <f t="shared" si="4"/>
        <v/>
      </c>
      <c r="F324"/>
      <c r="G324"/>
      <c r="H324"/>
      <c r="I324"/>
      <c r="J324"/>
      <c r="K324"/>
      <c r="L324"/>
      <c r="M324"/>
      <c r="N324"/>
      <c r="O324"/>
    </row>
    <row r="325" spans="3:15" x14ac:dyDescent="0.3">
      <c r="C325" s="49" t="str">
        <f>IF(ISBLANK(BurstClassHr4[[#This Row],[Spk/sec-Average]]),"",IF(BurstClassHr4[[#This Row],[Spk/sec-Average]]&lt;$B$3,"LF","HF"))</f>
        <v/>
      </c>
      <c r="D325" s="49" t="str">
        <f>IF(ISBLANK(BurstClassHr4[[#This Row],[%Spikes in Bursts-All]]),"",IF(BurstClassHr4[[#This Row],[%Spikes in Bursts-All]]&lt;$C$3,"LB","HB"))</f>
        <v/>
      </c>
      <c r="E325" s="50" t="str">
        <f t="shared" si="4"/>
        <v/>
      </c>
      <c r="F325"/>
      <c r="G325"/>
      <c r="H325" s="67"/>
      <c r="I325"/>
      <c r="J325"/>
      <c r="K325"/>
      <c r="L325"/>
      <c r="M325"/>
      <c r="N325"/>
      <c r="O325"/>
    </row>
    <row r="326" spans="3:15" x14ac:dyDescent="0.3">
      <c r="C326" s="49" t="str">
        <f>IF(ISBLANK(BurstClassHr4[[#This Row],[Spk/sec-Average]]),"",IF(BurstClassHr4[[#This Row],[Spk/sec-Average]]&lt;$B$3,"LF","HF"))</f>
        <v/>
      </c>
      <c r="D326" s="49" t="str">
        <f>IF(ISBLANK(BurstClassHr4[[#This Row],[%Spikes in Bursts-All]]),"",IF(BurstClassHr4[[#This Row],[%Spikes in Bursts-All]]&lt;$C$3,"LB","HB"))</f>
        <v/>
      </c>
      <c r="E326" s="50" t="str">
        <f t="shared" si="4"/>
        <v/>
      </c>
      <c r="F326"/>
      <c r="G326"/>
      <c r="H326" s="67"/>
      <c r="I326"/>
      <c r="J326"/>
      <c r="K326"/>
      <c r="L326"/>
      <c r="M326"/>
      <c r="N326"/>
      <c r="O326"/>
    </row>
    <row r="327" spans="3:15" x14ac:dyDescent="0.3">
      <c r="C327" s="49" t="str">
        <f>IF(ISBLANK(BurstClassHr4[[#This Row],[Spk/sec-Average]]),"",IF(BurstClassHr4[[#This Row],[Spk/sec-Average]]&lt;$B$3,"LF","HF"))</f>
        <v/>
      </c>
      <c r="D327" s="49" t="str">
        <f>IF(ISBLANK(BurstClassHr4[[#This Row],[%Spikes in Bursts-All]]),"",IF(BurstClassHr4[[#This Row],[%Spikes in Bursts-All]]&lt;$C$3,"LB","HB"))</f>
        <v/>
      </c>
      <c r="E327" s="50" t="str">
        <f t="shared" si="4"/>
        <v/>
      </c>
      <c r="F327"/>
      <c r="G327"/>
      <c r="H327"/>
      <c r="I327"/>
      <c r="J327"/>
      <c r="K327"/>
      <c r="L327"/>
      <c r="M327"/>
      <c r="N327"/>
      <c r="O327"/>
    </row>
    <row r="328" spans="3:15" x14ac:dyDescent="0.3">
      <c r="C328" s="49" t="str">
        <f>IF(ISBLANK(BurstClassHr4[[#This Row],[Spk/sec-Average]]),"",IF(BurstClassHr4[[#This Row],[Spk/sec-Average]]&lt;$B$3,"LF","HF"))</f>
        <v/>
      </c>
      <c r="D328" s="49" t="str">
        <f>IF(ISBLANK(BurstClassHr4[[#This Row],[%Spikes in Bursts-All]]),"",IF(BurstClassHr4[[#This Row],[%Spikes in Bursts-All]]&lt;$C$3,"LB","HB"))</f>
        <v/>
      </c>
      <c r="E328" s="50" t="str">
        <f t="shared" si="4"/>
        <v/>
      </c>
      <c r="F328"/>
      <c r="G328"/>
      <c r="H328"/>
      <c r="I328"/>
      <c r="J328"/>
      <c r="K328"/>
      <c r="L328"/>
      <c r="M328"/>
      <c r="N328"/>
      <c r="O328"/>
    </row>
    <row r="329" spans="3:15" x14ac:dyDescent="0.3">
      <c r="C329" s="49" t="str">
        <f>IF(ISBLANK(BurstClassHr4[[#This Row],[Spk/sec-Average]]),"",IF(BurstClassHr4[[#This Row],[Spk/sec-Average]]&lt;$B$3,"LF","HF"))</f>
        <v/>
      </c>
      <c r="D329" s="49" t="str">
        <f>IF(ISBLANK(BurstClassHr4[[#This Row],[%Spikes in Bursts-All]]),"",IF(BurstClassHr4[[#This Row],[%Spikes in Bursts-All]]&lt;$C$3,"LB","HB"))</f>
        <v/>
      </c>
      <c r="E329" s="50" t="str">
        <f t="shared" si="4"/>
        <v/>
      </c>
      <c r="F329"/>
      <c r="G329"/>
      <c r="H329"/>
      <c r="I329"/>
      <c r="J329"/>
      <c r="K329"/>
      <c r="L329"/>
      <c r="M329"/>
      <c r="N329"/>
      <c r="O329"/>
    </row>
    <row r="330" spans="3:15" x14ac:dyDescent="0.3">
      <c r="C330" s="49" t="str">
        <f>IF(ISBLANK(BurstClassHr4[[#This Row],[Spk/sec-Average]]),"",IF(BurstClassHr4[[#This Row],[Spk/sec-Average]]&lt;$B$3,"LF","HF"))</f>
        <v/>
      </c>
      <c r="D330" s="49" t="str">
        <f>IF(ISBLANK(BurstClassHr4[[#This Row],[%Spikes in Bursts-All]]),"",IF(BurstClassHr4[[#This Row],[%Spikes in Bursts-All]]&lt;$C$3,"LB","HB"))</f>
        <v/>
      </c>
      <c r="E330" s="50" t="str">
        <f t="shared" si="4"/>
        <v/>
      </c>
      <c r="F330"/>
      <c r="G330"/>
      <c r="H330" s="67"/>
      <c r="I330"/>
      <c r="J330"/>
      <c r="K330"/>
      <c r="L330"/>
      <c r="M330"/>
      <c r="N330"/>
      <c r="O330"/>
    </row>
    <row r="331" spans="3:15" x14ac:dyDescent="0.3">
      <c r="C331" s="49" t="str">
        <f>IF(ISBLANK(BurstClassHr4[[#This Row],[Spk/sec-Average]]),"",IF(BurstClassHr4[[#This Row],[Spk/sec-Average]]&lt;$B$3,"LF","HF"))</f>
        <v/>
      </c>
      <c r="D331" s="49" t="str">
        <f>IF(ISBLANK(BurstClassHr4[[#This Row],[%Spikes in Bursts-All]]),"",IF(BurstClassHr4[[#This Row],[%Spikes in Bursts-All]]&lt;$C$3,"LB","HB"))</f>
        <v/>
      </c>
      <c r="E331" s="50" t="str">
        <f t="shared" si="4"/>
        <v/>
      </c>
      <c r="F331"/>
      <c r="G331"/>
      <c r="H331"/>
      <c r="I331"/>
      <c r="J331"/>
      <c r="K331"/>
      <c r="L331"/>
      <c r="M331"/>
      <c r="N331"/>
      <c r="O331"/>
    </row>
    <row r="332" spans="3:15" x14ac:dyDescent="0.3">
      <c r="C332" s="49" t="str">
        <f>IF(ISBLANK(BurstClassHr4[[#This Row],[Spk/sec-Average]]),"",IF(BurstClassHr4[[#This Row],[Spk/sec-Average]]&lt;$B$3,"LF","HF"))</f>
        <v/>
      </c>
      <c r="D332" s="49" t="str">
        <f>IF(ISBLANK(BurstClassHr4[[#This Row],[%Spikes in Bursts-All]]),"",IF(BurstClassHr4[[#This Row],[%Spikes in Bursts-All]]&lt;$C$3,"LB","HB"))</f>
        <v/>
      </c>
      <c r="E332" s="50" t="str">
        <f t="shared" si="4"/>
        <v/>
      </c>
      <c r="F332" s="57"/>
      <c r="G332" s="57"/>
      <c r="H332"/>
      <c r="I332"/>
      <c r="J332"/>
      <c r="K332"/>
      <c r="L332"/>
      <c r="M332"/>
      <c r="N332"/>
      <c r="O332"/>
    </row>
    <row r="333" spans="3:15" x14ac:dyDescent="0.3">
      <c r="C333" s="49" t="str">
        <f>IF(ISBLANK(BurstClassHr4[[#This Row],[Spk/sec-Average]]),"",IF(BurstClassHr4[[#This Row],[Spk/sec-Average]]&lt;$B$3,"LF","HF"))</f>
        <v/>
      </c>
      <c r="D333" s="49" t="str">
        <f>IF(ISBLANK(BurstClassHr4[[#This Row],[%Spikes in Bursts-All]]),"",IF(BurstClassHr4[[#This Row],[%Spikes in Bursts-All]]&lt;$C$3,"LB","HB"))</f>
        <v/>
      </c>
      <c r="E333" s="50" t="str">
        <f t="shared" si="4"/>
        <v/>
      </c>
      <c r="F333" s="57"/>
      <c r="G333" s="57"/>
      <c r="H333"/>
      <c r="I333"/>
      <c r="J333"/>
      <c r="K333"/>
      <c r="L333"/>
      <c r="M333"/>
      <c r="N333"/>
      <c r="O333"/>
    </row>
    <row r="334" spans="3:15" x14ac:dyDescent="0.3">
      <c r="C334" s="49" t="str">
        <f>IF(ISBLANK(BurstClassHr4[[#This Row],[Spk/sec-Average]]),"",IF(BurstClassHr4[[#This Row],[Spk/sec-Average]]&lt;$B$3,"LF","HF"))</f>
        <v/>
      </c>
      <c r="D334" s="49" t="str">
        <f>IF(ISBLANK(BurstClassHr4[[#This Row],[%Spikes in Bursts-All]]),"",IF(BurstClassHr4[[#This Row],[%Spikes in Bursts-All]]&lt;$C$3,"LB","HB"))</f>
        <v/>
      </c>
      <c r="E334" s="50" t="str">
        <f t="shared" si="4"/>
        <v/>
      </c>
      <c r="F334" s="57"/>
      <c r="G334" s="57"/>
      <c r="H334"/>
      <c r="I334"/>
      <c r="J334"/>
      <c r="K334"/>
      <c r="L334"/>
      <c r="M334"/>
      <c r="N334"/>
      <c r="O334"/>
    </row>
    <row r="335" spans="3:15" x14ac:dyDescent="0.3">
      <c r="C335" s="49" t="str">
        <f>IF(ISBLANK(BurstClassHr4[[#This Row],[Spk/sec-Average]]),"",IF(BurstClassHr4[[#This Row],[Spk/sec-Average]]&lt;$B$3,"LF","HF"))</f>
        <v/>
      </c>
      <c r="D335" s="49" t="str">
        <f>IF(ISBLANK(BurstClassHr4[[#This Row],[%Spikes in Bursts-All]]),"",IF(BurstClassHr4[[#This Row],[%Spikes in Bursts-All]]&lt;$C$3,"LB","HB"))</f>
        <v/>
      </c>
      <c r="E335" s="50" t="str">
        <f t="shared" si="4"/>
        <v/>
      </c>
      <c r="F335" s="57"/>
      <c r="G335" s="57"/>
      <c r="H335"/>
      <c r="I335"/>
      <c r="J335"/>
      <c r="K335"/>
      <c r="L335"/>
      <c r="M335"/>
      <c r="N335"/>
      <c r="O335"/>
    </row>
    <row r="336" spans="3:15" x14ac:dyDescent="0.3">
      <c r="C336" s="49" t="str">
        <f>IF(ISBLANK(BurstClassHr4[[#This Row],[Spk/sec-Average]]),"",IF(BurstClassHr4[[#This Row],[Spk/sec-Average]]&lt;$B$3,"LF","HF"))</f>
        <v/>
      </c>
      <c r="D336" s="49" t="str">
        <f>IF(ISBLANK(BurstClassHr4[[#This Row],[%Spikes in Bursts-All]]),"",IF(BurstClassHr4[[#This Row],[%Spikes in Bursts-All]]&lt;$C$3,"LB","HB"))</f>
        <v/>
      </c>
      <c r="E336" s="50" t="str">
        <f t="shared" si="4"/>
        <v/>
      </c>
      <c r="F336" s="57"/>
      <c r="G336" s="57"/>
      <c r="H336"/>
      <c r="I336"/>
      <c r="J336"/>
      <c r="K336"/>
      <c r="L336"/>
      <c r="M336"/>
      <c r="N336"/>
      <c r="O336"/>
    </row>
    <row r="337" spans="3:15" x14ac:dyDescent="0.3">
      <c r="C337" s="49" t="str">
        <f>IF(ISBLANK(BurstClassHr4[[#This Row],[Spk/sec-Average]]),"",IF(BurstClassHr4[[#This Row],[Spk/sec-Average]]&lt;$B$3,"LF","HF"))</f>
        <v/>
      </c>
      <c r="D337" s="49" t="str">
        <f>IF(ISBLANK(BurstClassHr4[[#This Row],[%Spikes in Bursts-All]]),"",IF(BurstClassHr4[[#This Row],[%Spikes in Bursts-All]]&lt;$C$3,"LB","HB"))</f>
        <v/>
      </c>
      <c r="E337" s="50" t="str">
        <f t="shared" si="4"/>
        <v/>
      </c>
      <c r="F337" s="57"/>
      <c r="G337" s="57"/>
      <c r="H337"/>
      <c r="I337"/>
      <c r="J337"/>
      <c r="K337"/>
      <c r="L337"/>
      <c r="M337"/>
      <c r="N337"/>
      <c r="O337"/>
    </row>
    <row r="338" spans="3:15" x14ac:dyDescent="0.3">
      <c r="C338" s="49" t="str">
        <f>IF(ISBLANK(BurstClassHr4[[#This Row],[Spk/sec-Average]]),"",IF(BurstClassHr4[[#This Row],[Spk/sec-Average]]&lt;$B$3,"LF","HF"))</f>
        <v/>
      </c>
      <c r="D338" s="49" t="str">
        <f>IF(ISBLANK(BurstClassHr4[[#This Row],[%Spikes in Bursts-All]]),"",IF(BurstClassHr4[[#This Row],[%Spikes in Bursts-All]]&lt;$C$3,"LB","HB"))</f>
        <v/>
      </c>
      <c r="E338" s="50" t="str">
        <f t="shared" si="4"/>
        <v/>
      </c>
      <c r="F338" s="57"/>
      <c r="G338" s="57"/>
      <c r="H338"/>
      <c r="I338"/>
      <c r="J338"/>
      <c r="K338"/>
      <c r="L338"/>
      <c r="M338"/>
      <c r="N338"/>
      <c r="O338"/>
    </row>
    <row r="339" spans="3:15" x14ac:dyDescent="0.3">
      <c r="C339" s="49" t="str">
        <f>IF(ISBLANK(BurstClassHr4[[#This Row],[Spk/sec-Average]]),"",IF(BurstClassHr4[[#This Row],[Spk/sec-Average]]&lt;$B$3,"LF","HF"))</f>
        <v/>
      </c>
      <c r="D339" s="49" t="str">
        <f>IF(ISBLANK(BurstClassHr4[[#This Row],[%Spikes in Bursts-All]]),"",IF(BurstClassHr4[[#This Row],[%Spikes in Bursts-All]]&lt;$C$3,"LB","HB"))</f>
        <v/>
      </c>
      <c r="E339" s="50" t="str">
        <f t="shared" si="4"/>
        <v/>
      </c>
      <c r="F339" s="57"/>
      <c r="G339" s="57"/>
      <c r="H339"/>
      <c r="I339"/>
      <c r="J339"/>
      <c r="K339"/>
      <c r="L339"/>
      <c r="M339"/>
      <c r="N339"/>
      <c r="O339"/>
    </row>
    <row r="340" spans="3:15" x14ac:dyDescent="0.3">
      <c r="C340" s="49" t="str">
        <f>IF(ISBLANK(BurstClassHr4[[#This Row],[Spk/sec-Average]]),"",IF(BurstClassHr4[[#This Row],[Spk/sec-Average]]&lt;$B$3,"LF","HF"))</f>
        <v/>
      </c>
      <c r="D340" s="49" t="str">
        <f>IF(ISBLANK(BurstClassHr4[[#This Row],[%Spikes in Bursts-All]]),"",IF(BurstClassHr4[[#This Row],[%Spikes in Bursts-All]]&lt;$C$3,"LB","HB"))</f>
        <v/>
      </c>
      <c r="E340" s="50" t="str">
        <f t="shared" si="4"/>
        <v/>
      </c>
      <c r="F340" s="57"/>
      <c r="G340" s="57"/>
      <c r="H340"/>
      <c r="I340"/>
      <c r="J340"/>
      <c r="K340"/>
      <c r="L340"/>
      <c r="M340"/>
      <c r="N340"/>
      <c r="O340"/>
    </row>
    <row r="341" spans="3:15" x14ac:dyDescent="0.3">
      <c r="C341" s="49" t="str">
        <f>IF(ISBLANK(BurstClassHr4[[#This Row],[Spk/sec-Average]]),"",IF(BurstClassHr4[[#This Row],[Spk/sec-Average]]&lt;$B$3,"LF","HF"))</f>
        <v/>
      </c>
      <c r="D341" s="49" t="str">
        <f>IF(ISBLANK(BurstClassHr4[[#This Row],[%Spikes in Bursts-All]]),"",IF(BurstClassHr4[[#This Row],[%Spikes in Bursts-All]]&lt;$C$3,"LB","HB"))</f>
        <v/>
      </c>
      <c r="E341" s="50" t="str">
        <f t="shared" si="4"/>
        <v/>
      </c>
      <c r="F341" s="57"/>
      <c r="G341" s="57"/>
      <c r="H341"/>
      <c r="I341"/>
      <c r="J341"/>
      <c r="K341"/>
      <c r="L341"/>
      <c r="M341"/>
      <c r="N341"/>
      <c r="O341"/>
    </row>
    <row r="342" spans="3:15" x14ac:dyDescent="0.3">
      <c r="C342" s="49" t="str">
        <f>IF(ISBLANK(BurstClassHr4[[#This Row],[Spk/sec-Average]]),"",IF(BurstClassHr4[[#This Row],[Spk/sec-Average]]&lt;$B$3,"LF","HF"))</f>
        <v/>
      </c>
      <c r="D342" s="49" t="str">
        <f>IF(ISBLANK(BurstClassHr4[[#This Row],[%Spikes in Bursts-All]]),"",IF(BurstClassHr4[[#This Row],[%Spikes in Bursts-All]]&lt;$C$3,"LB","HB"))</f>
        <v/>
      </c>
      <c r="E342" s="50" t="str">
        <f t="shared" si="4"/>
        <v/>
      </c>
      <c r="F342" s="57"/>
      <c r="G342" s="57"/>
      <c r="H342"/>
      <c r="I342"/>
      <c r="J342"/>
      <c r="K342"/>
      <c r="L342"/>
      <c r="M342"/>
      <c r="N342"/>
      <c r="O342"/>
    </row>
    <row r="343" spans="3:15" x14ac:dyDescent="0.3">
      <c r="C343" s="49" t="str">
        <f>IF(ISBLANK(BurstClassHr4[[#This Row],[Spk/sec-Average]]),"",IF(BurstClassHr4[[#This Row],[Spk/sec-Average]]&lt;$B$3,"LF","HF"))</f>
        <v/>
      </c>
      <c r="D343" s="49" t="str">
        <f>IF(ISBLANK(BurstClassHr4[[#This Row],[%Spikes in Bursts-All]]),"",IF(BurstClassHr4[[#This Row],[%Spikes in Bursts-All]]&lt;$C$3,"LB","HB"))</f>
        <v/>
      </c>
      <c r="E343" s="50" t="str">
        <f t="shared" si="4"/>
        <v/>
      </c>
      <c r="F343" s="57"/>
      <c r="G343" s="57"/>
      <c r="H343"/>
      <c r="I343"/>
      <c r="J343"/>
      <c r="K343"/>
      <c r="L343"/>
      <c r="M343"/>
      <c r="N343"/>
      <c r="O343"/>
    </row>
    <row r="344" spans="3:15" x14ac:dyDescent="0.3">
      <c r="C344" s="49" t="str">
        <f>IF(ISBLANK(BurstClassHr4[[#This Row],[Spk/sec-Average]]),"",IF(BurstClassHr4[[#This Row],[Spk/sec-Average]]&lt;$B$3,"LF","HF"))</f>
        <v/>
      </c>
      <c r="D344" s="49" t="str">
        <f>IF(ISBLANK(BurstClassHr4[[#This Row],[%Spikes in Bursts-All]]),"",IF(BurstClassHr4[[#This Row],[%Spikes in Bursts-All]]&lt;$C$3,"LB","HB"))</f>
        <v/>
      </c>
      <c r="E344" s="50" t="str">
        <f t="shared" si="4"/>
        <v/>
      </c>
      <c r="F344" s="57"/>
      <c r="G344" s="57"/>
      <c r="H344"/>
      <c r="I344"/>
      <c r="J344"/>
      <c r="K344"/>
      <c r="L344"/>
      <c r="M344"/>
      <c r="N344"/>
      <c r="O344"/>
    </row>
    <row r="345" spans="3:15" x14ac:dyDescent="0.3">
      <c r="C345" s="49" t="str">
        <f>IF(ISBLANK(BurstClassHr4[[#This Row],[Spk/sec-Average]]),"",IF(BurstClassHr4[[#This Row],[Spk/sec-Average]]&lt;$B$3,"LF","HF"))</f>
        <v/>
      </c>
      <c r="D345" s="49" t="str">
        <f>IF(ISBLANK(BurstClassHr4[[#This Row],[%Spikes in Bursts-All]]),"",IF(BurstClassHr4[[#This Row],[%Spikes in Bursts-All]]&lt;$C$3,"LB","HB"))</f>
        <v/>
      </c>
      <c r="E345" s="50" t="str">
        <f t="shared" si="4"/>
        <v/>
      </c>
      <c r="F345" s="57"/>
      <c r="G345" s="57"/>
      <c r="H345"/>
      <c r="I345"/>
      <c r="J345"/>
      <c r="K345"/>
      <c r="L345"/>
      <c r="M345"/>
      <c r="N345"/>
      <c r="O345"/>
    </row>
    <row r="346" spans="3:15" x14ac:dyDescent="0.3">
      <c r="C346" s="49" t="str">
        <f>IF(ISBLANK(BurstClassHr4[[#This Row],[Spk/sec-Average]]),"",IF(BurstClassHr4[[#This Row],[Spk/sec-Average]]&lt;$B$3,"LF","HF"))</f>
        <v/>
      </c>
      <c r="D346" s="49" t="str">
        <f>IF(ISBLANK(BurstClassHr4[[#This Row],[%Spikes in Bursts-All]]),"",IF(BurstClassHr4[[#This Row],[%Spikes in Bursts-All]]&lt;$C$3,"LB","HB"))</f>
        <v/>
      </c>
      <c r="E346" s="50" t="str">
        <f t="shared" ref="E346:E406" si="5">CONCATENATE(C346,D346)</f>
        <v/>
      </c>
      <c r="F346" s="57"/>
      <c r="G346" s="57"/>
      <c r="H346"/>
      <c r="I346"/>
      <c r="J346"/>
      <c r="K346"/>
      <c r="L346"/>
      <c r="M346"/>
      <c r="N346"/>
      <c r="O346"/>
    </row>
    <row r="347" spans="3:15" x14ac:dyDescent="0.3">
      <c r="C347" s="49" t="str">
        <f>IF(ISBLANK(BurstClassHr4[[#This Row],[Spk/sec-Average]]),"",IF(BurstClassHr4[[#This Row],[Spk/sec-Average]]&lt;$B$3,"LF","HF"))</f>
        <v/>
      </c>
      <c r="D347" s="49" t="str">
        <f>IF(ISBLANK(BurstClassHr4[[#This Row],[%Spikes in Bursts-All]]),"",IF(BurstClassHr4[[#This Row],[%Spikes in Bursts-All]]&lt;$C$3,"LB","HB"))</f>
        <v/>
      </c>
      <c r="E347" s="50" t="str">
        <f t="shared" si="5"/>
        <v/>
      </c>
      <c r="F347" s="57"/>
      <c r="G347" s="57"/>
      <c r="H347"/>
      <c r="I347"/>
      <c r="J347"/>
      <c r="K347"/>
      <c r="L347"/>
      <c r="M347"/>
      <c r="N347"/>
      <c r="O347"/>
    </row>
    <row r="348" spans="3:15" x14ac:dyDescent="0.3">
      <c r="C348" s="49" t="str">
        <f>IF(ISBLANK(BurstClassHr4[[#This Row],[Spk/sec-Average]]),"",IF(BurstClassHr4[[#This Row],[Spk/sec-Average]]&lt;$B$3,"LF","HF"))</f>
        <v/>
      </c>
      <c r="D348" s="49" t="str">
        <f>IF(ISBLANK(BurstClassHr4[[#This Row],[%Spikes in Bursts-All]]),"",IF(BurstClassHr4[[#This Row],[%Spikes in Bursts-All]]&lt;$C$3,"LB","HB"))</f>
        <v/>
      </c>
      <c r="E348" s="50" t="str">
        <f t="shared" si="5"/>
        <v/>
      </c>
      <c r="F348" s="57"/>
      <c r="G348" s="57"/>
      <c r="H348"/>
      <c r="I348"/>
      <c r="J348"/>
      <c r="K348"/>
      <c r="L348"/>
      <c r="M348"/>
      <c r="N348"/>
      <c r="O348"/>
    </row>
    <row r="349" spans="3:15" x14ac:dyDescent="0.3">
      <c r="C349" s="49" t="str">
        <f>IF(ISBLANK(BurstClassHr4[[#This Row],[Spk/sec-Average]]),"",IF(BurstClassHr4[[#This Row],[Spk/sec-Average]]&lt;$B$3,"LF","HF"))</f>
        <v/>
      </c>
      <c r="D349" s="49" t="str">
        <f>IF(ISBLANK(BurstClassHr4[[#This Row],[%Spikes in Bursts-All]]),"",IF(BurstClassHr4[[#This Row],[%Spikes in Bursts-All]]&lt;$C$3,"LB","HB"))</f>
        <v/>
      </c>
      <c r="E349" s="50" t="str">
        <f t="shared" si="5"/>
        <v/>
      </c>
      <c r="F349" s="57"/>
      <c r="G349" s="57"/>
      <c r="H349"/>
      <c r="I349"/>
      <c r="J349"/>
      <c r="K349"/>
      <c r="L349"/>
      <c r="M349"/>
      <c r="N349"/>
      <c r="O349"/>
    </row>
    <row r="350" spans="3:15" x14ac:dyDescent="0.3">
      <c r="C350" s="49" t="str">
        <f>IF(ISBLANK(BurstClassHr4[[#This Row],[Spk/sec-Average]]),"",IF(BurstClassHr4[[#This Row],[Spk/sec-Average]]&lt;$B$3,"LF","HF"))</f>
        <v/>
      </c>
      <c r="D350" s="49" t="str">
        <f>IF(ISBLANK(BurstClassHr4[[#This Row],[%Spikes in Bursts-All]]),"",IF(BurstClassHr4[[#This Row],[%Spikes in Bursts-All]]&lt;$C$3,"LB","HB"))</f>
        <v/>
      </c>
      <c r="E350" s="50" t="str">
        <f t="shared" si="5"/>
        <v/>
      </c>
      <c r="F350" s="57"/>
      <c r="G350" s="57"/>
      <c r="H350"/>
      <c r="I350"/>
      <c r="J350"/>
      <c r="K350"/>
      <c r="L350"/>
      <c r="M350"/>
      <c r="N350"/>
      <c r="O350"/>
    </row>
    <row r="351" spans="3:15" x14ac:dyDescent="0.3">
      <c r="C351" s="49" t="str">
        <f>IF(ISBLANK(BurstClassHr4[[#This Row],[Spk/sec-Average]]),"",IF(BurstClassHr4[[#This Row],[Spk/sec-Average]]&lt;$B$3,"LF","HF"))</f>
        <v/>
      </c>
      <c r="D351" s="49" t="str">
        <f>IF(ISBLANK(BurstClassHr4[[#This Row],[%Spikes in Bursts-All]]),"",IF(BurstClassHr4[[#This Row],[%Spikes in Bursts-All]]&lt;$C$3,"LB","HB"))</f>
        <v/>
      </c>
      <c r="E351" s="50" t="str">
        <f t="shared" si="5"/>
        <v/>
      </c>
      <c r="F351" s="57"/>
      <c r="G351" s="57"/>
      <c r="H351"/>
      <c r="I351"/>
      <c r="J351"/>
      <c r="K351"/>
      <c r="L351"/>
      <c r="M351"/>
      <c r="N351"/>
      <c r="O351"/>
    </row>
    <row r="352" spans="3:15" x14ac:dyDescent="0.3">
      <c r="C352" s="49" t="str">
        <f>IF(ISBLANK(BurstClassHr4[[#This Row],[Spk/sec-Average]]),"",IF(BurstClassHr4[[#This Row],[Spk/sec-Average]]&lt;$B$3,"LF","HF"))</f>
        <v/>
      </c>
      <c r="D352" s="49" t="str">
        <f>IF(ISBLANK(BurstClassHr4[[#This Row],[%Spikes in Bursts-All]]),"",IF(BurstClassHr4[[#This Row],[%Spikes in Bursts-All]]&lt;$C$3,"LB","HB"))</f>
        <v/>
      </c>
      <c r="E352" s="50" t="str">
        <f t="shared" si="5"/>
        <v/>
      </c>
      <c r="F352" s="57"/>
      <c r="G352" s="57"/>
      <c r="H352"/>
      <c r="I352"/>
      <c r="J352"/>
      <c r="K352"/>
      <c r="L352"/>
      <c r="M352"/>
      <c r="N352"/>
      <c r="O352"/>
    </row>
    <row r="353" spans="3:15" x14ac:dyDescent="0.3">
      <c r="C353" s="49" t="str">
        <f>IF(ISBLANK(BurstClassHr4[[#This Row],[Spk/sec-Average]]),"",IF(BurstClassHr4[[#This Row],[Spk/sec-Average]]&lt;$B$3,"LF","HF"))</f>
        <v/>
      </c>
      <c r="D353" s="49" t="str">
        <f>IF(ISBLANK(BurstClassHr4[[#This Row],[%Spikes in Bursts-All]]),"",IF(BurstClassHr4[[#This Row],[%Spikes in Bursts-All]]&lt;$C$3,"LB","HB"))</f>
        <v/>
      </c>
      <c r="E353" s="50" t="str">
        <f t="shared" si="5"/>
        <v/>
      </c>
      <c r="F353" s="57"/>
      <c r="G353" s="57"/>
      <c r="H353"/>
      <c r="I353"/>
      <c r="J353"/>
      <c r="K353"/>
      <c r="L353"/>
      <c r="M353"/>
      <c r="N353"/>
      <c r="O353"/>
    </row>
    <row r="354" spans="3:15" x14ac:dyDescent="0.3">
      <c r="C354" s="49" t="str">
        <f>IF(ISBLANK(BurstClassHr4[[#This Row],[Spk/sec-Average]]),"",IF(BurstClassHr4[[#This Row],[Spk/sec-Average]]&lt;$B$3,"LF","HF"))</f>
        <v/>
      </c>
      <c r="D354" s="49" t="str">
        <f>IF(ISBLANK(BurstClassHr4[[#This Row],[%Spikes in Bursts-All]]),"",IF(BurstClassHr4[[#This Row],[%Spikes in Bursts-All]]&lt;$C$3,"LB","HB"))</f>
        <v/>
      </c>
      <c r="E354" s="50" t="str">
        <f t="shared" si="5"/>
        <v/>
      </c>
      <c r="F354" s="57"/>
      <c r="G354" s="57"/>
      <c r="H354"/>
      <c r="I354"/>
      <c r="J354"/>
      <c r="K354"/>
      <c r="L354"/>
      <c r="M354"/>
      <c r="N354"/>
      <c r="O354"/>
    </row>
    <row r="355" spans="3:15" x14ac:dyDescent="0.3">
      <c r="C355" s="49" t="str">
        <f>IF(ISBLANK(BurstClassHr4[[#This Row],[Spk/sec-Average]]),"",IF(BurstClassHr4[[#This Row],[Spk/sec-Average]]&lt;$B$3,"LF","HF"))</f>
        <v/>
      </c>
      <c r="D355" s="49" t="str">
        <f>IF(ISBLANK(BurstClassHr4[[#This Row],[%Spikes in Bursts-All]]),"",IF(BurstClassHr4[[#This Row],[%Spikes in Bursts-All]]&lt;$C$3,"LB","HB"))</f>
        <v/>
      </c>
      <c r="E355" s="50" t="str">
        <f t="shared" si="5"/>
        <v/>
      </c>
      <c r="F355" s="57"/>
      <c r="G355" s="57"/>
      <c r="H355"/>
      <c r="I355"/>
      <c r="J355"/>
      <c r="K355"/>
      <c r="L355"/>
      <c r="M355"/>
      <c r="N355"/>
      <c r="O355"/>
    </row>
    <row r="356" spans="3:15" x14ac:dyDescent="0.3">
      <c r="C356" s="49" t="str">
        <f>IF(ISBLANK(BurstClassHr4[[#This Row],[Spk/sec-Average]]),"",IF(BurstClassHr4[[#This Row],[Spk/sec-Average]]&lt;$B$3,"LF","HF"))</f>
        <v/>
      </c>
      <c r="D356" s="49" t="str">
        <f>IF(ISBLANK(BurstClassHr4[[#This Row],[%Spikes in Bursts-All]]),"",IF(BurstClassHr4[[#This Row],[%Spikes in Bursts-All]]&lt;$C$3,"LB","HB"))</f>
        <v/>
      </c>
      <c r="E356" s="50" t="str">
        <f t="shared" si="5"/>
        <v/>
      </c>
      <c r="F356" s="57"/>
      <c r="G356" s="57"/>
      <c r="H356"/>
      <c r="I356"/>
      <c r="J356"/>
      <c r="K356"/>
      <c r="L356"/>
      <c r="M356"/>
      <c r="N356"/>
      <c r="O356"/>
    </row>
    <row r="357" spans="3:15" x14ac:dyDescent="0.3">
      <c r="C357" s="49" t="str">
        <f>IF(ISBLANK(BurstClassHr4[[#This Row],[Spk/sec-Average]]),"",IF(BurstClassHr4[[#This Row],[Spk/sec-Average]]&lt;$B$3,"LF","HF"))</f>
        <v/>
      </c>
      <c r="D357" s="49" t="str">
        <f>IF(ISBLANK(BurstClassHr4[[#This Row],[%Spikes in Bursts-All]]),"",IF(BurstClassHr4[[#This Row],[%Spikes in Bursts-All]]&lt;$C$3,"LB","HB"))</f>
        <v/>
      </c>
      <c r="E357" s="50" t="str">
        <f t="shared" si="5"/>
        <v/>
      </c>
      <c r="F357" s="57"/>
      <c r="G357" s="57"/>
      <c r="H357"/>
      <c r="I357"/>
      <c r="J357"/>
      <c r="K357"/>
      <c r="L357"/>
      <c r="M357"/>
      <c r="N357"/>
      <c r="O357"/>
    </row>
    <row r="358" spans="3:15" x14ac:dyDescent="0.3">
      <c r="C358" s="49" t="str">
        <f>IF(ISBLANK(BurstClassHr4[[#This Row],[Spk/sec-Average]]),"",IF(BurstClassHr4[[#This Row],[Spk/sec-Average]]&lt;$B$3,"LF","HF"))</f>
        <v/>
      </c>
      <c r="D358" s="49" t="str">
        <f>IF(ISBLANK(BurstClassHr4[[#This Row],[%Spikes in Bursts-All]]),"",IF(BurstClassHr4[[#This Row],[%Spikes in Bursts-All]]&lt;$C$3,"LB","HB"))</f>
        <v/>
      </c>
      <c r="E358" s="50" t="str">
        <f t="shared" si="5"/>
        <v/>
      </c>
      <c r="F358" s="57"/>
      <c r="G358" s="57"/>
      <c r="H358"/>
      <c r="I358"/>
      <c r="J358"/>
      <c r="K358"/>
      <c r="L358"/>
      <c r="M358"/>
      <c r="N358"/>
      <c r="O358"/>
    </row>
    <row r="359" spans="3:15" x14ac:dyDescent="0.3">
      <c r="C359" s="49" t="str">
        <f>IF(ISBLANK(BurstClassHr4[[#This Row],[Spk/sec-Average]]),"",IF(BurstClassHr4[[#This Row],[Spk/sec-Average]]&lt;$B$3,"LF","HF"))</f>
        <v/>
      </c>
      <c r="D359" s="49" t="str">
        <f>IF(ISBLANK(BurstClassHr4[[#This Row],[%Spikes in Bursts-All]]),"",IF(BurstClassHr4[[#This Row],[%Spikes in Bursts-All]]&lt;$C$3,"LB","HB"))</f>
        <v/>
      </c>
      <c r="E359" s="50" t="str">
        <f t="shared" si="5"/>
        <v/>
      </c>
      <c r="F359" s="57"/>
      <c r="G359" s="57"/>
      <c r="H359"/>
      <c r="I359"/>
      <c r="J359"/>
      <c r="K359"/>
      <c r="L359"/>
      <c r="M359"/>
      <c r="N359"/>
      <c r="O359"/>
    </row>
    <row r="360" spans="3:15" x14ac:dyDescent="0.3">
      <c r="C360" s="49" t="str">
        <f>IF(ISBLANK(BurstClassHr4[[#This Row],[Spk/sec-Average]]),"",IF(BurstClassHr4[[#This Row],[Spk/sec-Average]]&lt;$B$3,"LF","HF"))</f>
        <v/>
      </c>
      <c r="D360" s="49" t="str">
        <f>IF(ISBLANK(BurstClassHr4[[#This Row],[%Spikes in Bursts-All]]),"",IF(BurstClassHr4[[#This Row],[%Spikes in Bursts-All]]&lt;$C$3,"LB","HB"))</f>
        <v/>
      </c>
      <c r="E360" s="50" t="str">
        <f t="shared" si="5"/>
        <v/>
      </c>
      <c r="F360" s="57"/>
      <c r="G360" s="57"/>
      <c r="H360"/>
      <c r="I360"/>
      <c r="J360"/>
      <c r="K360"/>
      <c r="L360"/>
      <c r="M360"/>
      <c r="N360"/>
      <c r="O360"/>
    </row>
    <row r="361" spans="3:15" x14ac:dyDescent="0.3">
      <c r="C361" s="49" t="str">
        <f>IF(ISBLANK(BurstClassHr4[[#This Row],[Spk/sec-Average]]),"",IF(BurstClassHr4[[#This Row],[Spk/sec-Average]]&lt;$B$3,"LF","HF"))</f>
        <v/>
      </c>
      <c r="D361" s="49" t="str">
        <f>IF(ISBLANK(BurstClassHr4[[#This Row],[%Spikes in Bursts-All]]),"",IF(BurstClassHr4[[#This Row],[%Spikes in Bursts-All]]&lt;$C$3,"LB","HB"))</f>
        <v/>
      </c>
      <c r="E361" s="50" t="str">
        <f t="shared" si="5"/>
        <v/>
      </c>
      <c r="F361" s="57"/>
      <c r="G361" s="57"/>
      <c r="H361"/>
      <c r="I361"/>
      <c r="J361"/>
      <c r="K361"/>
      <c r="L361"/>
      <c r="M361"/>
      <c r="N361"/>
      <c r="O361"/>
    </row>
    <row r="362" spans="3:15" x14ac:dyDescent="0.3">
      <c r="C362" s="49" t="str">
        <f>IF(ISBLANK(BurstClassHr4[[#This Row],[Spk/sec-Average]]),"",IF(BurstClassHr4[[#This Row],[Spk/sec-Average]]&lt;$B$3,"LF","HF"))</f>
        <v/>
      </c>
      <c r="D362" s="49" t="str">
        <f>IF(ISBLANK(BurstClassHr4[[#This Row],[%Spikes in Bursts-All]]),"",IF(BurstClassHr4[[#This Row],[%Spikes in Bursts-All]]&lt;$C$3,"LB","HB"))</f>
        <v/>
      </c>
      <c r="E362" s="50" t="str">
        <f t="shared" si="5"/>
        <v/>
      </c>
      <c r="F362" s="57"/>
      <c r="G362" s="57"/>
      <c r="H362"/>
      <c r="I362"/>
      <c r="J362"/>
      <c r="K362"/>
      <c r="L362"/>
      <c r="M362"/>
      <c r="N362"/>
      <c r="O362"/>
    </row>
    <row r="363" spans="3:15" x14ac:dyDescent="0.3">
      <c r="C363" s="49" t="str">
        <f>IF(ISBLANK(BurstClassHr4[[#This Row],[Spk/sec-Average]]),"",IF(BurstClassHr4[[#This Row],[Spk/sec-Average]]&lt;$B$3,"LF","HF"))</f>
        <v/>
      </c>
      <c r="D363" s="49" t="str">
        <f>IF(ISBLANK(BurstClassHr4[[#This Row],[%Spikes in Bursts-All]]),"",IF(BurstClassHr4[[#This Row],[%Spikes in Bursts-All]]&lt;$C$3,"LB","HB"))</f>
        <v/>
      </c>
      <c r="E363" s="50" t="str">
        <f t="shared" si="5"/>
        <v/>
      </c>
      <c r="F363" s="57"/>
      <c r="G363" s="57"/>
      <c r="H363"/>
      <c r="I363"/>
      <c r="J363"/>
      <c r="K363"/>
      <c r="L363"/>
      <c r="M363"/>
      <c r="N363"/>
      <c r="O363"/>
    </row>
    <row r="364" spans="3:15" x14ac:dyDescent="0.3">
      <c r="C364" s="49" t="str">
        <f>IF(ISBLANK(BurstClassHr4[[#This Row],[Spk/sec-Average]]),"",IF(BurstClassHr4[[#This Row],[Spk/sec-Average]]&lt;$B$3,"LF","HF"))</f>
        <v/>
      </c>
      <c r="D364" s="49" t="str">
        <f>IF(ISBLANK(BurstClassHr4[[#This Row],[%Spikes in Bursts-All]]),"",IF(BurstClassHr4[[#This Row],[%Spikes in Bursts-All]]&lt;$C$3,"LB","HB"))</f>
        <v/>
      </c>
      <c r="E364" s="50" t="str">
        <f t="shared" si="5"/>
        <v/>
      </c>
      <c r="F364" s="57"/>
      <c r="G364" s="57"/>
      <c r="H364"/>
      <c r="I364"/>
      <c r="J364"/>
      <c r="K364"/>
      <c r="L364"/>
      <c r="M364"/>
      <c r="N364"/>
      <c r="O364"/>
    </row>
    <row r="365" spans="3:15" x14ac:dyDescent="0.3">
      <c r="C365" s="49" t="str">
        <f>IF(ISBLANK(BurstClassHr4[[#This Row],[Spk/sec-Average]]),"",IF(BurstClassHr4[[#This Row],[Spk/sec-Average]]&lt;$B$3,"LF","HF"))</f>
        <v/>
      </c>
      <c r="D365" s="49" t="str">
        <f>IF(ISBLANK(BurstClassHr4[[#This Row],[%Spikes in Bursts-All]]),"",IF(BurstClassHr4[[#This Row],[%Spikes in Bursts-All]]&lt;$C$3,"LB","HB"))</f>
        <v/>
      </c>
      <c r="E365" s="50" t="str">
        <f t="shared" si="5"/>
        <v/>
      </c>
      <c r="F365" s="57"/>
      <c r="G365" s="57"/>
      <c r="H365"/>
      <c r="I365"/>
      <c r="J365"/>
      <c r="K365"/>
      <c r="L365"/>
      <c r="M365"/>
      <c r="N365"/>
      <c r="O365"/>
    </row>
    <row r="366" spans="3:15" x14ac:dyDescent="0.3">
      <c r="C366" s="49" t="str">
        <f>IF(ISBLANK(BurstClassHr4[[#This Row],[Spk/sec-Average]]),"",IF(BurstClassHr4[[#This Row],[Spk/sec-Average]]&lt;$B$3,"LF","HF"))</f>
        <v/>
      </c>
      <c r="D366" s="49" t="str">
        <f>IF(ISBLANK(BurstClassHr4[[#This Row],[%Spikes in Bursts-All]]),"",IF(BurstClassHr4[[#This Row],[%Spikes in Bursts-All]]&lt;$C$3,"LB","HB"))</f>
        <v/>
      </c>
      <c r="E366" s="50" t="str">
        <f t="shared" si="5"/>
        <v/>
      </c>
      <c r="F366" s="57"/>
      <c r="G366" s="57"/>
      <c r="H366"/>
      <c r="I366"/>
      <c r="J366"/>
      <c r="K366"/>
      <c r="L366"/>
      <c r="M366"/>
      <c r="N366"/>
      <c r="O366"/>
    </row>
    <row r="367" spans="3:15" x14ac:dyDescent="0.3">
      <c r="C367" s="49" t="str">
        <f>IF(ISBLANK(BurstClassHr4[[#This Row],[Spk/sec-Average]]),"",IF(BurstClassHr4[[#This Row],[Spk/sec-Average]]&lt;$B$3,"LF","HF"))</f>
        <v/>
      </c>
      <c r="D367" s="49" t="str">
        <f>IF(ISBLANK(BurstClassHr4[[#This Row],[%Spikes in Bursts-All]]),"",IF(BurstClassHr4[[#This Row],[%Spikes in Bursts-All]]&lt;$C$3,"LB","HB"))</f>
        <v/>
      </c>
      <c r="E367" s="50" t="str">
        <f t="shared" si="5"/>
        <v/>
      </c>
      <c r="F367" s="57"/>
      <c r="G367" s="57"/>
      <c r="H367"/>
      <c r="I367"/>
      <c r="J367"/>
      <c r="K367"/>
      <c r="L367"/>
      <c r="M367"/>
      <c r="N367"/>
      <c r="O367"/>
    </row>
    <row r="368" spans="3:15" x14ac:dyDescent="0.3">
      <c r="C368" s="49" t="str">
        <f>IF(ISBLANK(BurstClassHr4[[#This Row],[Spk/sec-Average]]),"",IF(BurstClassHr4[[#This Row],[Spk/sec-Average]]&lt;$B$3,"LF","HF"))</f>
        <v/>
      </c>
      <c r="D368" s="49" t="str">
        <f>IF(ISBLANK(BurstClassHr4[[#This Row],[%Spikes in Bursts-All]]),"",IF(BurstClassHr4[[#This Row],[%Spikes in Bursts-All]]&lt;$C$3,"LB","HB"))</f>
        <v/>
      </c>
      <c r="E368" s="50" t="str">
        <f t="shared" si="5"/>
        <v/>
      </c>
      <c r="F368" s="57"/>
      <c r="G368" s="57"/>
      <c r="H368"/>
      <c r="I368"/>
      <c r="J368"/>
      <c r="K368"/>
      <c r="L368"/>
      <c r="M368"/>
      <c r="N368"/>
      <c r="O368"/>
    </row>
    <row r="369" spans="3:15" x14ac:dyDescent="0.3">
      <c r="C369" s="49" t="str">
        <f>IF(ISBLANK(BurstClassHr4[[#This Row],[Spk/sec-Average]]),"",IF(BurstClassHr4[[#This Row],[Spk/sec-Average]]&lt;$B$3,"LF","HF"))</f>
        <v/>
      </c>
      <c r="D369" s="49" t="str">
        <f>IF(ISBLANK(BurstClassHr4[[#This Row],[%Spikes in Bursts-All]]),"",IF(BurstClassHr4[[#This Row],[%Spikes in Bursts-All]]&lt;$C$3,"LB","HB"))</f>
        <v/>
      </c>
      <c r="E369" s="50" t="str">
        <f t="shared" si="5"/>
        <v/>
      </c>
      <c r="F369" s="57"/>
      <c r="G369" s="57"/>
      <c r="H369"/>
      <c r="I369"/>
      <c r="J369"/>
      <c r="K369"/>
      <c r="L369"/>
      <c r="M369"/>
      <c r="N369"/>
      <c r="O369"/>
    </row>
    <row r="370" spans="3:15" x14ac:dyDescent="0.3">
      <c r="C370" s="49" t="str">
        <f>IF(ISBLANK(BurstClassHr4[[#This Row],[Spk/sec-Average]]),"",IF(BurstClassHr4[[#This Row],[Spk/sec-Average]]&lt;$B$3,"LF","HF"))</f>
        <v/>
      </c>
      <c r="D370" s="49" t="str">
        <f>IF(ISBLANK(BurstClassHr4[[#This Row],[%Spikes in Bursts-All]]),"",IF(BurstClassHr4[[#This Row],[%Spikes in Bursts-All]]&lt;$C$3,"LB","HB"))</f>
        <v/>
      </c>
      <c r="E370" s="50" t="str">
        <f t="shared" si="5"/>
        <v/>
      </c>
      <c r="F370" s="57"/>
      <c r="G370" s="57"/>
      <c r="H370"/>
      <c r="I370"/>
      <c r="J370"/>
      <c r="K370"/>
      <c r="L370"/>
      <c r="M370"/>
      <c r="N370"/>
      <c r="O370"/>
    </row>
    <row r="371" spans="3:15" x14ac:dyDescent="0.3">
      <c r="C371" s="49" t="str">
        <f>IF(ISBLANK(BurstClassHr4[[#This Row],[Spk/sec-Average]]),"",IF(BurstClassHr4[[#This Row],[Spk/sec-Average]]&lt;$B$3,"LF","HF"))</f>
        <v/>
      </c>
      <c r="D371" s="49" t="str">
        <f>IF(ISBLANK(BurstClassHr4[[#This Row],[%Spikes in Bursts-All]]),"",IF(BurstClassHr4[[#This Row],[%Spikes in Bursts-All]]&lt;$C$3,"LB","HB"))</f>
        <v/>
      </c>
      <c r="E371" s="50" t="str">
        <f t="shared" si="5"/>
        <v/>
      </c>
      <c r="F371" s="57"/>
      <c r="G371" s="57"/>
      <c r="H371"/>
      <c r="I371"/>
      <c r="J371"/>
      <c r="K371"/>
      <c r="L371"/>
      <c r="M371"/>
      <c r="N371"/>
      <c r="O371"/>
    </row>
    <row r="372" spans="3:15" x14ac:dyDescent="0.3">
      <c r="C372" s="49" t="str">
        <f>IF(ISBLANK(BurstClassHr4[[#This Row],[Spk/sec-Average]]),"",IF(BurstClassHr4[[#This Row],[Spk/sec-Average]]&lt;$B$3,"LF","HF"))</f>
        <v/>
      </c>
      <c r="D372" s="49" t="str">
        <f>IF(ISBLANK(BurstClassHr4[[#This Row],[%Spikes in Bursts-All]]),"",IF(BurstClassHr4[[#This Row],[%Spikes in Bursts-All]]&lt;$C$3,"LB","HB"))</f>
        <v/>
      </c>
      <c r="E372" s="50" t="str">
        <f t="shared" si="5"/>
        <v/>
      </c>
      <c r="F372" s="57"/>
      <c r="G372" s="57"/>
      <c r="H372"/>
      <c r="I372"/>
      <c r="J372"/>
      <c r="K372"/>
      <c r="L372"/>
      <c r="M372"/>
      <c r="N372"/>
      <c r="O372"/>
    </row>
    <row r="373" spans="3:15" x14ac:dyDescent="0.3">
      <c r="C373" s="49" t="str">
        <f>IF(ISBLANK(BurstClassHr4[[#This Row],[Spk/sec-Average]]),"",IF(BurstClassHr4[[#This Row],[Spk/sec-Average]]&lt;$B$3,"LF","HF"))</f>
        <v/>
      </c>
      <c r="D373" s="49" t="str">
        <f>IF(ISBLANK(BurstClassHr4[[#This Row],[%Spikes in Bursts-All]]),"",IF(BurstClassHr4[[#This Row],[%Spikes in Bursts-All]]&lt;$C$3,"LB","HB"))</f>
        <v/>
      </c>
      <c r="E373" s="50" t="str">
        <f t="shared" si="5"/>
        <v/>
      </c>
      <c r="F373" s="57"/>
      <c r="G373" s="57"/>
      <c r="H373"/>
      <c r="I373"/>
      <c r="J373"/>
      <c r="K373"/>
      <c r="L373"/>
      <c r="M373"/>
      <c r="N373"/>
      <c r="O373"/>
    </row>
    <row r="374" spans="3:15" x14ac:dyDescent="0.3">
      <c r="C374" s="49" t="str">
        <f>IF(ISBLANK(BurstClassHr4[[#This Row],[Spk/sec-Average]]),"",IF(BurstClassHr4[[#This Row],[Spk/sec-Average]]&lt;$B$3,"LF","HF"))</f>
        <v/>
      </c>
      <c r="D374" s="49" t="str">
        <f>IF(ISBLANK(BurstClassHr4[[#This Row],[%Spikes in Bursts-All]]),"",IF(BurstClassHr4[[#This Row],[%Spikes in Bursts-All]]&lt;$C$3,"LB","HB"))</f>
        <v/>
      </c>
      <c r="E374" s="50" t="str">
        <f t="shared" si="5"/>
        <v/>
      </c>
      <c r="F374" s="57"/>
      <c r="G374" s="57"/>
      <c r="H374"/>
      <c r="I374"/>
      <c r="J374"/>
      <c r="K374"/>
      <c r="L374"/>
      <c r="M374"/>
      <c r="N374"/>
      <c r="O374"/>
    </row>
    <row r="375" spans="3:15" x14ac:dyDescent="0.3">
      <c r="C375" s="49" t="str">
        <f>IF(ISBLANK(BurstClassHr4[[#This Row],[Spk/sec-Average]]),"",IF(BurstClassHr4[[#This Row],[Spk/sec-Average]]&lt;$B$3,"LF","HF"))</f>
        <v/>
      </c>
      <c r="D375" s="49" t="str">
        <f>IF(ISBLANK(BurstClassHr4[[#This Row],[%Spikes in Bursts-All]]),"",IF(BurstClassHr4[[#This Row],[%Spikes in Bursts-All]]&lt;$C$3,"LB","HB"))</f>
        <v/>
      </c>
      <c r="E375" s="50" t="str">
        <f t="shared" si="5"/>
        <v/>
      </c>
      <c r="F375" s="57"/>
      <c r="G375" s="57"/>
      <c r="H375"/>
      <c r="I375"/>
      <c r="J375"/>
      <c r="K375"/>
      <c r="L375"/>
      <c r="M375"/>
      <c r="N375"/>
      <c r="O375"/>
    </row>
    <row r="376" spans="3:15" x14ac:dyDescent="0.3">
      <c r="C376" s="49" t="str">
        <f>IF(ISBLANK(BurstClassHr4[[#This Row],[Spk/sec-Average]]),"",IF(BurstClassHr4[[#This Row],[Spk/sec-Average]]&lt;$B$3,"LF","HF"))</f>
        <v/>
      </c>
      <c r="D376" s="49" t="str">
        <f>IF(ISBLANK(BurstClassHr4[[#This Row],[%Spikes in Bursts-All]]),"",IF(BurstClassHr4[[#This Row],[%Spikes in Bursts-All]]&lt;$C$3,"LB","HB"))</f>
        <v/>
      </c>
      <c r="E376" s="50" t="str">
        <f t="shared" si="5"/>
        <v/>
      </c>
      <c r="F376" s="57"/>
      <c r="G376" s="57"/>
      <c r="H376"/>
      <c r="I376"/>
      <c r="J376"/>
      <c r="K376"/>
      <c r="L376"/>
      <c r="M376"/>
      <c r="N376"/>
      <c r="O376"/>
    </row>
    <row r="377" spans="3:15" x14ac:dyDescent="0.3">
      <c r="C377" s="49" t="str">
        <f>IF(ISBLANK(BurstClassHr4[[#This Row],[Spk/sec-Average]]),"",IF(BurstClassHr4[[#This Row],[Spk/sec-Average]]&lt;$B$3,"LF","HF"))</f>
        <v/>
      </c>
      <c r="D377" s="49" t="str">
        <f>IF(ISBLANK(BurstClassHr4[[#This Row],[%Spikes in Bursts-All]]),"",IF(BurstClassHr4[[#This Row],[%Spikes in Bursts-All]]&lt;$C$3,"LB","HB"))</f>
        <v/>
      </c>
      <c r="E377" s="50" t="str">
        <f t="shared" si="5"/>
        <v/>
      </c>
      <c r="F377" s="57"/>
      <c r="G377" s="57"/>
      <c r="H377"/>
      <c r="I377"/>
      <c r="J377"/>
      <c r="K377"/>
      <c r="L377"/>
      <c r="M377"/>
      <c r="N377"/>
      <c r="O377"/>
    </row>
    <row r="378" spans="3:15" x14ac:dyDescent="0.3">
      <c r="C378" s="49" t="str">
        <f>IF(ISBLANK(BurstClassHr4[[#This Row],[Spk/sec-Average]]),"",IF(BurstClassHr4[[#This Row],[Spk/sec-Average]]&lt;$B$3,"LF","HF"))</f>
        <v/>
      </c>
      <c r="D378" s="49" t="str">
        <f>IF(ISBLANK(BurstClassHr4[[#This Row],[%Spikes in Bursts-All]]),"",IF(BurstClassHr4[[#This Row],[%Spikes in Bursts-All]]&lt;$C$3,"LB","HB"))</f>
        <v/>
      </c>
      <c r="E378" s="50" t="str">
        <f t="shared" si="5"/>
        <v/>
      </c>
      <c r="F378" s="57"/>
      <c r="G378" s="57"/>
      <c r="H378"/>
      <c r="I378"/>
      <c r="J378"/>
      <c r="K378"/>
      <c r="L378"/>
      <c r="M378"/>
      <c r="N378"/>
      <c r="O378"/>
    </row>
    <row r="379" spans="3:15" x14ac:dyDescent="0.3">
      <c r="C379" s="49" t="str">
        <f>IF(ISBLANK(BurstClassHr4[[#This Row],[Spk/sec-Average]]),"",IF(BurstClassHr4[[#This Row],[Spk/sec-Average]]&lt;$B$3,"LF","HF"))</f>
        <v/>
      </c>
      <c r="D379" s="49" t="str">
        <f>IF(ISBLANK(BurstClassHr4[[#This Row],[%Spikes in Bursts-All]]),"",IF(BurstClassHr4[[#This Row],[%Spikes in Bursts-All]]&lt;$C$3,"LB","HB"))</f>
        <v/>
      </c>
      <c r="E379" s="50" t="str">
        <f t="shared" si="5"/>
        <v/>
      </c>
      <c r="F379" s="57"/>
      <c r="G379" s="57"/>
      <c r="H379"/>
      <c r="I379"/>
      <c r="J379"/>
      <c r="K379"/>
      <c r="L379"/>
      <c r="M379"/>
      <c r="N379"/>
      <c r="O379"/>
    </row>
    <row r="380" spans="3:15" x14ac:dyDescent="0.3">
      <c r="C380" s="49" t="str">
        <f>IF(ISBLANK(BurstClassHr4[[#This Row],[Spk/sec-Average]]),"",IF(BurstClassHr4[[#This Row],[Spk/sec-Average]]&lt;$B$3,"LF","HF"))</f>
        <v/>
      </c>
      <c r="D380" s="49" t="str">
        <f>IF(ISBLANK(BurstClassHr4[[#This Row],[%Spikes in Bursts-All]]),"",IF(BurstClassHr4[[#This Row],[%Spikes in Bursts-All]]&lt;$C$3,"LB","HB"))</f>
        <v/>
      </c>
      <c r="E380" s="50" t="str">
        <f t="shared" si="5"/>
        <v/>
      </c>
      <c r="F380" s="57"/>
      <c r="G380" s="57"/>
      <c r="H380"/>
      <c r="I380"/>
      <c r="J380"/>
      <c r="K380"/>
      <c r="L380"/>
      <c r="M380"/>
      <c r="N380"/>
      <c r="O380"/>
    </row>
    <row r="381" spans="3:15" x14ac:dyDescent="0.3">
      <c r="C381" s="49" t="str">
        <f>IF(ISBLANK(BurstClassHr4[[#This Row],[Spk/sec-Average]]),"",IF(BurstClassHr4[[#This Row],[Spk/sec-Average]]&lt;$B$3,"LF","HF"))</f>
        <v/>
      </c>
      <c r="D381" s="49" t="str">
        <f>IF(ISBLANK(BurstClassHr4[[#This Row],[%Spikes in Bursts-All]]),"",IF(BurstClassHr4[[#This Row],[%Spikes in Bursts-All]]&lt;$C$3,"LB","HB"))</f>
        <v/>
      </c>
      <c r="E381" s="50" t="str">
        <f t="shared" si="5"/>
        <v/>
      </c>
      <c r="F381" s="57"/>
      <c r="G381" s="57"/>
      <c r="H381"/>
      <c r="I381"/>
      <c r="J381"/>
      <c r="K381"/>
      <c r="L381"/>
      <c r="M381"/>
      <c r="N381"/>
      <c r="O381"/>
    </row>
    <row r="382" spans="3:15" x14ac:dyDescent="0.3">
      <c r="C382" s="49" t="str">
        <f>IF(ISBLANK(BurstClassHr4[[#This Row],[Spk/sec-Average]]),"",IF(BurstClassHr4[[#This Row],[Spk/sec-Average]]&lt;$B$3,"LF","HF"))</f>
        <v/>
      </c>
      <c r="D382" s="49" t="str">
        <f>IF(ISBLANK(BurstClassHr4[[#This Row],[%Spikes in Bursts-All]]),"",IF(BurstClassHr4[[#This Row],[%Spikes in Bursts-All]]&lt;$C$3,"LB","HB"))</f>
        <v/>
      </c>
      <c r="E382" s="50" t="str">
        <f t="shared" si="5"/>
        <v/>
      </c>
      <c r="F382" s="57"/>
      <c r="G382" s="57"/>
      <c r="H382"/>
      <c r="I382"/>
      <c r="J382"/>
      <c r="K382"/>
      <c r="L382"/>
      <c r="M382"/>
      <c r="N382"/>
      <c r="O382"/>
    </row>
    <row r="383" spans="3:15" x14ac:dyDescent="0.3">
      <c r="C383" s="49" t="str">
        <f>IF(ISBLANK(BurstClassHr4[[#This Row],[Spk/sec-Average]]),"",IF(BurstClassHr4[[#This Row],[Spk/sec-Average]]&lt;$B$3,"LF","HF"))</f>
        <v/>
      </c>
      <c r="D383" s="49" t="str">
        <f>IF(ISBLANK(BurstClassHr4[[#This Row],[%Spikes in Bursts-All]]),"",IF(BurstClassHr4[[#This Row],[%Spikes in Bursts-All]]&lt;$C$3,"LB","HB"))</f>
        <v/>
      </c>
      <c r="E383" s="50" t="str">
        <f t="shared" si="5"/>
        <v/>
      </c>
      <c r="F383" s="57"/>
      <c r="G383" s="57"/>
      <c r="H383"/>
      <c r="I383"/>
      <c r="J383"/>
      <c r="K383"/>
      <c r="L383"/>
      <c r="M383"/>
      <c r="N383"/>
      <c r="O383"/>
    </row>
    <row r="384" spans="3:15" x14ac:dyDescent="0.3">
      <c r="C384" s="49" t="str">
        <f>IF(ISBLANK(BurstClassHr4[[#This Row],[Spk/sec-Average]]),"",IF(BurstClassHr4[[#This Row],[Spk/sec-Average]]&lt;$B$3,"LF","HF"))</f>
        <v/>
      </c>
      <c r="D384" s="49" t="str">
        <f>IF(ISBLANK(BurstClassHr4[[#This Row],[%Spikes in Bursts-All]]),"",IF(BurstClassHr4[[#This Row],[%Spikes in Bursts-All]]&lt;$C$3,"LB","HB"))</f>
        <v/>
      </c>
      <c r="E384" s="50" t="str">
        <f t="shared" si="5"/>
        <v/>
      </c>
      <c r="F384" s="57"/>
      <c r="G384" s="57"/>
      <c r="H384"/>
      <c r="I384"/>
      <c r="J384"/>
      <c r="K384"/>
      <c r="L384"/>
      <c r="M384"/>
      <c r="N384"/>
      <c r="O384"/>
    </row>
    <row r="385" spans="3:15" x14ac:dyDescent="0.3">
      <c r="C385" s="49" t="str">
        <f>IF(ISBLANK(BurstClassHr4[[#This Row],[Spk/sec-Average]]),"",IF(BurstClassHr4[[#This Row],[Spk/sec-Average]]&lt;$B$3,"LF","HF"))</f>
        <v/>
      </c>
      <c r="D385" s="49" t="str">
        <f>IF(ISBLANK(BurstClassHr4[[#This Row],[%Spikes in Bursts-All]]),"",IF(BurstClassHr4[[#This Row],[%Spikes in Bursts-All]]&lt;$C$3,"LB","HB"))</f>
        <v/>
      </c>
      <c r="E385" s="50" t="str">
        <f t="shared" si="5"/>
        <v/>
      </c>
      <c r="F385" s="57"/>
      <c r="G385" s="57"/>
      <c r="H385"/>
      <c r="I385"/>
      <c r="J385"/>
      <c r="K385"/>
      <c r="L385"/>
      <c r="M385"/>
      <c r="N385"/>
      <c r="O385"/>
    </row>
    <row r="386" spans="3:15" x14ac:dyDescent="0.3">
      <c r="C386" s="49" t="str">
        <f>IF(ISBLANK(BurstClassHr4[[#This Row],[Spk/sec-Average]]),"",IF(BurstClassHr4[[#This Row],[Spk/sec-Average]]&lt;$B$3,"LF","HF"))</f>
        <v/>
      </c>
      <c r="D386" s="49" t="str">
        <f>IF(ISBLANK(BurstClassHr4[[#This Row],[%Spikes in Bursts-All]]),"",IF(BurstClassHr4[[#This Row],[%Spikes in Bursts-All]]&lt;$C$3,"LB","HB"))</f>
        <v/>
      </c>
      <c r="E386" s="50" t="str">
        <f t="shared" si="5"/>
        <v/>
      </c>
      <c r="F386" s="57"/>
      <c r="G386" s="57"/>
      <c r="H386"/>
      <c r="I386"/>
      <c r="J386"/>
      <c r="K386"/>
      <c r="L386"/>
      <c r="M386"/>
      <c r="N386"/>
      <c r="O386"/>
    </row>
    <row r="387" spans="3:15" x14ac:dyDescent="0.3">
      <c r="C387" s="49" t="str">
        <f>IF(ISBLANK(BurstClassHr4[[#This Row],[Spk/sec-Average]]),"",IF(BurstClassHr4[[#This Row],[Spk/sec-Average]]&lt;$B$3,"LF","HF"))</f>
        <v/>
      </c>
      <c r="D387" s="49" t="str">
        <f>IF(ISBLANK(BurstClassHr4[[#This Row],[%Spikes in Bursts-All]]),"",IF(BurstClassHr4[[#This Row],[%Spikes in Bursts-All]]&lt;$C$3,"LB","HB"))</f>
        <v/>
      </c>
      <c r="E387" s="50" t="str">
        <f t="shared" si="5"/>
        <v/>
      </c>
      <c r="F387" s="57"/>
      <c r="G387" s="57"/>
      <c r="H387"/>
      <c r="I387"/>
      <c r="J387"/>
      <c r="K387"/>
      <c r="L387"/>
      <c r="M387"/>
      <c r="N387"/>
      <c r="O387"/>
    </row>
    <row r="388" spans="3:15" x14ac:dyDescent="0.3">
      <c r="C388" s="49" t="str">
        <f>IF(ISBLANK(BurstClassHr4[[#This Row],[Spk/sec-Average]]),"",IF(BurstClassHr4[[#This Row],[Spk/sec-Average]]&lt;$B$3,"LF","HF"))</f>
        <v/>
      </c>
      <c r="D388" s="49" t="str">
        <f>IF(ISBLANK(BurstClassHr4[[#This Row],[%Spikes in Bursts-All]]),"",IF(BurstClassHr4[[#This Row],[%Spikes in Bursts-All]]&lt;$C$3,"LB","HB"))</f>
        <v/>
      </c>
      <c r="E388" s="50" t="str">
        <f t="shared" si="5"/>
        <v/>
      </c>
      <c r="F388" s="57"/>
      <c r="G388" s="57"/>
      <c r="H388"/>
      <c r="I388"/>
      <c r="J388"/>
      <c r="K388"/>
      <c r="L388"/>
      <c r="M388"/>
      <c r="N388"/>
      <c r="O388"/>
    </row>
    <row r="389" spans="3:15" x14ac:dyDescent="0.3">
      <c r="C389" s="49" t="str">
        <f>IF(ISBLANK(BurstClassHr4[[#This Row],[Spk/sec-Average]]),"",IF(BurstClassHr4[[#This Row],[Spk/sec-Average]]&lt;$B$3,"LF","HF"))</f>
        <v/>
      </c>
      <c r="D389" s="49" t="str">
        <f>IF(ISBLANK(BurstClassHr4[[#This Row],[%Spikes in Bursts-All]]),"",IF(BurstClassHr4[[#This Row],[%Spikes in Bursts-All]]&lt;$C$3,"LB","HB"))</f>
        <v/>
      </c>
      <c r="E389" s="50" t="str">
        <f t="shared" si="5"/>
        <v/>
      </c>
      <c r="F389" s="57"/>
      <c r="G389" s="57"/>
      <c r="H389"/>
      <c r="I389"/>
      <c r="J389"/>
      <c r="K389"/>
      <c r="L389"/>
      <c r="M389"/>
      <c r="N389"/>
      <c r="O389"/>
    </row>
    <row r="390" spans="3:15" x14ac:dyDescent="0.3">
      <c r="C390" s="49" t="str">
        <f>IF(ISBLANK(BurstClassHr4[[#This Row],[Spk/sec-Average]]),"",IF(BurstClassHr4[[#This Row],[Spk/sec-Average]]&lt;$B$3,"LF","HF"))</f>
        <v/>
      </c>
      <c r="D390" s="49" t="str">
        <f>IF(ISBLANK(BurstClassHr4[[#This Row],[%Spikes in Bursts-All]]),"",IF(BurstClassHr4[[#This Row],[%Spikes in Bursts-All]]&lt;$C$3,"LB","HB"))</f>
        <v/>
      </c>
      <c r="E390" s="50" t="str">
        <f t="shared" si="5"/>
        <v/>
      </c>
      <c r="F390" s="57"/>
      <c r="G390" s="57"/>
      <c r="H390"/>
      <c r="I390"/>
      <c r="J390"/>
      <c r="K390"/>
      <c r="L390"/>
      <c r="M390"/>
      <c r="N390"/>
      <c r="O390"/>
    </row>
    <row r="391" spans="3:15" x14ac:dyDescent="0.3">
      <c r="C391" s="49" t="str">
        <f>IF(ISBLANK(BurstClassHr4[[#This Row],[Spk/sec-Average]]),"",IF(BurstClassHr4[[#This Row],[Spk/sec-Average]]&lt;$B$3,"LF","HF"))</f>
        <v/>
      </c>
      <c r="D391" s="49" t="str">
        <f>IF(ISBLANK(BurstClassHr4[[#This Row],[%Spikes in Bursts-All]]),"",IF(BurstClassHr4[[#This Row],[%Spikes in Bursts-All]]&lt;$C$3,"LB","HB"))</f>
        <v/>
      </c>
      <c r="E391" s="50" t="str">
        <f t="shared" si="5"/>
        <v/>
      </c>
      <c r="F391" s="57"/>
      <c r="G391" s="57"/>
      <c r="H391"/>
      <c r="I391"/>
      <c r="J391"/>
      <c r="K391"/>
      <c r="L391"/>
      <c r="M391"/>
      <c r="N391"/>
      <c r="O391"/>
    </row>
    <row r="392" spans="3:15" x14ac:dyDescent="0.3">
      <c r="C392" s="49" t="str">
        <f>IF(ISBLANK(BurstClassHr4[[#This Row],[Spk/sec-Average]]),"",IF(BurstClassHr4[[#This Row],[Spk/sec-Average]]&lt;$B$3,"LF","HF"))</f>
        <v/>
      </c>
      <c r="D392" s="49" t="str">
        <f>IF(ISBLANK(BurstClassHr4[[#This Row],[%Spikes in Bursts-All]]),"",IF(BurstClassHr4[[#This Row],[%Spikes in Bursts-All]]&lt;$C$3,"LB","HB"))</f>
        <v/>
      </c>
      <c r="E392" s="50" t="str">
        <f t="shared" si="5"/>
        <v/>
      </c>
      <c r="F392" s="57"/>
      <c r="G392" s="57"/>
      <c r="H392"/>
      <c r="I392"/>
      <c r="J392"/>
      <c r="K392"/>
      <c r="L392"/>
      <c r="M392"/>
      <c r="N392"/>
      <c r="O392"/>
    </row>
    <row r="393" spans="3:15" x14ac:dyDescent="0.3">
      <c r="C393" s="49" t="str">
        <f>IF(ISBLANK(BurstClassHr4[[#This Row],[Spk/sec-Average]]),"",IF(BurstClassHr4[[#This Row],[Spk/sec-Average]]&lt;$B$3,"LF","HF"))</f>
        <v/>
      </c>
      <c r="D393" s="49" t="str">
        <f>IF(ISBLANK(BurstClassHr4[[#This Row],[%Spikes in Bursts-All]]),"",IF(BurstClassHr4[[#This Row],[%Spikes in Bursts-All]]&lt;$C$3,"LB","HB"))</f>
        <v/>
      </c>
      <c r="E393" s="50" t="str">
        <f t="shared" si="5"/>
        <v/>
      </c>
      <c r="F393" s="57"/>
      <c r="G393" s="57"/>
      <c r="H393"/>
      <c r="I393"/>
      <c r="J393"/>
      <c r="K393"/>
      <c r="L393"/>
      <c r="M393"/>
      <c r="N393"/>
      <c r="O393"/>
    </row>
    <row r="394" spans="3:15" x14ac:dyDescent="0.3">
      <c r="C394" s="49" t="str">
        <f>IF(ISBLANK(BurstClassHr4[[#This Row],[Spk/sec-Average]]),"",IF(BurstClassHr4[[#This Row],[Spk/sec-Average]]&lt;$B$3,"LF","HF"))</f>
        <v/>
      </c>
      <c r="D394" s="49" t="str">
        <f>IF(ISBLANK(BurstClassHr4[[#This Row],[%Spikes in Bursts-All]]),"",IF(BurstClassHr4[[#This Row],[%Spikes in Bursts-All]]&lt;$C$3,"LB","HB"))</f>
        <v/>
      </c>
      <c r="E394" s="50" t="str">
        <f t="shared" si="5"/>
        <v/>
      </c>
      <c r="F394" s="57"/>
      <c r="G394" s="57"/>
      <c r="H394"/>
      <c r="I394"/>
      <c r="J394"/>
      <c r="K394"/>
      <c r="L394"/>
      <c r="M394"/>
      <c r="N394"/>
      <c r="O394"/>
    </row>
    <row r="395" spans="3:15" x14ac:dyDescent="0.3">
      <c r="C395" s="49" t="str">
        <f>IF(ISBLANK(BurstClassHr4[[#This Row],[Spk/sec-Average]]),"",IF(BurstClassHr4[[#This Row],[Spk/sec-Average]]&lt;$B$3,"LF","HF"))</f>
        <v/>
      </c>
      <c r="D395" s="49" t="str">
        <f>IF(ISBLANK(BurstClassHr4[[#This Row],[%Spikes in Bursts-All]]),"",IF(BurstClassHr4[[#This Row],[%Spikes in Bursts-All]]&lt;$C$3,"LB","HB"))</f>
        <v/>
      </c>
      <c r="E395" s="50" t="str">
        <f t="shared" si="5"/>
        <v/>
      </c>
      <c r="F395" s="57"/>
      <c r="G395" s="57"/>
      <c r="H395"/>
      <c r="I395"/>
      <c r="J395"/>
      <c r="K395"/>
      <c r="L395"/>
      <c r="M395"/>
      <c r="N395"/>
      <c r="O395"/>
    </row>
    <row r="396" spans="3:15" x14ac:dyDescent="0.3">
      <c r="C396" s="49" t="str">
        <f>IF(ISBLANK(BurstClassHr4[[#This Row],[Spk/sec-Average]]),"",IF(BurstClassHr4[[#This Row],[Spk/sec-Average]]&lt;$B$3,"LF","HF"))</f>
        <v/>
      </c>
      <c r="D396" s="49" t="str">
        <f>IF(ISBLANK(BurstClassHr4[[#This Row],[%Spikes in Bursts-All]]),"",IF(BurstClassHr4[[#This Row],[%Spikes in Bursts-All]]&lt;$C$3,"LB","HB"))</f>
        <v/>
      </c>
      <c r="E396" s="50" t="str">
        <f t="shared" si="5"/>
        <v/>
      </c>
      <c r="F396" s="57"/>
      <c r="G396" s="57"/>
      <c r="H396"/>
      <c r="I396"/>
      <c r="J396"/>
      <c r="K396"/>
      <c r="L396"/>
      <c r="M396"/>
      <c r="N396"/>
      <c r="O396"/>
    </row>
    <row r="397" spans="3:15" x14ac:dyDescent="0.3">
      <c r="C397" s="49" t="str">
        <f>IF(ISBLANK(BurstClassHr4[[#This Row],[Spk/sec-Average]]),"",IF(BurstClassHr4[[#This Row],[Spk/sec-Average]]&lt;$B$3,"LF","HF"))</f>
        <v/>
      </c>
      <c r="D397" s="49" t="str">
        <f>IF(ISBLANK(BurstClassHr4[[#This Row],[%Spikes in Bursts-All]]),"",IF(BurstClassHr4[[#This Row],[%Spikes in Bursts-All]]&lt;$C$3,"LB","HB"))</f>
        <v/>
      </c>
      <c r="E397" s="50" t="str">
        <f t="shared" si="5"/>
        <v/>
      </c>
      <c r="F397" s="57"/>
      <c r="G397" s="57"/>
      <c r="H397"/>
      <c r="I397"/>
      <c r="J397"/>
      <c r="K397"/>
      <c r="L397"/>
      <c r="M397"/>
      <c r="N397"/>
      <c r="O397"/>
    </row>
    <row r="398" spans="3:15" x14ac:dyDescent="0.3">
      <c r="C398" s="49" t="str">
        <f>IF(ISBLANK(BurstClassHr4[[#This Row],[Spk/sec-Average]]),"",IF(BurstClassHr4[[#This Row],[Spk/sec-Average]]&lt;$B$3,"LF","HF"))</f>
        <v/>
      </c>
      <c r="D398" s="49" t="str">
        <f>IF(ISBLANK(BurstClassHr4[[#This Row],[%Spikes in Bursts-All]]),"",IF(BurstClassHr4[[#This Row],[%Spikes in Bursts-All]]&lt;$C$3,"LB","HB"))</f>
        <v/>
      </c>
      <c r="E398" s="50" t="str">
        <f t="shared" si="5"/>
        <v/>
      </c>
      <c r="F398" s="57"/>
      <c r="G398" s="57"/>
      <c r="H398"/>
      <c r="I398"/>
      <c r="J398"/>
      <c r="K398"/>
      <c r="L398"/>
      <c r="M398"/>
      <c r="N398"/>
      <c r="O398"/>
    </row>
    <row r="399" spans="3:15" x14ac:dyDescent="0.3">
      <c r="C399" s="49" t="str">
        <f>IF(ISBLANK(BurstClassHr4[[#This Row],[Spk/sec-Average]]),"",IF(BurstClassHr4[[#This Row],[Spk/sec-Average]]&lt;$B$3,"LF","HF"))</f>
        <v/>
      </c>
      <c r="D399" s="49" t="str">
        <f>IF(ISBLANK(BurstClassHr4[[#This Row],[%Spikes in Bursts-All]]),"",IF(BurstClassHr4[[#This Row],[%Spikes in Bursts-All]]&lt;$C$3,"LB","HB"))</f>
        <v/>
      </c>
      <c r="E399" s="50" t="str">
        <f t="shared" si="5"/>
        <v/>
      </c>
      <c r="F399" s="57"/>
      <c r="G399" s="57"/>
      <c r="H399"/>
      <c r="I399"/>
      <c r="J399"/>
      <c r="K399"/>
      <c r="L399"/>
      <c r="M399"/>
      <c r="N399"/>
      <c r="O399"/>
    </row>
    <row r="400" spans="3:15" x14ac:dyDescent="0.3">
      <c r="C400" s="49" t="str">
        <f>IF(ISBLANK(BurstClassHr4[[#This Row],[Spk/sec-Average]]),"",IF(BurstClassHr4[[#This Row],[Spk/sec-Average]]&lt;$B$3,"LF","HF"))</f>
        <v/>
      </c>
      <c r="D400" s="49" t="str">
        <f>IF(ISBLANK(BurstClassHr4[[#This Row],[%Spikes in Bursts-All]]),"",IF(BurstClassHr4[[#This Row],[%Spikes in Bursts-All]]&lt;$C$3,"LB","HB"))</f>
        <v/>
      </c>
      <c r="E400" s="50" t="str">
        <f t="shared" si="5"/>
        <v/>
      </c>
      <c r="F400" s="57"/>
      <c r="G400" s="57"/>
      <c r="H400"/>
      <c r="I400"/>
      <c r="J400"/>
      <c r="K400"/>
      <c r="L400"/>
      <c r="M400"/>
      <c r="N400"/>
      <c r="O400"/>
    </row>
    <row r="401" spans="3:15" x14ac:dyDescent="0.3">
      <c r="C401" s="49" t="str">
        <f>IF(ISBLANK(BurstClassHr4[[#This Row],[Spk/sec-Average]]),"",IF(BurstClassHr4[[#This Row],[Spk/sec-Average]]&lt;$B$3,"LF","HF"))</f>
        <v/>
      </c>
      <c r="D401" s="49" t="str">
        <f>IF(ISBLANK(BurstClassHr4[[#This Row],[%Spikes in Bursts-All]]),"",IF(BurstClassHr4[[#This Row],[%Spikes in Bursts-All]]&lt;$C$3,"LB","HB"))</f>
        <v/>
      </c>
      <c r="E401" s="50" t="str">
        <f t="shared" si="5"/>
        <v/>
      </c>
      <c r="F401" s="57"/>
      <c r="G401" s="57"/>
      <c r="H401"/>
      <c r="I401"/>
      <c r="J401"/>
      <c r="K401"/>
      <c r="L401"/>
      <c r="M401"/>
      <c r="N401"/>
      <c r="O401"/>
    </row>
    <row r="402" spans="3:15" x14ac:dyDescent="0.3">
      <c r="C402" s="49" t="str">
        <f>IF(ISBLANK(BurstClassHr4[[#This Row],[Spk/sec-Average]]),"",IF(BurstClassHr4[[#This Row],[Spk/sec-Average]]&lt;$B$3,"LF","HF"))</f>
        <v/>
      </c>
      <c r="D402" s="49" t="str">
        <f>IF(ISBLANK(BurstClassHr4[[#This Row],[%Spikes in Bursts-All]]),"",IF(BurstClassHr4[[#This Row],[%Spikes in Bursts-All]]&lt;$C$3,"LB","HB"))</f>
        <v/>
      </c>
      <c r="E402" s="50" t="str">
        <f t="shared" si="5"/>
        <v/>
      </c>
      <c r="F402" s="57"/>
      <c r="G402" s="57"/>
      <c r="H402"/>
      <c r="I402"/>
      <c r="J402"/>
      <c r="K402"/>
      <c r="L402"/>
      <c r="M402"/>
      <c r="N402"/>
      <c r="O402"/>
    </row>
    <row r="403" spans="3:15" x14ac:dyDescent="0.3">
      <c r="C403" s="49" t="str">
        <f>IF(ISBLANK(BurstClassHr4[[#This Row],[Spk/sec-Average]]),"",IF(BurstClassHr4[[#This Row],[Spk/sec-Average]]&lt;$B$3,"LF","HF"))</f>
        <v/>
      </c>
      <c r="D403" s="49" t="str">
        <f>IF(ISBLANK(BurstClassHr4[[#This Row],[%Spikes in Bursts-All]]),"",IF(BurstClassHr4[[#This Row],[%Spikes in Bursts-All]]&lt;$C$3,"LB","HB"))</f>
        <v/>
      </c>
      <c r="E403" s="50" t="str">
        <f t="shared" si="5"/>
        <v/>
      </c>
      <c r="F403" s="57"/>
      <c r="G403" s="57"/>
      <c r="H403"/>
      <c r="I403"/>
      <c r="J403"/>
      <c r="K403"/>
      <c r="L403"/>
      <c r="M403"/>
      <c r="N403"/>
      <c r="O403"/>
    </row>
    <row r="404" spans="3:15" x14ac:dyDescent="0.3">
      <c r="C404" s="49" t="str">
        <f>IF(ISBLANK(BurstClassHr4[[#This Row],[Spk/sec-Average]]),"",IF(BurstClassHr4[[#This Row],[Spk/sec-Average]]&lt;$B$3,"LF","HF"))</f>
        <v/>
      </c>
      <c r="D404" s="49" t="str">
        <f>IF(ISBLANK(BurstClassHr4[[#This Row],[%Spikes in Bursts-All]]),"",IF(BurstClassHr4[[#This Row],[%Spikes in Bursts-All]]&lt;$C$3,"LB","HB"))</f>
        <v/>
      </c>
      <c r="E404" s="50" t="str">
        <f t="shared" si="5"/>
        <v/>
      </c>
      <c r="F404" s="57"/>
      <c r="G404" s="57"/>
      <c r="H404"/>
      <c r="I404"/>
      <c r="J404"/>
      <c r="K404"/>
      <c r="L404"/>
      <c r="M404"/>
      <c r="N404"/>
      <c r="O404"/>
    </row>
    <row r="405" spans="3:15" x14ac:dyDescent="0.3">
      <c r="C405" s="49" t="str">
        <f>IF(ISBLANK(BurstClassHr4[[#This Row],[Spk/sec-Average]]),"",IF(BurstClassHr4[[#This Row],[Spk/sec-Average]]&lt;$B$3,"LF","HF"))</f>
        <v/>
      </c>
      <c r="D405" s="49" t="str">
        <f>IF(ISBLANK(BurstClassHr4[[#This Row],[%Spikes in Bursts-All]]),"",IF(BurstClassHr4[[#This Row],[%Spikes in Bursts-All]]&lt;$C$3,"LB","HB"))</f>
        <v/>
      </c>
      <c r="E405" s="50" t="str">
        <f t="shared" si="5"/>
        <v/>
      </c>
      <c r="F405" s="57"/>
      <c r="G405" s="57"/>
      <c r="H405"/>
      <c r="I405"/>
      <c r="J405"/>
      <c r="K405"/>
      <c r="L405"/>
      <c r="M405"/>
      <c r="N405"/>
      <c r="O405"/>
    </row>
    <row r="406" spans="3:15" x14ac:dyDescent="0.3">
      <c r="C406" s="49" t="str">
        <f>IF(ISBLANK(BurstClassHr4[[#This Row],[Spk/sec-Average]]),"",IF(BurstClassHr4[[#This Row],[Spk/sec-Average]]&lt;$B$3,"LF","HF"))</f>
        <v/>
      </c>
      <c r="D406" s="49" t="str">
        <f>IF(ISBLANK(BurstClassHr4[[#This Row],[%Spikes in Bursts-All]]),"",IF(BurstClassHr4[[#This Row],[%Spikes in Bursts-All]]&lt;$C$3,"LB","HB"))</f>
        <v/>
      </c>
      <c r="E406" s="50" t="str">
        <f t="shared" si="5"/>
        <v/>
      </c>
      <c r="F406" s="57"/>
      <c r="G406" s="57"/>
      <c r="H406"/>
      <c r="I406"/>
      <c r="J406"/>
      <c r="K406"/>
      <c r="L406"/>
      <c r="M406"/>
      <c r="N406"/>
      <c r="O406"/>
    </row>
  </sheetData>
  <sheetProtection formatCells="0" formatColumns="0" formatRows="0" insertColumns="0" insertRows="0" insertHyperlinks="0" deleteColumns="0" deleteRows="0" sort="0" autoFilter="0" pivotTables="0"/>
  <sortState ref="A8:J19">
    <sortCondition ref="A8:A19"/>
    <sortCondition ref="E8:E19"/>
  </sortState>
  <mergeCells count="2">
    <mergeCell ref="C24:E24"/>
    <mergeCell ref="F24:G24"/>
  </mergeCells>
  <pageMargins left="0.7" right="0.7" top="0.75" bottom="0.75" header="0.3" footer="0.3"/>
  <pageSetup orientation="portrait" horizontalDpi="0" verticalDpi="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FIG2_ShortUnitDetails</vt:lpstr>
      <vt:lpstr>BURST CLASS-Full Sess_30percCut</vt:lpstr>
      <vt:lpstr>BURST SUMM_Full Sess_ChangePop</vt:lpstr>
      <vt:lpstr>BURST CLASS-Full Sess_20percCut</vt:lpstr>
      <vt:lpstr>BURST CLASS-Full Sess_30per_Hr1</vt:lpstr>
      <vt:lpstr>BURST CLASS-Full Sess_30per_Hr4</vt:lpstr>
      <vt:lpstr>Sheet1</vt:lpstr>
      <vt:lpstr>OLD_BURST CLASS-Hour 1</vt:lpstr>
      <vt:lpstr>OLD_BURST CLASS-Hour 4</vt:lpstr>
      <vt:lpstr>OLD_BURST CLASS-Hour 2</vt:lpstr>
      <vt:lpstr>OLD_BURST CLASS-Hour 3</vt:lpstr>
      <vt:lpstr>'BURST CLASS-Full Sess_20percCut'!Drink</vt:lpstr>
      <vt:lpstr>'BURST CLASS-Full Sess_30per_Hr1'!Drink</vt:lpstr>
      <vt:lpstr>'BURST CLASS-Full Sess_30per_Hr4'!Drink</vt:lpstr>
      <vt:lpstr>'BURST CLASS-Full Sess_30percCut'!Drink</vt:lpstr>
      <vt:lpstr>'OLD_BURST CLASS-Hour 1'!Drink</vt:lpstr>
      <vt:lpstr>'OLD_BURST CLASS-Hour 2'!Drink</vt:lpstr>
      <vt:lpstr>'OLD_BURST CLASS-Hour 3'!Drink</vt:lpstr>
      <vt:lpstr>'OLD_BURST CLASS-Hour 4'!Drink</vt:lpstr>
      <vt:lpstr>'BURST CLASS-Full Sess_20percCut'!DrinkResponse</vt:lpstr>
      <vt:lpstr>'BURST CLASS-Full Sess_30per_Hr1'!DrinkResponse</vt:lpstr>
      <vt:lpstr>'BURST CLASS-Full Sess_30per_Hr4'!DrinkResponse</vt:lpstr>
      <vt:lpstr>'BURST CLASS-Full Sess_30percCut'!DrinkResponse</vt:lpstr>
      <vt:lpstr>'OLD_BURST CLASS-Hour 1'!DrinkResponse</vt:lpstr>
      <vt:lpstr>'OLD_BURST CLASS-Hour 2'!DrinkResponse</vt:lpstr>
      <vt:lpstr>'OLD_BURST CLASS-Hour 3'!DrinkResponse</vt:lpstr>
      <vt:lpstr>'OLD_BURST CLASS-Hour 4'!DrinkResponse</vt:lpstr>
      <vt:lpstr>'BURST CLASS-Full Sess_20percCut'!LightResponse</vt:lpstr>
      <vt:lpstr>'BURST CLASS-Full Sess_30per_Hr1'!LightResponse</vt:lpstr>
      <vt:lpstr>'BURST CLASS-Full Sess_30per_Hr4'!LightResponse</vt:lpstr>
      <vt:lpstr>'BURST CLASS-Full Sess_30percCut'!LightResponse</vt:lpstr>
      <vt:lpstr>'OLD_BURST CLASS-Hour 1'!LightResponse</vt:lpstr>
      <vt:lpstr>'OLD_BURST CLASS-Hour 2'!LightResponse</vt:lpstr>
      <vt:lpstr>'OLD_BURST CLASS-Hour 3'!LightResponse</vt:lpstr>
      <vt:lpstr>'OLD_BURST CLASS-Hour 4'!LightResponse</vt:lpstr>
    </vt:vector>
  </TitlesOfParts>
  <Company>University of Maryland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 Irving</dc:creator>
  <cp:lastModifiedBy>James M. Irving</cp:lastModifiedBy>
  <dcterms:created xsi:type="dcterms:W3CDTF">2017-12-05T16:14:49Z</dcterms:created>
  <dcterms:modified xsi:type="dcterms:W3CDTF">2018-05-11T16:55:03Z</dcterms:modified>
</cp:coreProperties>
</file>