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ames\Dropbox (Personal)\Science\CRF Paper\WIP_Rebuttal\EtOH Intake\"/>
    </mc:Choice>
  </mc:AlternateContent>
  <xr:revisionPtr revIDLastSave="0" documentId="13_ncr:1_{8C9E9647-A46C-4ED6-9B00-C5A4E3ED753B}" xr6:coauthVersionLast="40" xr6:coauthVersionMax="40" xr10:uidLastSave="{00000000-0000-0000-0000-000000000000}"/>
  <bookViews>
    <workbookView xWindow="-120" yWindow="-120" windowWidth="29040" windowHeight="15840" activeTab="1" xr2:uid="{D403296E-D5DA-4342-8CE7-808C8B3B7001}"/>
  </bookViews>
  <sheets>
    <sheet name="EPHYS INTAKE CALCULATION" sheetId="1" r:id="rId1"/>
    <sheet name="BEHAVIOR INTAKE CALC" sheetId="6" r:id="rId2"/>
    <sheet name="From FIN FIGS2-4-5_DATA Unit De" sheetId="3" state="hidden" r:id="rId3"/>
    <sheet name="Copy from Rec Session Log" sheetId="2" state="hidden" r:id="rId4"/>
    <sheet name="BEHAVIOR INTAKE BINNED" sheetId="7" r:id="rId5"/>
    <sheet name="How-Calc Ethanol Intake" sheetId="5" state="hidden" r:id="rId6"/>
    <sheet name="Prior-Volume per licks (Opto)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7" i="7" l="1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AI10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9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W41" i="6"/>
  <c r="V41" i="6"/>
  <c r="U41" i="6"/>
  <c r="T41" i="6"/>
  <c r="S41" i="6"/>
  <c r="J41" i="6"/>
  <c r="H41" i="6"/>
  <c r="G41" i="6"/>
  <c r="F41" i="6"/>
  <c r="E41" i="6"/>
  <c r="D41" i="6"/>
  <c r="C41" i="6"/>
  <c r="W40" i="6"/>
  <c r="V40" i="6"/>
  <c r="U40" i="6"/>
  <c r="T40" i="6"/>
  <c r="S40" i="6"/>
  <c r="J40" i="6"/>
  <c r="H40" i="6"/>
  <c r="G40" i="6"/>
  <c r="F40" i="6"/>
  <c r="E40" i="6"/>
  <c r="D40" i="6"/>
  <c r="C40" i="6"/>
  <c r="W39" i="6"/>
  <c r="V39" i="6"/>
  <c r="U39" i="6"/>
  <c r="T39" i="6"/>
  <c r="S39" i="6"/>
  <c r="N39" i="6"/>
  <c r="M39" i="6"/>
  <c r="L39" i="6"/>
  <c r="K39" i="6"/>
  <c r="J39" i="6"/>
  <c r="H39" i="6"/>
  <c r="G39" i="6"/>
  <c r="F39" i="6"/>
  <c r="E39" i="6"/>
  <c r="D39" i="6"/>
  <c r="C39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H38" i="6"/>
  <c r="G38" i="6"/>
  <c r="F38" i="6"/>
  <c r="E38" i="6"/>
  <c r="D38" i="6"/>
  <c r="C38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H37" i="6"/>
  <c r="G37" i="6"/>
  <c r="F37" i="6"/>
  <c r="E37" i="6"/>
  <c r="D37" i="6"/>
  <c r="C37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G36" i="6"/>
  <c r="F36" i="6"/>
  <c r="E36" i="6"/>
  <c r="D36" i="6"/>
  <c r="C36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G13" i="1" l="1"/>
  <c r="H13" i="1" s="1"/>
  <c r="G12" i="1"/>
  <c r="H12" i="1" s="1"/>
  <c r="I12" i="1" s="1"/>
  <c r="G11" i="1"/>
  <c r="H11" i="1" s="1"/>
  <c r="G15" i="1"/>
  <c r="H15" i="1" s="1"/>
  <c r="I15" i="1" s="1"/>
  <c r="G10" i="1"/>
  <c r="H10" i="1" s="1"/>
  <c r="G9" i="1"/>
  <c r="H9" i="1" s="1"/>
  <c r="G19" i="1"/>
  <c r="H19" i="1" s="1"/>
  <c r="G25" i="1"/>
  <c r="H25" i="1" s="1"/>
  <c r="G22" i="1"/>
  <c r="H22" i="1" s="1"/>
  <c r="G16" i="1"/>
  <c r="H16" i="1" s="1"/>
  <c r="I16" i="1" s="1"/>
  <c r="G17" i="1"/>
  <c r="H17" i="1" s="1"/>
  <c r="G18" i="1"/>
  <c r="H18" i="1" s="1"/>
  <c r="I18" i="1" s="1"/>
  <c r="G24" i="1"/>
  <c r="H24" i="1" s="1"/>
  <c r="G21" i="1"/>
  <c r="H21" i="1" s="1"/>
  <c r="G23" i="1"/>
  <c r="H23" i="1" s="1"/>
  <c r="G20" i="1"/>
  <c r="H20" i="1" s="1"/>
  <c r="G14" i="1"/>
  <c r="H14" i="1" s="1"/>
  <c r="I14" i="1" s="1"/>
  <c r="L32" i="5"/>
  <c r="J32" i="5"/>
  <c r="K32" i="5" s="1"/>
  <c r="I32" i="5"/>
  <c r="J31" i="5"/>
  <c r="L31" i="5" s="1"/>
  <c r="I31" i="5"/>
  <c r="L30" i="5"/>
  <c r="J30" i="5"/>
  <c r="K30" i="5" s="1"/>
  <c r="I30" i="5"/>
  <c r="J29" i="5"/>
  <c r="L29" i="5" s="1"/>
  <c r="I29" i="5"/>
  <c r="L28" i="5"/>
  <c r="J28" i="5"/>
  <c r="K28" i="5" s="1"/>
  <c r="I28" i="5"/>
  <c r="J27" i="5"/>
  <c r="L27" i="5" s="1"/>
  <c r="I27" i="5"/>
  <c r="L26" i="5"/>
  <c r="J26" i="5"/>
  <c r="K26" i="5" s="1"/>
  <c r="I26" i="5"/>
  <c r="J25" i="5"/>
  <c r="L25" i="5" s="1"/>
  <c r="I25" i="5"/>
  <c r="L24" i="5"/>
  <c r="J24" i="5"/>
  <c r="K24" i="5" s="1"/>
  <c r="I24" i="5"/>
  <c r="J23" i="5"/>
  <c r="K23" i="5" s="1"/>
  <c r="I23" i="5"/>
  <c r="L22" i="5"/>
  <c r="J22" i="5"/>
  <c r="K22" i="5" s="1"/>
  <c r="I22" i="5"/>
  <c r="J21" i="5"/>
  <c r="L21" i="5" s="1"/>
  <c r="I21" i="5"/>
  <c r="L20" i="5"/>
  <c r="J20" i="5"/>
  <c r="K20" i="5" s="1"/>
  <c r="I20" i="5"/>
  <c r="J19" i="5"/>
  <c r="K19" i="5" s="1"/>
  <c r="I19" i="5"/>
  <c r="L18" i="5"/>
  <c r="J18" i="5"/>
  <c r="K18" i="5" s="1"/>
  <c r="I18" i="5"/>
  <c r="J17" i="5"/>
  <c r="K17" i="5" s="1"/>
  <c r="I17" i="5"/>
  <c r="I59" i="4"/>
  <c r="M59" i="4" s="1"/>
  <c r="N59" i="4" s="1"/>
  <c r="M58" i="4"/>
  <c r="N58" i="4" s="1"/>
  <c r="I58" i="4"/>
  <c r="K58" i="4" s="1"/>
  <c r="L58" i="4" s="1"/>
  <c r="I57" i="4"/>
  <c r="M57" i="4" s="1"/>
  <c r="N57" i="4" s="1"/>
  <c r="I56" i="4"/>
  <c r="M56" i="4" s="1"/>
  <c r="N56" i="4" s="1"/>
  <c r="M54" i="4"/>
  <c r="N54" i="4" s="1"/>
  <c r="K54" i="4"/>
  <c r="L54" i="4" s="1"/>
  <c r="I54" i="4"/>
  <c r="I53" i="4"/>
  <c r="M53" i="4" s="1"/>
  <c r="N53" i="4" s="1"/>
  <c r="M52" i="4"/>
  <c r="N52" i="4" s="1"/>
  <c r="K52" i="4"/>
  <c r="L52" i="4" s="1"/>
  <c r="I52" i="4"/>
  <c r="I51" i="4"/>
  <c r="M51" i="4" s="1"/>
  <c r="N51" i="4" s="1"/>
  <c r="I49" i="4"/>
  <c r="M49" i="4" s="1"/>
  <c r="N49" i="4" s="1"/>
  <c r="M48" i="4"/>
  <c r="N48" i="4" s="1"/>
  <c r="I48" i="4"/>
  <c r="K48" i="4" s="1"/>
  <c r="L48" i="4" s="1"/>
  <c r="I47" i="4"/>
  <c r="M47" i="4" s="1"/>
  <c r="N47" i="4" s="1"/>
  <c r="I46" i="4"/>
  <c r="M46" i="4" s="1"/>
  <c r="N46" i="4" s="1"/>
  <c r="M44" i="4"/>
  <c r="N44" i="4" s="1"/>
  <c r="K44" i="4"/>
  <c r="L44" i="4" s="1"/>
  <c r="I44" i="4"/>
  <c r="I43" i="4"/>
  <c r="M43" i="4" s="1"/>
  <c r="N43" i="4" s="1"/>
  <c r="M42" i="4"/>
  <c r="N42" i="4" s="1"/>
  <c r="K42" i="4"/>
  <c r="L42" i="4" s="1"/>
  <c r="I42" i="4"/>
  <c r="I41" i="4"/>
  <c r="M41" i="4" s="1"/>
  <c r="N41" i="4" s="1"/>
  <c r="I39" i="4"/>
  <c r="M39" i="4" s="1"/>
  <c r="N39" i="4" s="1"/>
  <c r="M38" i="4"/>
  <c r="N38" i="4" s="1"/>
  <c r="I38" i="4"/>
  <c r="K38" i="4" s="1"/>
  <c r="L38" i="4" s="1"/>
  <c r="I37" i="4"/>
  <c r="M37" i="4" s="1"/>
  <c r="N37" i="4" s="1"/>
  <c r="I36" i="4"/>
  <c r="M36" i="4" s="1"/>
  <c r="N36" i="4" s="1"/>
  <c r="N34" i="4"/>
  <c r="M34" i="4"/>
  <c r="K34" i="4"/>
  <c r="L34" i="4" s="1"/>
  <c r="I34" i="4"/>
  <c r="K33" i="4"/>
  <c r="L33" i="4" s="1"/>
  <c r="I33" i="4"/>
  <c r="M33" i="4" s="1"/>
  <c r="N33" i="4" s="1"/>
  <c r="M32" i="4"/>
  <c r="N32" i="4" s="1"/>
  <c r="I32" i="4"/>
  <c r="K32" i="4" s="1"/>
  <c r="L32" i="4" s="1"/>
  <c r="I31" i="4"/>
  <c r="M31" i="4" s="1"/>
  <c r="N31" i="4" s="1"/>
  <c r="I29" i="4"/>
  <c r="M29" i="4" s="1"/>
  <c r="N29" i="4" s="1"/>
  <c r="M28" i="4"/>
  <c r="N28" i="4" s="1"/>
  <c r="I28" i="4"/>
  <c r="K28" i="4" s="1"/>
  <c r="L28" i="4" s="1"/>
  <c r="I27" i="4"/>
  <c r="M27" i="4" s="1"/>
  <c r="N27" i="4" s="1"/>
  <c r="I26" i="4"/>
  <c r="M26" i="4" s="1"/>
  <c r="N26" i="4" s="1"/>
  <c r="N24" i="4"/>
  <c r="M24" i="4"/>
  <c r="K24" i="4"/>
  <c r="L24" i="4" s="1"/>
  <c r="I24" i="4"/>
  <c r="K23" i="4"/>
  <c r="L23" i="4" s="1"/>
  <c r="I23" i="4"/>
  <c r="M23" i="4" s="1"/>
  <c r="N23" i="4" s="1"/>
  <c r="M22" i="4"/>
  <c r="N22" i="4" s="1"/>
  <c r="I22" i="4"/>
  <c r="K22" i="4" s="1"/>
  <c r="L22" i="4" s="1"/>
  <c r="I21" i="4"/>
  <c r="M21" i="4" s="1"/>
  <c r="N21" i="4" s="1"/>
  <c r="I19" i="4"/>
  <c r="M19" i="4" s="1"/>
  <c r="N19" i="4" s="1"/>
  <c r="M18" i="4"/>
  <c r="K18" i="4"/>
  <c r="L18" i="4" s="1"/>
  <c r="I18" i="4"/>
  <c r="K17" i="4"/>
  <c r="L17" i="4" s="1"/>
  <c r="I17" i="4"/>
  <c r="M17" i="4" s="1"/>
  <c r="N17" i="4" s="1"/>
  <c r="M16" i="4"/>
  <c r="N16" i="4" s="1"/>
  <c r="I16" i="4"/>
  <c r="K16" i="4" s="1"/>
  <c r="L16" i="4" s="1"/>
  <c r="I14" i="4"/>
  <c r="K14" i="4" s="1"/>
  <c r="L14" i="4" s="1"/>
  <c r="I13" i="4"/>
  <c r="M13" i="4" s="1"/>
  <c r="N13" i="4" s="1"/>
  <c r="M12" i="4"/>
  <c r="N12" i="4" s="1"/>
  <c r="I12" i="4"/>
  <c r="K12" i="4" s="1"/>
  <c r="L12" i="4" s="1"/>
  <c r="I11" i="4"/>
  <c r="M11" i="4" s="1"/>
  <c r="N11" i="4" s="1"/>
  <c r="I9" i="4"/>
  <c r="M9" i="4" s="1"/>
  <c r="N9" i="4" s="1"/>
  <c r="K8" i="4"/>
  <c r="L8" i="4" s="1"/>
  <c r="I8" i="4"/>
  <c r="M8" i="4" s="1"/>
  <c r="N8" i="4" s="1"/>
  <c r="K7" i="4"/>
  <c r="L7" i="4" s="1"/>
  <c r="I7" i="4"/>
  <c r="M7" i="4" s="1"/>
  <c r="N7" i="4" s="1"/>
  <c r="K6" i="4"/>
  <c r="L6" i="4" s="1"/>
  <c r="I6" i="4"/>
  <c r="I17" i="1" l="1"/>
  <c r="I11" i="1"/>
  <c r="I13" i="1"/>
  <c r="I22" i="1"/>
  <c r="I20" i="1"/>
  <c r="I25" i="1"/>
  <c r="I23" i="1"/>
  <c r="I19" i="1"/>
  <c r="I9" i="1"/>
  <c r="I24" i="1"/>
  <c r="I10" i="1"/>
  <c r="I21" i="1"/>
  <c r="K21" i="5"/>
  <c r="K25" i="5"/>
  <c r="K27" i="5"/>
  <c r="K29" i="5"/>
  <c r="K31" i="5"/>
  <c r="L17" i="5"/>
  <c r="L19" i="5"/>
  <c r="L23" i="5"/>
  <c r="K21" i="4"/>
  <c r="L21" i="4" s="1"/>
  <c r="K31" i="4"/>
  <c r="L31" i="4" s="1"/>
  <c r="K41" i="4"/>
  <c r="L41" i="4" s="1"/>
  <c r="K51" i="4"/>
  <c r="L51" i="4" s="1"/>
  <c r="K11" i="4"/>
  <c r="L11" i="4" s="1"/>
  <c r="K27" i="4"/>
  <c r="L27" i="4" s="1"/>
  <c r="K37" i="4"/>
  <c r="L37" i="4" s="1"/>
  <c r="K47" i="4"/>
  <c r="L47" i="4" s="1"/>
  <c r="K57" i="4"/>
  <c r="L57" i="4" s="1"/>
  <c r="K43" i="4"/>
  <c r="L43" i="4" s="1"/>
  <c r="K53" i="4"/>
  <c r="L53" i="4" s="1"/>
  <c r="K13" i="4"/>
  <c r="L13" i="4" s="1"/>
  <c r="K19" i="4"/>
  <c r="L19" i="4" s="1"/>
  <c r="K29" i="4"/>
  <c r="L29" i="4" s="1"/>
  <c r="K39" i="4"/>
  <c r="L39" i="4" s="1"/>
  <c r="K49" i="4"/>
  <c r="L49" i="4" s="1"/>
  <c r="K59" i="4"/>
  <c r="L59" i="4" s="1"/>
  <c r="M14" i="4"/>
  <c r="N14" i="4" s="1"/>
  <c r="K9" i="4"/>
  <c r="L9" i="4" s="1"/>
  <c r="M3" i="4" s="1"/>
  <c r="K26" i="4"/>
  <c r="L26" i="4" s="1"/>
  <c r="K36" i="4"/>
  <c r="L36" i="4" s="1"/>
  <c r="K46" i="4"/>
  <c r="L46" i="4" s="1"/>
  <c r="K56" i="4"/>
  <c r="L56" i="4" s="1"/>
  <c r="L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tc={B12DF98B-E252-4B4A-AE76-E2644089A789}</author>
    <author>tc={9E5A35F2-B62B-4D7D-8A2A-A02548235C55}</author>
  </authors>
  <commentList>
    <comment ref="A4" authorId="0" shapeId="0" xr:uid="{B12DF98B-E252-4B4A-AE76-E2644089A789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from Opto Mice</t>
      </text>
    </comment>
    <comment ref="K6" authorId="1" shapeId="0" xr:uid="{9E5A35F2-B62B-4D7D-8A2A-A02548235C5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Volume if 20% EtOH consumed, which is 20% by volume EtOH (so they are missing the 20%0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tc={39094B52-8A89-480E-A276-27C4DC216820}</author>
    <author>tc={3EF46C11-206D-44BC-BF7E-F4A5E2EB5E33}</author>
    <author>tc={FAF9945E-E345-45B7-9862-8866E1FF4D9F}</author>
  </authors>
  <commentList>
    <comment ref="A4" authorId="0" shapeId="0" xr:uid="{39094B52-8A89-480E-A276-27C4DC216820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from Opto Mice</t>
      </text>
    </comment>
    <comment ref="K6" authorId="1" shapeId="0" xr:uid="{3EF46C11-206D-44BC-BF7E-F4A5E2EB5E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Volume if 20% EtOH consumed, which is 20% by volume EtOH (so they are missing the 20%0</t>
      </text>
    </comment>
    <comment ref="AJ7" authorId="2" shapeId="0" xr:uid="{FAF9945E-E345-45B7-9862-8866E1FF4D9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Volume if 20% EtOH consumed, which is 20% by volume EtOH (so they are missing the 20%0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M. Irving</author>
    <author>James M. Irving, Ph.D.</author>
  </authors>
  <commentList>
    <comment ref="E5" authorId="0" shapeId="0" xr:uid="{EB8BD9AB-22ED-471F-9B07-C317B5EFCBBB}">
      <text>
        <r>
          <rPr>
            <b/>
            <sz val="9"/>
            <color indexed="81"/>
            <rFont val="Tahoma"/>
            <family val="2"/>
          </rPr>
          <t>James M. Irving:</t>
        </r>
        <r>
          <rPr>
            <sz val="9"/>
            <color indexed="81"/>
            <rFont val="Tahoma"/>
            <family val="2"/>
          </rPr>
          <t xml:space="preserve">
bad data, sparse responses to anything. Try wb
</t>
        </r>
      </text>
    </comment>
    <comment ref="F15" authorId="1" shapeId="0" xr:uid="{B9A3ED69-6182-4623-80D2-88C397E48971}">
      <text>
        <r>
          <rPr>
            <b/>
            <sz val="9"/>
            <color indexed="81"/>
            <rFont val="Tahoma"/>
            <family val="2"/>
          </rPr>
          <t>James M. Irving, Ph.D.:</t>
        </r>
        <r>
          <rPr>
            <sz val="9"/>
            <color indexed="81"/>
            <rFont val="Tahoma"/>
            <family val="2"/>
          </rPr>
          <t xml:space="preserve">
Guessed based on prior session Eday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tc={3FF6273F-39DB-49E3-A10E-99D4A7EBB4D1}</author>
    <author>tc={53CDB7E5-409A-437F-9A27-A61BD61DE554}</author>
    <author>tc={DBA7F322-4A5B-4F53-A089-E069AAA500F6}</author>
  </authors>
  <commentList>
    <comment ref="A4" authorId="0" shapeId="0" xr:uid="{3FF6273F-39DB-49E3-A10E-99D4A7EBB4D1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from Opto Mice</t>
      </text>
    </comment>
    <comment ref="K6" authorId="1" shapeId="0" xr:uid="{53CDB7E5-409A-437F-9A27-A61BD61DE55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Volume if 20% EtOH consumed, which is 20% by volume EtOH (so they are missing the 20%0</t>
      </text>
    </comment>
    <comment ref="BC8" authorId="2" shapeId="0" xr:uid="{DBA7F322-4A5B-4F53-A089-E069AAA500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Volume if 20% EtOH consumed, which is 20% by volume EtOH (so they are missing the 20%0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F26" authorId="0" shapeId="0" xr:uid="{2E4BD2DF-1470-409A-9818-6C506BBB74CE}">
      <text>
        <r>
          <rPr>
            <b/>
            <sz val="9"/>
            <color indexed="81"/>
            <rFont val="Tahoma"/>
            <family val="2"/>
          </rPr>
          <t>James:</t>
        </r>
        <r>
          <rPr>
            <sz val="9"/>
            <color indexed="81"/>
            <rFont val="Tahoma"/>
            <family val="2"/>
          </rPr>
          <t xml:space="preserve">
Escaped
</t>
        </r>
      </text>
    </comment>
  </commentList>
</comments>
</file>

<file path=xl/sharedStrings.xml><?xml version="1.0" encoding="utf-8"?>
<sst xmlns="http://schemas.openxmlformats.org/spreadsheetml/2006/main" count="670" uniqueCount="211">
  <si>
    <t>OA6-RecDay3-011416_sub-CH13ABnoC-FIN_1ABC.nex5</t>
  </si>
  <si>
    <t>OA6-RecDay2-onlygoodsaved_FIN.nex5</t>
  </si>
  <si>
    <t>OA5-RecDay4-012016_FIN.nex5</t>
  </si>
  <si>
    <t>OA5-RecDay3-011216-FIN.nex5</t>
  </si>
  <si>
    <t>OA5-RecDay2-FIN.nex5</t>
  </si>
  <si>
    <t>OA4-RecDay4-012116-POSTMINCUT-noisey_FIN.nex5</t>
  </si>
  <si>
    <t>OA4-RecDay2-Event19Lick_FIN.nex5</t>
  </si>
  <si>
    <t>OA3-RecDay-011516-1AB-fromstimWFs-FIN_10-2016.nex5</t>
  </si>
  <si>
    <t>OA3-RecDay2-01092016-QuickClean-2ALick_FIN.nex5</t>
  </si>
  <si>
    <t>OA3-RecDay1-ref10-ch12generous_FIN.nex5</t>
  </si>
  <si>
    <t>CeACRFOA2-5_RD5_12122016_FULL SESSION_Ch0030407_FIN.nex5</t>
  </si>
  <si>
    <t>CeACRFOA2-5 RD4 10042016 - FULL SESSION- ROUGH CUT - FIN+DIDints.nex5</t>
  </si>
  <si>
    <t>CeA CRF OA2-RD5-1 01182017-FULL SESSION_FIN.nex5</t>
  </si>
  <si>
    <t>CeA CRF OA2-5 RD3 09072016-DID1_spl_001_merged-QUICK FIN.nex5</t>
  </si>
  <si>
    <t>CeA CRF OA2-4 RD3 08312016-FULL SESSION-FIN.nex5</t>
  </si>
  <si>
    <t>CeA CRF OA2-3 RD4 09272016-FULL SESSON FIXED-SPK15-16iffygood-16 AB ONLY-FIN+DIDints.nex5</t>
  </si>
  <si>
    <t>CeA CRF OA2-3 RD3 08302016- FULL SESSION-FIN.nex5</t>
  </si>
  <si>
    <t>CeA CRF OA2-2 RD3 08262016-DID1_spl_001_merged-FIN.nex5</t>
  </si>
  <si>
    <t>CeA CRF OA2-1 RecDay 3B-08252016-EtOH- FULL SESSION-ALL FIN.nex5</t>
  </si>
  <si>
    <t>CeA CRF OA2-1 RD4 09202016-FIXED FULL SESS_FIN.nex5</t>
  </si>
  <si>
    <t>CeA CRF OA3-1_07262017_EtOH_FULL DID SESS_FIN.nex5</t>
  </si>
  <si>
    <t>CeA CRF OA3-2_07282017_EtOH-FULL DID SESS-PostXChan-v1_tested_FIN.nex5</t>
  </si>
  <si>
    <t>CeA CRF OA 3-5_08092017_FULL DID SESS-FIN+DIDSessionInts.nex5</t>
  </si>
  <si>
    <t>Filename</t>
  </si>
  <si>
    <t>Date</t>
  </si>
  <si>
    <t>#Licks</t>
  </si>
  <si>
    <t>RD4</t>
  </si>
  <si>
    <t>E5</t>
  </si>
  <si>
    <t>1</t>
  </si>
  <si>
    <t>RD3B</t>
  </si>
  <si>
    <t>E1</t>
  </si>
  <si>
    <t>RD2</t>
  </si>
  <si>
    <t>W6</t>
  </si>
  <si>
    <t>RD3</t>
  </si>
  <si>
    <t>E6</t>
  </si>
  <si>
    <t>RD1</t>
  </si>
  <si>
    <t>W5</t>
  </si>
  <si>
    <t>RD5</t>
  </si>
  <si>
    <t>E22</t>
  </si>
  <si>
    <t>CeA CRF OA2-1 RecDay2 Water -DID - CUT PT COMBINED UNITS_think-FIN.nex5</t>
  </si>
  <si>
    <t>CeA CRF OA2-5 - RecDay1 - Water - DID session_merged- CLEAN- PT FINAL.nex5</t>
  </si>
  <si>
    <t>E10</t>
  </si>
  <si>
    <t>E25</t>
  </si>
  <si>
    <t>RD-S2</t>
  </si>
  <si>
    <t>S2</t>
  </si>
  <si>
    <t>CeACROA2-1_0122017_2sucr-FULL SESSION_FIN</t>
  </si>
  <si>
    <t>3</t>
  </si>
  <si>
    <t>RecDay3</t>
  </si>
  <si>
    <t>RecDay1</t>
  </si>
  <si>
    <t>E17</t>
  </si>
  <si>
    <t>RecDay2</t>
  </si>
  <si>
    <t>E21</t>
  </si>
  <si>
    <t>E</t>
  </si>
  <si>
    <t>4</t>
  </si>
  <si>
    <t>E20</t>
  </si>
  <si>
    <t>RecDay4</t>
  </si>
  <si>
    <t>5</t>
  </si>
  <si>
    <t>E19</t>
  </si>
  <si>
    <t>6</t>
  </si>
  <si>
    <t>E18</t>
  </si>
  <si>
    <t>RD-S1</t>
  </si>
  <si>
    <t>S1</t>
  </si>
  <si>
    <t>Mouse</t>
  </si>
  <si>
    <t>RecDay</t>
  </si>
  <si>
    <t>Day</t>
  </si>
  <si>
    <t>MEDPC Temporal Resolution</t>
  </si>
  <si>
    <t>Licks</t>
  </si>
  <si>
    <t>File Name</t>
  </si>
  <si>
    <t>First Unit</t>
  </si>
  <si>
    <t>DATA(Q)</t>
  </si>
  <si>
    <t>Drink Type</t>
  </si>
  <si>
    <t>Ethanol Day</t>
  </si>
  <si>
    <t>Early Vs Late</t>
  </si>
  <si>
    <t>OA2.1</t>
  </si>
  <si>
    <t>Y</t>
  </si>
  <si>
    <t>ethanol</t>
  </si>
  <si>
    <t>Early</t>
  </si>
  <si>
    <t>OA2.2</t>
  </si>
  <si>
    <t>OA2.3</t>
  </si>
  <si>
    <t>OA2.4</t>
  </si>
  <si>
    <t>OA2.5</t>
  </si>
  <si>
    <t>Mid</t>
  </si>
  <si>
    <t>Late</t>
  </si>
  <si>
    <t>OA3</t>
  </si>
  <si>
    <t>OA3.1</t>
  </si>
  <si>
    <t>OA3.2</t>
  </si>
  <si>
    <t>OA3.5</t>
  </si>
  <si>
    <t>OA4</t>
  </si>
  <si>
    <t>OA5</t>
  </si>
  <si>
    <t>OA6</t>
  </si>
  <si>
    <t>MousWeight</t>
  </si>
  <si>
    <t>Avg Vol/Lick (mL)</t>
  </si>
  <si>
    <t>Avg Vol/Lick (uL)</t>
  </si>
  <si>
    <t>Bottle</t>
  </si>
  <si>
    <t>Mouse ID</t>
  </si>
  <si>
    <t>Weight (g)</t>
  </si>
  <si>
    <t>Wi (g)</t>
  </si>
  <si>
    <t>Wf (g)</t>
  </si>
  <si>
    <t>Wl(g)</t>
  </si>
  <si>
    <t>Wd (g)</t>
  </si>
  <si>
    <t>Vol/Lick(mL)</t>
  </si>
  <si>
    <t>Vol/Lick(uL)</t>
  </si>
  <si>
    <t>Vc</t>
  </si>
  <si>
    <t>I</t>
  </si>
  <si>
    <t>Date: 10/12/2015</t>
  </si>
  <si>
    <t>CON-4</t>
  </si>
  <si>
    <t>Day: E1</t>
  </si>
  <si>
    <t>CON-5</t>
  </si>
  <si>
    <t>CON-6</t>
  </si>
  <si>
    <t>ChR2-4</t>
  </si>
  <si>
    <t>Date: 10/13/2015</t>
  </si>
  <si>
    <t>Day: E2</t>
  </si>
  <si>
    <t>Date: 10/14/2015</t>
  </si>
  <si>
    <t>Day: E3</t>
  </si>
  <si>
    <t>Date: 10/15/2015</t>
  </si>
  <si>
    <t>Day: E4</t>
  </si>
  <si>
    <t>Date: 10/19/2015</t>
  </si>
  <si>
    <t>Day: E5</t>
  </si>
  <si>
    <t>Date: 10/20/2015</t>
  </si>
  <si>
    <t>Day: E6</t>
  </si>
  <si>
    <t>Date:</t>
  </si>
  <si>
    <t xml:space="preserve">Day: </t>
  </si>
  <si>
    <t>E7</t>
  </si>
  <si>
    <t>E9</t>
  </si>
  <si>
    <t>E11</t>
  </si>
  <si>
    <t>E12</t>
  </si>
  <si>
    <t>This data is from behavior cohort of opto-mice but was used to calculate average volume per lick</t>
  </si>
  <si>
    <t>CORRECT WAY TO CALCULATE INTAKE (G/KG)</t>
  </si>
  <si>
    <t>Wilcox, M.V., Carlson, V.C.C., Sherazee, N., Sprow, G.M., Bock, R., Thiele, T.E., Lovinger, D.M., and Alvarez, V.A. (2014). Repeated Binge-Like Ethanol Drinking Alters Ethanol Drinking Patterns and Depresses Striatal GABAergic Transmission. Neuropsychopha</t>
  </si>
  <si>
    <t>ORIGINAL EQUATION:</t>
  </si>
  <si>
    <r>
      <t xml:space="preserve">I(g/kg)= </t>
    </r>
    <r>
      <rPr>
        <strike/>
        <sz val="11"/>
        <color rgb="FFFF0000"/>
        <rFont val="Calibri"/>
        <family val="2"/>
        <scheme val="minor"/>
      </rPr>
      <t>(Vc</t>
    </r>
    <r>
      <rPr>
        <strike/>
        <sz val="11"/>
        <color theme="1"/>
        <rFont val="Calibri"/>
        <family val="2"/>
        <scheme val="minor"/>
      </rPr>
      <t xml:space="preserve"> x De) / MW(in kg)</t>
    </r>
  </si>
  <si>
    <t>Vc=(Wi-Wf[-Waste])xDe</t>
  </si>
  <si>
    <t>CORRECTED EQUATION :</t>
  </si>
  <si>
    <r>
      <t>I (g/kg) = (</t>
    </r>
    <r>
      <rPr>
        <b/>
        <sz val="11"/>
        <color rgb="FF41AD1C"/>
        <rFont val="Calibri"/>
        <family val="2"/>
        <scheme val="minor"/>
      </rPr>
      <t>Vce</t>
    </r>
    <r>
      <rPr>
        <b/>
        <sz val="11"/>
        <color theme="1"/>
        <rFont val="Calibri"/>
        <family val="2"/>
        <scheme val="minor"/>
      </rPr>
      <t xml:space="preserve"> x De)/MW</t>
    </r>
  </si>
  <si>
    <r>
      <t>Vce= (Wi-Wf [-Waste])*D20e</t>
    </r>
    <r>
      <rPr>
        <b/>
        <sz val="11"/>
        <color theme="9" tint="-0.249977111117893"/>
        <rFont val="Calibri"/>
        <family val="2"/>
        <scheme val="minor"/>
      </rPr>
      <t>*0.2</t>
    </r>
  </si>
  <si>
    <t>D20e=density of 20% ethanol (0.97336)</t>
  </si>
  <si>
    <t>CONSTANT</t>
  </si>
  <si>
    <t>VALUE</t>
  </si>
  <si>
    <t>If only have licks</t>
  </si>
  <si>
    <t>Density of ethanol:</t>
  </si>
  <si>
    <t>Density of 20% ethanol:</t>
  </si>
  <si>
    <t>Group</t>
  </si>
  <si>
    <t>Sex</t>
  </si>
  <si>
    <t>Mouse Weight (g)</t>
  </si>
  <si>
    <t>Vc_20% (ml)</t>
  </si>
  <si>
    <t>I(g/kg)</t>
  </si>
  <si>
    <t>Vol/ lick (uL)</t>
  </si>
  <si>
    <t>B11</t>
  </si>
  <si>
    <t>D-DID 1.1</t>
  </si>
  <si>
    <t>Gi</t>
  </si>
  <si>
    <t>M</t>
  </si>
  <si>
    <t>D-DID 1.2</t>
  </si>
  <si>
    <t>D-DID 1.3</t>
  </si>
  <si>
    <t>D-DID 1.4</t>
  </si>
  <si>
    <t>D-DID 1.11</t>
  </si>
  <si>
    <t>F</t>
  </si>
  <si>
    <t>D-DID 1.12</t>
  </si>
  <si>
    <t>D-DID 1.13</t>
  </si>
  <si>
    <t>D-DID 1.16</t>
  </si>
  <si>
    <t>D-DID 1.5</t>
  </si>
  <si>
    <t>mCherry</t>
  </si>
  <si>
    <t>D-DID 1.6</t>
  </si>
  <si>
    <t>D-DID 1.7</t>
  </si>
  <si>
    <t>D-DID 1.8</t>
  </si>
  <si>
    <t>D-DID 1.9</t>
  </si>
  <si>
    <t>D-DID 1.10</t>
  </si>
  <si>
    <t>D-DID 1.14</t>
  </si>
  <si>
    <t>D-DID 1.15</t>
  </si>
  <si>
    <t>W_byLick (g)</t>
  </si>
  <si>
    <t>Avg g EtOH/Lick (g)</t>
  </si>
  <si>
    <t>CONSTANTS NEEDED:</t>
  </si>
  <si>
    <t>Vc-E20%  (mL)</t>
  </si>
  <si>
    <t>Intake (g/kg)</t>
  </si>
  <si>
    <t>ORIGINAL EQN:</t>
  </si>
  <si>
    <t>Density of ethanol (De):</t>
  </si>
  <si>
    <t xml:space="preserve">FOR OUR EXPERIMENTS, WE CALCULATE Vc BASED ON # OF LICKS </t>
  </si>
  <si>
    <t>Vce= (# of licks *  g/Licks) * D20e * 0.2</t>
  </si>
  <si>
    <t>Intake (g/kg) =  (Vce X De)/ Mw (kg)</t>
  </si>
  <si>
    <t>Mouse Weight (kg)</t>
  </si>
  <si>
    <t># Licks</t>
  </si>
  <si>
    <t>DATA (Q)</t>
  </si>
  <si>
    <t>Density 20% ethanol (D20e):</t>
  </si>
  <si>
    <t xml:space="preserve">OUR ETHANOL INTAKE (g/kg) CALCULATIONS BASED ON # OF LICKS </t>
  </si>
  <si>
    <t>UNIT</t>
  </si>
  <si>
    <t>g/mL</t>
  </si>
  <si>
    <t>g/lick</t>
  </si>
  <si>
    <t>E_Day</t>
  </si>
  <si>
    <t>Vol 20% EtOH consumed (Vc) =((W_final-W_initial)-W_waste)/(D20e)</t>
  </si>
  <si>
    <r>
      <t xml:space="preserve">I(g/kg) = </t>
    </r>
    <r>
      <rPr>
        <b/>
        <sz val="11"/>
        <color rgb="FFFF0000"/>
        <rFont val="Calibri"/>
        <family val="2"/>
        <scheme val="minor"/>
      </rPr>
      <t>(Vc x De</t>
    </r>
    <r>
      <rPr>
        <b/>
        <sz val="11"/>
        <color theme="1"/>
        <rFont val="Calibri"/>
        <family val="2"/>
        <scheme val="minor"/>
      </rPr>
      <t>)) / MouseWeight(kg)</t>
    </r>
  </si>
  <si>
    <t>OUR EQUATION (BASED ON # OF LICKS)</t>
  </si>
  <si>
    <t>PROBLEM: Values WAY too high for mice (in 10s of g/kg)</t>
  </si>
  <si>
    <t>THEY DID NOT ACCOUNT FOR Vc of EtOH = Vc * 20%</t>
  </si>
  <si>
    <t xml:space="preserve">ERROR IN EQUATION:, </t>
  </si>
  <si>
    <t>20% EtOH Consumed (g) / #  Licks</t>
  </si>
  <si>
    <t xml:space="preserve">CORRECTED EQUATION USED </t>
  </si>
  <si>
    <t>Wilcox, M. V. et al. Repeated Binge-Like Ethanol Drinking Alters Ethanol Drinking Patterns and Depresses Striatal GABAergic Transmission. Neuropsychopharmacology 39, 579–594 (2014).</t>
  </si>
  <si>
    <t>Time (min)</t>
  </si>
  <si>
    <t>Cumulative Licks</t>
  </si>
  <si>
    <t>Ethanol Session</t>
  </si>
  <si>
    <t>W1</t>
  </si>
  <si>
    <t>W2</t>
  </si>
  <si>
    <t>E2</t>
  </si>
  <si>
    <t>E3</t>
  </si>
  <si>
    <t>E4</t>
  </si>
  <si>
    <t>E8</t>
  </si>
  <si>
    <t>TABLE FROM PRISM FILE Fig2AB_ #LICKS 4</t>
  </si>
  <si>
    <t>Mouse Weight(kg)</t>
  </si>
  <si>
    <t xml:space="preserve">kg </t>
  </si>
  <si>
    <t xml:space="preserve"># OF LICKS </t>
  </si>
  <si>
    <t>INTAKE (G/KG)</t>
  </si>
  <si>
    <t xml:space="preserve">CUMULATIVE LICKS TO INTAKE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</si>
</sst>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41AD1C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color theme="0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rgb="FF9C000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8"/>
      <name val="Arial"/>
    </font>
    <font>
      <sz val="9"/>
      <color indexed="81"/>
      <name val="Tahoma"/>
      <charset val="1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5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8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2" xfId="0" applyBorder="1"/>
    <xf numFmtId="14" fontId="7" fillId="7" borderId="3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9" fillId="7" borderId="3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2" fillId="7" borderId="4" xfId="0" applyFont="1" applyFill="1" applyBorder="1" applyAlignment="1">
      <alignment horizontal="left"/>
    </xf>
    <xf numFmtId="14" fontId="13" fillId="0" borderId="3" xfId="0" applyNumberFormat="1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14" fontId="14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3" fillId="7" borderId="3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14" fontId="13" fillId="0" borderId="3" xfId="0" applyNumberFormat="1" applyFont="1" applyBorder="1"/>
    <xf numFmtId="14" fontId="13" fillId="7" borderId="3" xfId="0" applyNumberFormat="1" applyFont="1" applyFill="1" applyBorder="1"/>
    <xf numFmtId="0" fontId="15" fillId="0" borderId="4" xfId="0" applyFont="1" applyBorder="1" applyAlignment="1">
      <alignment horizontal="left"/>
    </xf>
    <xf numFmtId="0" fontId="16" fillId="8" borderId="5" xfId="0" applyFont="1" applyFill="1" applyBorder="1" applyAlignment="1">
      <alignment horizontal="center" vertical="center"/>
    </xf>
    <xf numFmtId="14" fontId="16" fillId="8" borderId="6" xfId="0" applyNumberFormat="1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left"/>
    </xf>
    <xf numFmtId="14" fontId="14" fillId="7" borderId="8" xfId="0" applyNumberFormat="1" applyFont="1" applyFill="1" applyBorder="1" applyAlignment="1">
      <alignment horizontal="center"/>
    </xf>
    <xf numFmtId="0" fontId="15" fillId="7" borderId="7" xfId="0" applyFont="1" applyFill="1" applyBorder="1" applyAlignment="1">
      <alignment horizontal="center"/>
    </xf>
    <xf numFmtId="0" fontId="5" fillId="6" borderId="0" xfId="0" applyFont="1" applyFill="1" applyBorder="1"/>
    <xf numFmtId="0" fontId="0" fillId="0" borderId="0" xfId="0" applyBorder="1"/>
    <xf numFmtId="0" fontId="5" fillId="6" borderId="0" xfId="0" applyFont="1" applyFill="1"/>
    <xf numFmtId="0" fontId="0" fillId="0" borderId="0" xfId="0" applyAlignment="1">
      <alignment horizontal="center"/>
    </xf>
    <xf numFmtId="0" fontId="3" fillId="0" borderId="1" xfId="3" applyFill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13" xfId="0" applyBorder="1"/>
    <xf numFmtId="0" fontId="17" fillId="0" borderId="14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7" fillId="0" borderId="21" xfId="0" applyFont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16" fontId="0" fillId="0" borderId="0" xfId="0" applyNumberFormat="1"/>
    <xf numFmtId="0" fontId="17" fillId="0" borderId="0" xfId="0" applyFont="1" applyAlignment="1">
      <alignment horizontal="right"/>
    </xf>
    <xf numFmtId="0" fontId="0" fillId="0" borderId="27" xfId="0" applyBorder="1" applyAlignment="1">
      <alignment horizontal="center"/>
    </xf>
    <xf numFmtId="0" fontId="6" fillId="0" borderId="0" xfId="0" applyFont="1"/>
    <xf numFmtId="0" fontId="19" fillId="0" borderId="0" xfId="0" applyFont="1"/>
    <xf numFmtId="0" fontId="18" fillId="0" borderId="0" xfId="5"/>
    <xf numFmtId="0" fontId="6" fillId="0" borderId="0" xfId="0" applyFont="1" applyAlignment="1">
      <alignment horizontal="left" vertical="center" indent="1"/>
    </xf>
    <xf numFmtId="0" fontId="20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left" vertical="center" indent="3"/>
    </xf>
    <xf numFmtId="0" fontId="0" fillId="0" borderId="31" xfId="0" applyBorder="1"/>
    <xf numFmtId="0" fontId="6" fillId="0" borderId="32" xfId="0" applyFont="1" applyBorder="1" applyAlignment="1">
      <alignment horizontal="left" vertical="center" indent="1"/>
    </xf>
    <xf numFmtId="0" fontId="0" fillId="0" borderId="33" xfId="0" applyBorder="1"/>
    <xf numFmtId="0" fontId="6" fillId="0" borderId="3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35" xfId="0" applyBorder="1"/>
    <xf numFmtId="0" fontId="24" fillId="4" borderId="36" xfId="0" applyFont="1" applyFill="1" applyBorder="1" applyAlignment="1">
      <alignment horizontal="center"/>
    </xf>
    <xf numFmtId="0" fontId="24" fillId="4" borderId="37" xfId="3" applyFont="1" applyBorder="1" applyAlignment="1">
      <alignment horizontal="center"/>
    </xf>
    <xf numFmtId="0" fontId="24" fillId="4" borderId="38" xfId="3" applyFont="1" applyBorder="1" applyAlignment="1">
      <alignment horizontal="center"/>
    </xf>
    <xf numFmtId="0" fontId="24" fillId="4" borderId="39" xfId="3" applyFont="1" applyBorder="1" applyAlignment="1">
      <alignment horizontal="center"/>
    </xf>
    <xf numFmtId="0" fontId="24" fillId="4" borderId="40" xfId="3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0" xfId="0" applyAlignment="1">
      <alignment wrapText="1"/>
    </xf>
    <xf numFmtId="0" fontId="5" fillId="0" borderId="10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50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0" fillId="0" borderId="60" xfId="0" applyBorder="1"/>
    <xf numFmtId="0" fontId="0" fillId="0" borderId="64" xfId="0" applyBorder="1"/>
    <xf numFmtId="0" fontId="32" fillId="0" borderId="0" xfId="0" applyFont="1" applyAlignment="1"/>
    <xf numFmtId="0" fontId="19" fillId="0" borderId="55" xfId="0" applyFont="1" applyBorder="1" applyAlignment="1">
      <alignment horizontal="center"/>
    </xf>
    <xf numFmtId="0" fontId="6" fillId="0" borderId="58" xfId="0" applyFont="1" applyBorder="1"/>
    <xf numFmtId="0" fontId="19" fillId="0" borderId="58" xfId="0" applyFont="1" applyBorder="1" applyAlignment="1">
      <alignment horizontal="center"/>
    </xf>
    <xf numFmtId="0" fontId="6" fillId="0" borderId="58" xfId="0" applyFont="1" applyBorder="1" applyAlignment="1">
      <alignment vertical="center"/>
    </xf>
    <xf numFmtId="0" fontId="6" fillId="0" borderId="62" xfId="0" applyFont="1" applyBorder="1" applyAlignment="1">
      <alignment vertical="center"/>
    </xf>
    <xf numFmtId="0" fontId="29" fillId="3" borderId="60" xfId="2" applyFont="1" applyBorder="1"/>
    <xf numFmtId="0" fontId="33" fillId="3" borderId="60" xfId="2" applyFont="1" applyBorder="1" applyAlignment="1">
      <alignment horizontal="center"/>
    </xf>
    <xf numFmtId="0" fontId="29" fillId="3" borderId="56" xfId="2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indent="1"/>
    </xf>
    <xf numFmtId="165" fontId="0" fillId="0" borderId="19" xfId="0" applyNumberFormat="1" applyBorder="1" applyAlignment="1">
      <alignment horizont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 wrapText="1"/>
    </xf>
    <xf numFmtId="0" fontId="4" fillId="5" borderId="26" xfId="4" applyBorder="1" applyAlignment="1">
      <alignment horizontal="center" vertical="center"/>
    </xf>
    <xf numFmtId="0" fontId="31" fillId="0" borderId="17" xfId="0" applyFont="1" applyBorder="1" applyAlignment="1">
      <alignment horizontal="center" shrinkToFit="1"/>
    </xf>
    <xf numFmtId="2" fontId="4" fillId="5" borderId="66" xfId="4" applyNumberFormat="1" applyBorder="1" applyAlignment="1">
      <alignment horizontal="center"/>
    </xf>
    <xf numFmtId="0" fontId="31" fillId="0" borderId="20" xfId="0" applyFont="1" applyBorder="1" applyAlignment="1">
      <alignment horizontal="center" shrinkToFit="1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4" fillId="5" borderId="67" xfId="4" applyNumberFormat="1" applyBorder="1" applyAlignment="1">
      <alignment horizontal="center"/>
    </xf>
    <xf numFmtId="0" fontId="24" fillId="4" borderId="68" xfId="3" applyFont="1" applyBorder="1" applyAlignment="1">
      <alignment horizontal="center" vertical="center"/>
    </xf>
    <xf numFmtId="0" fontId="24" fillId="4" borderId="69" xfId="3" applyFont="1" applyBorder="1" applyAlignment="1">
      <alignment horizontal="center" vertical="center"/>
    </xf>
    <xf numFmtId="0" fontId="24" fillId="4" borderId="65" xfId="3" applyFont="1" applyBorder="1" applyAlignment="1">
      <alignment horizontal="center"/>
    </xf>
    <xf numFmtId="0" fontId="3" fillId="4" borderId="57" xfId="3" applyBorder="1" applyAlignment="1">
      <alignment horizontal="center" vertical="center"/>
    </xf>
    <xf numFmtId="164" fontId="3" fillId="4" borderId="1" xfId="3" applyNumberFormat="1" applyBorder="1" applyAlignment="1">
      <alignment horizontal="center" vertical="center"/>
    </xf>
    <xf numFmtId="0" fontId="3" fillId="4" borderId="59" xfId="3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3" fillId="4" borderId="61" xfId="3" applyBorder="1" applyAlignment="1">
      <alignment horizontal="center" vertical="center"/>
    </xf>
    <xf numFmtId="0" fontId="3" fillId="4" borderId="70" xfId="3" applyBorder="1" applyAlignment="1">
      <alignment horizontal="center" vertical="center"/>
    </xf>
    <xf numFmtId="0" fontId="3" fillId="4" borderId="63" xfId="3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28" fillId="2" borderId="56" xfId="1" applyFont="1" applyBorder="1" applyAlignment="1">
      <alignment horizontal="center"/>
    </xf>
    <xf numFmtId="0" fontId="34" fillId="4" borderId="57" xfId="3" applyFont="1" applyBorder="1" applyAlignment="1">
      <alignment horizontal="center"/>
    </xf>
    <xf numFmtId="0" fontId="28" fillId="2" borderId="60" xfId="1" applyFont="1" applyBorder="1" applyAlignment="1">
      <alignment horizontal="left"/>
    </xf>
    <xf numFmtId="0" fontId="24" fillId="4" borderId="61" xfId="3" applyFont="1" applyBorder="1" applyAlignment="1">
      <alignment horizontal="center"/>
    </xf>
    <xf numFmtId="0" fontId="28" fillId="2" borderId="64" xfId="1" applyFont="1" applyBorder="1" applyAlignment="1">
      <alignment horizontal="left"/>
    </xf>
    <xf numFmtId="0" fontId="3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0" fillId="0" borderId="0" xfId="0"/>
    <xf numFmtId="0" fontId="0" fillId="0" borderId="0" xfId="0" applyAlignment="1"/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5" fillId="0" borderId="58" xfId="0" applyFont="1" applyBorder="1" applyAlignment="1">
      <alignment horizontal="left"/>
    </xf>
    <xf numFmtId="0" fontId="35" fillId="0" borderId="0" xfId="0" applyFont="1" applyBorder="1"/>
    <xf numFmtId="0" fontId="35" fillId="0" borderId="52" xfId="0" applyFont="1" applyBorder="1"/>
    <xf numFmtId="0" fontId="3" fillId="4" borderId="1" xfId="3" applyAlignment="1">
      <alignment horizontal="center"/>
    </xf>
    <xf numFmtId="0" fontId="35" fillId="0" borderId="55" xfId="0" applyFont="1" applyBorder="1"/>
    <xf numFmtId="0" fontId="37" fillId="0" borderId="0" xfId="0" applyFont="1" applyBorder="1"/>
    <xf numFmtId="0" fontId="35" fillId="0" borderId="58" xfId="0" applyFont="1" applyBorder="1"/>
    <xf numFmtId="0" fontId="35" fillId="0" borderId="62" xfId="0" applyFont="1" applyBorder="1"/>
    <xf numFmtId="0" fontId="0" fillId="0" borderId="52" xfId="0" applyBorder="1"/>
  </cellXfs>
  <cellStyles count="6">
    <cellStyle name="Bad" xfId="2" builtinId="27"/>
    <cellStyle name="Calculation" xfId="4" builtinId="22"/>
    <cellStyle name="Good" xfId="1" builtinId="26"/>
    <cellStyle name="Hyperlink" xfId="5" builtinId="8"/>
    <cellStyle name="Input" xfId="3" builtinId="20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border>
        <top style="thin">
          <color rgb="FF7F7F7F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medium">
          <color indexed="64"/>
        </left>
        <right style="thin">
          <color rgb="FF7F7F7F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1600820</xdr:colOff>
      <xdr:row>18</xdr:row>
      <xdr:rowOff>60612</xdr:rowOff>
    </xdr:from>
    <xdr:to>
      <xdr:col>11</xdr:col>
      <xdr:colOff>3032072</xdr:colOff>
      <xdr:row>39</xdr:row>
      <xdr:rowOff>132797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37B9F-0018-49E9-A1C2-4D965916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87229" y="3697430"/>
          <a:ext cx="7302116" cy="4090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500063</xdr:colOff>
      <xdr:row>1</xdr:row>
      <xdr:rowOff>119063</xdr:rowOff>
    </xdr:from>
    <xdr:to>
      <xdr:col>31</xdr:col>
      <xdr:colOff>543218</xdr:colOff>
      <xdr:row>13</xdr:row>
      <xdr:rowOff>27611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74208-9122-42AE-BEC8-A722F847A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1" y="357188"/>
          <a:ext cx="3138780" cy="22421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381000</xdr:colOff>
      <xdr:row>1</xdr:row>
      <xdr:rowOff>76200</xdr:rowOff>
    </xdr:from>
    <xdr:to>
      <xdr:col>29</xdr:col>
      <xdr:colOff>191077</xdr:colOff>
      <xdr:row>12</xdr:row>
      <xdr:rowOff>136534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61373-A26B-464C-A623-4A4B58B82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266700"/>
          <a:ext cx="2324677" cy="21939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1</xdr:row>
      <xdr:rowOff>47626</xdr:rowOff>
    </xdr:from>
    <xdr:to>
      <xdr:col>5</xdr:col>
      <xdr:colOff>504825</xdr:colOff>
      <xdr:row>13</xdr:row>
      <xdr:rowOff>112191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807E02-3490-4E4C-85CD-2CFC743DE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6" y="238126"/>
          <a:ext cx="4210049" cy="23981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s Irving" id="{C250A73F-02A3-4C0F-B7BE-A2A6E0B9E345}" userId="da1539a57ca961c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49E49F-4D9C-40F0-9F18-C654A55D0088}" name="Table3" displayName="Table3" ref="B2:J19" totalsRowShown="0" headerRowDxfId="35" tableBorderDxfId="34">
  <autoFilter ref="B2:J19" xr:uid="{A446000C-BE88-465E-894A-71D3C754A9AE}"/>
  <tableColumns count="9">
    <tableColumn id="1" xr3:uid="{6D5D4892-7ACE-4D8E-A634-F6C22180AD48}" name="Mouse" dataDxfId="33"/>
    <tableColumn id="2" xr3:uid="{A319992E-C1A8-47DA-9B6E-81A524604F54}" name="File Name" dataDxfId="32"/>
    <tableColumn id="3" xr3:uid="{AB68255E-8DC1-4EC9-8E21-294206B68FBA}" name="First Unit" dataDxfId="31"/>
    <tableColumn id="4" xr3:uid="{ADDEDFB5-8F96-4C43-B7DC-18850C62F059}" name="DATA(Q)" dataDxfId="30"/>
    <tableColumn id="5" xr3:uid="{216B8FBA-96C5-45FD-9C96-A35007EA3B49}" name="Drink Type" dataDxfId="29"/>
    <tableColumn id="6" xr3:uid="{EA96C574-5DB9-41E0-A44D-15A79AE33D93}" name="Ethanol Day" dataDxfId="28"/>
    <tableColumn id="7" xr3:uid="{0E016869-D5E7-4FED-91EE-07955271D8C3}" name="Early Vs Late" dataDxfId="27"/>
    <tableColumn id="8" xr3:uid="{5FCB1DA4-9441-4A0B-8ADE-B93D8E0BD998}" name="#Licks" dataDxfId="26"/>
    <tableColumn id="9" xr3:uid="{9C9A1D52-9A8B-4236-A650-241F7E223C4A}" name="MousWeight" data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3EE8C-FFA3-4FF9-B4EA-02612DF11E02}" name="Table2" displayName="Table2" ref="A1:G26" totalsRowShown="0" headerRowDxfId="24" headerRowBorderDxfId="23" tableBorderDxfId="22" totalsRowBorderDxfId="21">
  <autoFilter ref="A1:G26" xr:uid="{448B73D2-32CD-4857-9A68-5F87CCBDCD5F}"/>
  <sortState xmlns:xlrd2="http://schemas.microsoft.com/office/spreadsheetml/2017/richdata2" ref="A2:G26">
    <sortCondition ref="A1:A26"/>
  </sortState>
  <tableColumns count="7">
    <tableColumn id="1" xr3:uid="{6FE61943-49A9-4838-A1B3-8336D8430048}" name="Filename"/>
    <tableColumn id="2" xr3:uid="{2F33ADD0-67CA-4DEA-BF0B-AA87DA4E4F69}" name="Date"/>
    <tableColumn id="3" xr3:uid="{C0C36757-7BFB-47F2-804C-AF4263B8963B}" name="Licks"/>
    <tableColumn id="4" xr3:uid="{045B75D1-4EE2-4396-B923-F7D942319DE6}" name="Mouse"/>
    <tableColumn id="5" xr3:uid="{C729227B-22EF-41F2-ABD8-B6BEB8895888}" name="RecDay"/>
    <tableColumn id="6" xr3:uid="{8D29F4D9-141A-4558-83A6-897E2AF7E8AD}" name="Day"/>
    <tableColumn id="7" xr3:uid="{2876DD59-86DE-4DB8-9F0C-BA46D15544E0}" name="MEDPC Temporal Resolut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FA73F9-26A3-419C-B49E-54D95A4F2528}" name="CalcIntake" displayName="CalcIntake" ref="A16:L32" totalsRowShown="0" headerRowDxfId="20" dataDxfId="19" tableBorderDxfId="18">
  <autoFilter ref="A16:L3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215F218-2BD1-4489-8498-E8F6212B446B}" name="Day" dataDxfId="17"/>
    <tableColumn id="2" xr3:uid="{3EF15508-B665-4BB2-A69C-44FD73A29893}" name="Mouse ID" dataDxfId="16"/>
    <tableColumn id="4" xr3:uid="{0F501BBC-4548-4942-BE67-07075D07E506}" name="Group" dataDxfId="15"/>
    <tableColumn id="5" xr3:uid="{2BB9067D-7562-4287-AEE1-A19E1040C524}" name="Sex" dataDxfId="14"/>
    <tableColumn id="6" xr3:uid="{006EF24E-A8D9-49ED-AAE5-09600975C880}" name="Mouse Weight (g)" dataDxfId="13"/>
    <tableColumn id="7" xr3:uid="{204A202D-5779-4AB8-B7CA-9EB5EAC89776}" name="Licks" dataDxfId="12"/>
    <tableColumn id="8" xr3:uid="{8BE481B5-8E00-4BDD-807A-94C6B90A770B}" name="Wi (g)" dataDxfId="11"/>
    <tableColumn id="9" xr3:uid="{C50735DD-E866-40EC-806F-83D5F198FD40}" name="Wf (g)" dataDxfId="10"/>
    <tableColumn id="10" xr3:uid="{85884C99-B555-4678-A8B8-9A9A909F55AD}" name="Wd (g)" dataDxfId="9" dataCellStyle="Normal">
      <calculatedColumnFormula>G17-H17</calculatedColumnFormula>
    </tableColumn>
    <tableColumn id="11" xr3:uid="{17A0343B-0B71-435D-A61A-F006394420E8}" name="Vc_20% (ml)" dataDxfId="8" dataCellStyle="Normal">
      <calculatedColumnFormula>(G17-H17)*$J$12</calculatedColumnFormula>
    </tableColumn>
    <tableColumn id="12" xr3:uid="{5E74C3C5-C02E-4A7A-B0E1-90D6D4FDD6FE}" name="I(g/kg)" dataDxfId="7" dataCellStyle="Normal">
      <calculatedColumnFormula>((J17*0.2)*$J$11)/(E17/1000)</calculatedColumnFormula>
    </tableColumn>
    <tableColumn id="13" xr3:uid="{AF8266F0-E064-470E-A34F-7D95A3B90F7E}" name="Vol/ lick (uL)" dataDxfId="6" dataCellStyle="Normal">
      <calculatedColumnFormula>(J17/F17)*1000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5AC1A8-8360-48A6-BDA4-EFB92A0F5198}" name="Constants" displayName="Constants" ref="I10:J12" totalsRowShown="0" headerRowDxfId="5" headerRowBorderDxfId="4" tableBorderDxfId="3" totalsRowBorderDxfId="2" headerRowCellStyle="Input">
  <autoFilter ref="I10:J12" xr:uid="{00000000-0009-0000-0100-000002000000}">
    <filterColumn colId="0" hiddenButton="1"/>
    <filterColumn colId="1" hiddenButton="1"/>
  </autoFilter>
  <tableColumns count="2">
    <tableColumn id="1" xr3:uid="{B78EB8F7-C198-450A-9F19-D69EB66D2FD5}" name="CONSTANT" dataDxfId="1" dataCellStyle="Input"/>
    <tableColumn id="2" xr3:uid="{31AB96DB-06C1-4A06-93E2-FB269C2D9244}" name="VALUE" dataDxfId="0" dataCellStyle="Input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70A09B-867E-4EA1-8A25-A5B5FD86D007}" name="Table4" displayName="Table4" ref="L2:M3" totalsRowShown="0">
  <autoFilter ref="L2:M3" xr:uid="{AD74AD1C-49D1-48DA-984F-24AC4B792C50}"/>
  <tableColumns count="2">
    <tableColumn id="1" xr3:uid="{9A2A44E7-853D-4C35-B3E3-4CDCFDB973EA}" name="Avg Vol/Lick (mL)">
      <calculatedColumnFormula>AVERAGE(K6:K59)</calculatedColumnFormula>
    </tableColumn>
    <tableColumn id="2" xr3:uid="{89ADD4E2-16CB-41B6-821B-96C4A5E566FA}" name="Avg Vol/Lick (uL)">
      <calculatedColumnFormula>AVERAGE(L6:L59)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19-02-04T19:49:38.51" personId="{C250A73F-02A3-4C0F-B7BE-A2A6E0B9E345}" id="{B12DF98B-E252-4B4A-AE76-E2644089A789}">
    <text>Calculated from Opto Mice</text>
  </threadedComment>
  <threadedComment ref="K6" dT="2019-02-04T19:57:29.68" personId="{C250A73F-02A3-4C0F-B7BE-A2A6E0B9E345}" id="{9E5A35F2-B62B-4D7D-8A2A-A02548235C55}">
    <text>This is Volume if 20% EtOH consumed, which is 20% by volume EtOH (so they are missing the 20%0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02-04T19:49:38.51" personId="{C250A73F-02A3-4C0F-B7BE-A2A6E0B9E345}" id="{39094B52-8A89-480E-A276-27C4DC216820}">
    <text>Calculated from Opto Mice</text>
  </threadedComment>
  <threadedComment ref="K6" dT="2019-02-04T19:57:29.68" personId="{C250A73F-02A3-4C0F-B7BE-A2A6E0B9E345}" id="{3EF46C11-206D-44BC-BF7E-F4A5E2EB5E33}">
    <text>This is Volume if 20% EtOH consumed, which is 20% by volume EtOH (so they are missing the 20%0</text>
  </threadedComment>
  <threadedComment ref="AJ7" dT="2019-02-04T19:57:29.68" personId="{C250A73F-02A3-4C0F-B7BE-A2A6E0B9E345}" id="{FAF9945E-E345-45B7-9862-8866E1FF4D9F}">
    <text>This is Volume if 20% EtOH consumed, which is 20% by volume EtOH (so they are missing the 20%0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19-02-04T19:49:38.51" personId="{C250A73F-02A3-4C0F-B7BE-A2A6E0B9E345}" id="{3FF6273F-39DB-49E3-A10E-99D4A7EBB4D1}">
    <text>Calculated from Opto Mice</text>
  </threadedComment>
  <threadedComment ref="K6" dT="2019-02-04T19:57:29.68" personId="{C250A73F-02A3-4C0F-B7BE-A2A6E0B9E345}" id="{53CDB7E5-409A-437F-9A27-A61BD61DE554}">
    <text>This is Volume if 20% EtOH consumed, which is 20% by volume EtOH (so they are missing the 20%0</text>
  </threadedComment>
  <threadedComment ref="BC8" dT="2019-02-04T19:57:29.68" personId="{C250A73F-02A3-4C0F-B7BE-A2A6E0B9E345}" id="{DBA7F322-4A5B-4F53-A089-E069AAA500F6}">
    <text>This is Volume if 20% EtOH consumed, which is 20% by volume EtOH (so they are missing the 20%0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ropbox.com/s/ang85wnh95arshq/Wilcox%20et%20al_2014_Repeated%20Binge-Like%20Ethanol%20Drinking%20Alters%20Ethanol%20Drinking%20Patterns_annotated.pdf?dl=0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90B6-B8EB-4221-9126-FB2CE3C08AC4}">
  <sheetPr>
    <tabColor rgb="FF00B050"/>
    <pageSetUpPr fitToPage="1"/>
  </sheetPr>
  <dimension ref="A1:L42"/>
  <sheetViews>
    <sheetView zoomScale="70" zoomScaleNormal="70" workbookViewId="0">
      <selection activeCell="F9" sqref="F9"/>
    </sheetView>
  </sheetViews>
  <sheetFormatPr defaultRowHeight="15" x14ac:dyDescent="0.25"/>
  <cols>
    <col min="1" max="1" width="46.5703125" customWidth="1"/>
    <col min="2" max="2" width="11.5703125" customWidth="1"/>
    <col min="3" max="3" width="15.140625" customWidth="1"/>
    <col min="4" max="4" width="9.85546875" bestFit="1" customWidth="1"/>
    <col min="5" max="5" width="8.28515625" customWidth="1"/>
    <col min="6" max="6" width="18.42578125" bestFit="1" customWidth="1"/>
    <col min="7" max="7" width="12.85546875" bestFit="1" customWidth="1"/>
    <col min="8" max="8" width="13.5703125" bestFit="1" customWidth="1"/>
    <col min="9" max="9" width="15.85546875" bestFit="1" customWidth="1"/>
    <col min="10" max="10" width="22.140625" bestFit="1" customWidth="1"/>
    <col min="11" max="11" width="81.85546875" bestFit="1" customWidth="1"/>
    <col min="12" max="12" width="78.42578125" customWidth="1"/>
    <col min="13" max="13" width="35.85546875" bestFit="1" customWidth="1"/>
    <col min="14" max="14" width="11.42578125" bestFit="1" customWidth="1"/>
    <col min="16" max="16" width="44.140625" bestFit="1" customWidth="1"/>
  </cols>
  <sheetData>
    <row r="1" spans="1:12" ht="18.75" x14ac:dyDescent="0.3">
      <c r="A1" s="100" t="s">
        <v>182</v>
      </c>
      <c r="B1" s="100"/>
      <c r="C1" s="100"/>
      <c r="D1" s="100"/>
      <c r="E1" s="100"/>
      <c r="F1" s="100"/>
      <c r="G1" s="100"/>
      <c r="H1" s="100"/>
      <c r="I1" s="100"/>
      <c r="J1" s="100"/>
      <c r="K1" s="140" t="s">
        <v>194</v>
      </c>
      <c r="L1" s="140"/>
    </row>
    <row r="2" spans="1:12" ht="19.5" thickBot="1" x14ac:dyDescent="0.3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41" t="s">
        <v>195</v>
      </c>
      <c r="L2" s="141"/>
    </row>
    <row r="3" spans="1:12" ht="15.75" thickBot="1" x14ac:dyDescent="0.3">
      <c r="A3" s="124" t="s">
        <v>170</v>
      </c>
      <c r="B3" s="125" t="s">
        <v>137</v>
      </c>
      <c r="C3" s="126" t="s">
        <v>183</v>
      </c>
    </row>
    <row r="4" spans="1:12" x14ac:dyDescent="0.25">
      <c r="A4" s="127" t="s">
        <v>169</v>
      </c>
      <c r="B4" s="128">
        <v>2.4513527786072841E-3</v>
      </c>
      <c r="C4" s="129" t="s">
        <v>185</v>
      </c>
      <c r="K4" s="101" t="s">
        <v>173</v>
      </c>
      <c r="L4" s="108" t="s">
        <v>190</v>
      </c>
    </row>
    <row r="5" spans="1:12" x14ac:dyDescent="0.25">
      <c r="A5" s="127" t="s">
        <v>181</v>
      </c>
      <c r="B5" s="130">
        <v>0.97336</v>
      </c>
      <c r="C5" s="129" t="s">
        <v>184</v>
      </c>
      <c r="K5" s="102" t="s">
        <v>187</v>
      </c>
      <c r="L5" s="98"/>
    </row>
    <row r="6" spans="1:12" ht="15.75" thickBot="1" x14ac:dyDescent="0.3">
      <c r="A6" s="131" t="s">
        <v>174</v>
      </c>
      <c r="B6" s="132">
        <v>0.78900000000000003</v>
      </c>
      <c r="C6" s="133" t="s">
        <v>184</v>
      </c>
      <c r="K6" s="102" t="s">
        <v>188</v>
      </c>
      <c r="L6" s="107" t="s">
        <v>192</v>
      </c>
    </row>
    <row r="7" spans="1:12" ht="15.75" thickBot="1" x14ac:dyDescent="0.3">
      <c r="K7" s="102"/>
      <c r="L7" s="106" t="s">
        <v>191</v>
      </c>
    </row>
    <row r="8" spans="1:12" x14ac:dyDescent="0.25">
      <c r="A8" s="114" t="s">
        <v>67</v>
      </c>
      <c r="B8" s="115" t="s">
        <v>62</v>
      </c>
      <c r="C8" s="115" t="s">
        <v>180</v>
      </c>
      <c r="D8" s="115" t="s">
        <v>186</v>
      </c>
      <c r="E8" s="115" t="s">
        <v>179</v>
      </c>
      <c r="F8" s="115" t="s">
        <v>178</v>
      </c>
      <c r="G8" s="115" t="s">
        <v>168</v>
      </c>
      <c r="H8" s="115" t="s">
        <v>171</v>
      </c>
      <c r="I8" s="116" t="s">
        <v>172</v>
      </c>
      <c r="K8" s="103" t="s">
        <v>132</v>
      </c>
      <c r="L8" s="98"/>
    </row>
    <row r="9" spans="1:12" x14ac:dyDescent="0.25">
      <c r="A9" s="117" t="s">
        <v>13</v>
      </c>
      <c r="B9" s="109" t="s">
        <v>80</v>
      </c>
      <c r="C9" s="109">
        <v>14</v>
      </c>
      <c r="D9" s="109">
        <v>1</v>
      </c>
      <c r="E9" s="109">
        <v>24</v>
      </c>
      <c r="F9" s="109">
        <v>3.5000000000000003E-2</v>
      </c>
      <c r="G9" s="110">
        <f>E9*$B$4</f>
        <v>5.8832466686574818E-2</v>
      </c>
      <c r="H9" s="113">
        <f>G9/$B$5*0.2</f>
        <v>1.2088531825136604E-2</v>
      </c>
      <c r="I9" s="118">
        <f>(H9*$B$6)/F9</f>
        <v>0.27251004600093659</v>
      </c>
      <c r="K9" s="104" t="s">
        <v>133</v>
      </c>
      <c r="L9" s="98"/>
    </row>
    <row r="10" spans="1:12" ht="15.75" thickBot="1" x14ac:dyDescent="0.3">
      <c r="A10" s="117" t="s">
        <v>14</v>
      </c>
      <c r="B10" s="109" t="s">
        <v>79</v>
      </c>
      <c r="C10" s="109">
        <v>15</v>
      </c>
      <c r="D10" s="109">
        <v>1</v>
      </c>
      <c r="E10" s="109">
        <v>911</v>
      </c>
      <c r="F10" s="109">
        <v>3.5000000000000003E-2</v>
      </c>
      <c r="G10" s="110">
        <f>E10*$B$4</f>
        <v>2.2331823813112357</v>
      </c>
      <c r="H10" s="113">
        <f>G10/$B$5*0.2</f>
        <v>0.4588605205291435</v>
      </c>
      <c r="I10" s="118">
        <f>(H10*$B$6)/F10</f>
        <v>10.344027162785549</v>
      </c>
      <c r="K10" s="105" t="s">
        <v>134</v>
      </c>
      <c r="L10" s="99"/>
    </row>
    <row r="11" spans="1:12" ht="15.75" thickBot="1" x14ac:dyDescent="0.3">
      <c r="A11" s="117" t="s">
        <v>16</v>
      </c>
      <c r="B11" s="109" t="s">
        <v>78</v>
      </c>
      <c r="C11" s="109">
        <v>17</v>
      </c>
      <c r="D11" s="109">
        <v>1</v>
      </c>
      <c r="E11" s="109">
        <v>371</v>
      </c>
      <c r="F11" s="109">
        <v>3.5000000000000003E-2</v>
      </c>
      <c r="G11" s="110">
        <f>E11*$B$4</f>
        <v>0.90945188086330242</v>
      </c>
      <c r="H11" s="113">
        <f>G11/$B$5*0.2</f>
        <v>0.18686855446356998</v>
      </c>
      <c r="I11" s="118">
        <f>(H11*$B$6)/F11</f>
        <v>4.2125511277644776</v>
      </c>
    </row>
    <row r="12" spans="1:12" x14ac:dyDescent="0.25">
      <c r="A12" s="117" t="s">
        <v>17</v>
      </c>
      <c r="B12" s="109" t="s">
        <v>77</v>
      </c>
      <c r="C12" s="109">
        <v>18</v>
      </c>
      <c r="D12" s="109">
        <v>1</v>
      </c>
      <c r="E12" s="109">
        <v>656</v>
      </c>
      <c r="F12" s="109">
        <v>3.5000000000000003E-2</v>
      </c>
      <c r="G12" s="110">
        <f>E12*$B$4</f>
        <v>1.6080874227663784</v>
      </c>
      <c r="H12" s="113">
        <f>G12/$B$5*0.2</f>
        <v>0.33041986988706717</v>
      </c>
      <c r="I12" s="118">
        <f>(H12*$B$6)/F12</f>
        <v>7.4486079240255991</v>
      </c>
      <c r="K12" s="134" t="s">
        <v>175</v>
      </c>
      <c r="L12" s="135" t="s">
        <v>189</v>
      </c>
    </row>
    <row r="13" spans="1:12" x14ac:dyDescent="0.25">
      <c r="A13" s="117" t="s">
        <v>18</v>
      </c>
      <c r="B13" s="109" t="s">
        <v>73</v>
      </c>
      <c r="C13" s="109">
        <v>19</v>
      </c>
      <c r="D13" s="109">
        <v>1</v>
      </c>
      <c r="E13" s="109">
        <v>1037</v>
      </c>
      <c r="F13" s="109">
        <v>3.5000000000000003E-2</v>
      </c>
      <c r="G13" s="110">
        <f>E13*$B$4</f>
        <v>2.5420528314157536</v>
      </c>
      <c r="H13" s="113">
        <f>G13/$B$5*0.2</f>
        <v>0.5223253126111107</v>
      </c>
      <c r="I13" s="118">
        <f>(H13*$B$6)/F13</f>
        <v>11.774704904290466</v>
      </c>
      <c r="K13" s="136" t="s">
        <v>193</v>
      </c>
      <c r="L13" s="137" t="s">
        <v>176</v>
      </c>
    </row>
    <row r="14" spans="1:12" ht="15.75" thickBot="1" x14ac:dyDescent="0.3">
      <c r="A14" s="117" t="s">
        <v>19</v>
      </c>
      <c r="B14" s="109" t="s">
        <v>73</v>
      </c>
      <c r="C14" s="109">
        <v>21</v>
      </c>
      <c r="D14" s="109">
        <v>5</v>
      </c>
      <c r="E14" s="109">
        <v>786</v>
      </c>
      <c r="F14" s="109">
        <v>3.5000000000000003E-2</v>
      </c>
      <c r="G14" s="110">
        <f>E14*$B$4</f>
        <v>1.9267632839853253</v>
      </c>
      <c r="H14" s="113">
        <f>G14/$B$5*0.2</f>
        <v>0.39589941727322375</v>
      </c>
      <c r="I14" s="118">
        <f>(H14*$B$6)/F14</f>
        <v>8.9247040065306731</v>
      </c>
      <c r="K14" s="138">
        <v>2.4513527786072802E-3</v>
      </c>
      <c r="L14" s="139" t="s">
        <v>177</v>
      </c>
    </row>
    <row r="15" spans="1:12" x14ac:dyDescent="0.25">
      <c r="A15" s="117" t="s">
        <v>15</v>
      </c>
      <c r="B15" s="109" t="s">
        <v>78</v>
      </c>
      <c r="C15" s="109">
        <v>16</v>
      </c>
      <c r="D15" s="109">
        <v>6</v>
      </c>
      <c r="E15" s="109">
        <v>968</v>
      </c>
      <c r="F15" s="109">
        <v>3.5000000000000003E-2</v>
      </c>
      <c r="G15" s="110">
        <f>E15*$B$4</f>
        <v>2.372909489691851</v>
      </c>
      <c r="H15" s="113">
        <f>G15/$B$5*0.2</f>
        <v>0.48757078361384298</v>
      </c>
      <c r="I15" s="118">
        <f>(H15*$B$6)/F15</f>
        <v>10.991238522037774</v>
      </c>
    </row>
    <row r="16" spans="1:12" x14ac:dyDescent="0.25">
      <c r="A16" s="117" t="s">
        <v>20</v>
      </c>
      <c r="B16" s="109" t="s">
        <v>84</v>
      </c>
      <c r="C16" s="109">
        <v>22</v>
      </c>
      <c r="D16" s="109">
        <v>8</v>
      </c>
      <c r="E16" s="109">
        <v>1000</v>
      </c>
      <c r="F16" s="109">
        <v>3.5000000000000003E-2</v>
      </c>
      <c r="G16" s="110">
        <f>E16*$B$4</f>
        <v>2.451352778607284</v>
      </c>
      <c r="H16" s="113">
        <f>G16/$B$5*0.2</f>
        <v>0.50368882604735843</v>
      </c>
      <c r="I16" s="118">
        <f>(H16*$B$6)/F16</f>
        <v>11.354585250039023</v>
      </c>
    </row>
    <row r="17" spans="1:9" x14ac:dyDescent="0.25">
      <c r="A17" s="117" t="s">
        <v>21</v>
      </c>
      <c r="B17" s="109" t="s">
        <v>85</v>
      </c>
      <c r="C17" s="109">
        <v>23</v>
      </c>
      <c r="D17" s="109">
        <v>9</v>
      </c>
      <c r="E17" s="109">
        <v>1109</v>
      </c>
      <c r="F17" s="109">
        <v>3.5000000000000003E-2</v>
      </c>
      <c r="G17" s="110">
        <f>E17*$B$4</f>
        <v>2.7185502314754779</v>
      </c>
      <c r="H17" s="113">
        <f>G17/$B$5*0.2</f>
        <v>0.55859090808652057</v>
      </c>
      <c r="I17" s="118">
        <f>(H17*$B$6)/F17</f>
        <v>12.592235042293279</v>
      </c>
    </row>
    <row r="18" spans="1:9" x14ac:dyDescent="0.25">
      <c r="A18" s="117" t="s">
        <v>22</v>
      </c>
      <c r="B18" s="109" t="s">
        <v>86</v>
      </c>
      <c r="C18" s="109">
        <v>24</v>
      </c>
      <c r="D18" s="109">
        <v>9</v>
      </c>
      <c r="E18" s="109">
        <v>331</v>
      </c>
      <c r="F18" s="109">
        <v>3.5000000000000003E-2</v>
      </c>
      <c r="G18" s="110">
        <f>E18*$B$4</f>
        <v>0.81139776971901101</v>
      </c>
      <c r="H18" s="113">
        <f>G18/$B$5*0.2</f>
        <v>0.16672100142167565</v>
      </c>
      <c r="I18" s="118">
        <f>(H18*$B$6)/F18</f>
        <v>3.7583677177629169</v>
      </c>
    </row>
    <row r="19" spans="1:9" x14ac:dyDescent="0.25">
      <c r="A19" s="117" t="s">
        <v>11</v>
      </c>
      <c r="B19" s="109" t="s">
        <v>80</v>
      </c>
      <c r="C19" s="109">
        <v>12</v>
      </c>
      <c r="D19" s="109">
        <v>10</v>
      </c>
      <c r="E19" s="109">
        <v>199</v>
      </c>
      <c r="F19" s="109">
        <v>3.5000000000000003E-2</v>
      </c>
      <c r="G19" s="110">
        <f>E19*$B$4</f>
        <v>0.48781920294284953</v>
      </c>
      <c r="H19" s="113">
        <f>G19/$B$5*0.2</f>
        <v>0.10023407638342433</v>
      </c>
      <c r="I19" s="118">
        <f>(H19*$B$6)/F19</f>
        <v>2.2595624647577655</v>
      </c>
    </row>
    <row r="20" spans="1:9" x14ac:dyDescent="0.25">
      <c r="A20" s="117" t="s">
        <v>0</v>
      </c>
      <c r="B20" s="109" t="s">
        <v>89</v>
      </c>
      <c r="C20" s="109">
        <v>1</v>
      </c>
      <c r="D20" s="109">
        <v>21</v>
      </c>
      <c r="E20" s="109">
        <v>531</v>
      </c>
      <c r="F20" s="109">
        <v>3.5000000000000003E-2</v>
      </c>
      <c r="G20" s="110">
        <f>E20*$B$4</f>
        <v>1.3016683254404677</v>
      </c>
      <c r="H20" s="113">
        <f>G20/$B$5*0.2</f>
        <v>0.26745876663114732</v>
      </c>
      <c r="I20" s="118">
        <f>(H20*$B$6)/F20</f>
        <v>6.0292847677707204</v>
      </c>
    </row>
    <row r="21" spans="1:9" x14ac:dyDescent="0.25">
      <c r="A21" s="117" t="s">
        <v>3</v>
      </c>
      <c r="B21" s="109" t="s">
        <v>88</v>
      </c>
      <c r="C21" s="109">
        <v>4</v>
      </c>
      <c r="D21" s="109">
        <v>21</v>
      </c>
      <c r="E21" s="109">
        <v>344</v>
      </c>
      <c r="F21" s="109">
        <v>3.5000000000000003E-2</v>
      </c>
      <c r="G21" s="110">
        <f>E21*$B$4</f>
        <v>0.84326535584090567</v>
      </c>
      <c r="H21" s="113">
        <f>G21/$B$5*0.2</f>
        <v>0.17326895616029131</v>
      </c>
      <c r="I21" s="118">
        <f>(H21*$B$6)/F21</f>
        <v>3.9059773260134238</v>
      </c>
    </row>
    <row r="22" spans="1:9" x14ac:dyDescent="0.25">
      <c r="A22" s="117" t="s">
        <v>8</v>
      </c>
      <c r="B22" s="109" t="s">
        <v>83</v>
      </c>
      <c r="C22" s="109">
        <v>9</v>
      </c>
      <c r="D22" s="109">
        <v>21</v>
      </c>
      <c r="E22" s="109">
        <v>880</v>
      </c>
      <c r="F22" s="109">
        <v>3.5000000000000003E-2</v>
      </c>
      <c r="G22" s="110">
        <f>E22*$B$4</f>
        <v>2.1571904451744102</v>
      </c>
      <c r="H22" s="113">
        <f>G22/$B$5*0.2</f>
        <v>0.44324616692167551</v>
      </c>
      <c r="I22" s="118">
        <f>(H22*$B$6)/F22</f>
        <v>9.9920350200343417</v>
      </c>
    </row>
    <row r="23" spans="1:9" x14ac:dyDescent="0.25">
      <c r="A23" s="117" t="s">
        <v>2</v>
      </c>
      <c r="B23" s="109" t="s">
        <v>88</v>
      </c>
      <c r="C23" s="109">
        <v>3</v>
      </c>
      <c r="D23" s="109">
        <v>22</v>
      </c>
      <c r="E23" s="109">
        <v>769</v>
      </c>
      <c r="F23" s="109">
        <v>3.5000000000000003E-2</v>
      </c>
      <c r="G23" s="110">
        <f>E23*$B$4</f>
        <v>1.8850902867490014</v>
      </c>
      <c r="H23" s="113">
        <f>G23/$B$5*0.2</f>
        <v>0.38733670723041863</v>
      </c>
      <c r="I23" s="118">
        <f>(H23*$B$6)/F23</f>
        <v>8.7316760572800085</v>
      </c>
    </row>
    <row r="24" spans="1:9" x14ac:dyDescent="0.25">
      <c r="A24" s="117" t="s">
        <v>5</v>
      </c>
      <c r="B24" s="109" t="s">
        <v>87</v>
      </c>
      <c r="C24" s="109">
        <v>6</v>
      </c>
      <c r="D24" s="109">
        <v>22</v>
      </c>
      <c r="E24" s="109">
        <v>778</v>
      </c>
      <c r="F24" s="109">
        <v>3.5000000000000003E-2</v>
      </c>
      <c r="G24" s="110">
        <f>E24*$B$4</f>
        <v>1.907152461756467</v>
      </c>
      <c r="H24" s="113">
        <f>G24/$B$5*0.2</f>
        <v>0.39186990666484489</v>
      </c>
      <c r="I24" s="118">
        <f>(H24*$B$6)/F24</f>
        <v>8.8338673245303596</v>
      </c>
    </row>
    <row r="25" spans="1:9" ht="15.75" thickBot="1" x14ac:dyDescent="0.3">
      <c r="A25" s="119" t="s">
        <v>10</v>
      </c>
      <c r="B25" s="120" t="s">
        <v>80</v>
      </c>
      <c r="C25" s="120">
        <v>11</v>
      </c>
      <c r="D25" s="120">
        <v>25</v>
      </c>
      <c r="E25" s="120">
        <v>687</v>
      </c>
      <c r="F25" s="120">
        <v>3.5000000000000003E-2</v>
      </c>
      <c r="G25" s="121">
        <f>E25*$B$4</f>
        <v>1.6840793589032041</v>
      </c>
      <c r="H25" s="122">
        <f>G25/$B$5*0.2</f>
        <v>0.34603422349453528</v>
      </c>
      <c r="I25" s="123">
        <f>(H25*$B$6)/F25</f>
        <v>7.8006000667768092</v>
      </c>
    </row>
    <row r="41" spans="11:11" x14ac:dyDescent="0.25">
      <c r="K41" s="111"/>
    </row>
    <row r="42" spans="11:11" x14ac:dyDescent="0.25">
      <c r="K42" s="112"/>
    </row>
  </sheetData>
  <sortState xmlns:xlrd2="http://schemas.microsoft.com/office/spreadsheetml/2017/richdata2" ref="A9:I25">
    <sortCondition ref="D8"/>
  </sortState>
  <mergeCells count="2">
    <mergeCell ref="K1:L1"/>
    <mergeCell ref="K2:L2"/>
  </mergeCells>
  <printOptions gridLines="1"/>
  <pageMargins left="0.25" right="0.25" top="0.75" bottom="0.75" header="0.3" footer="0.3"/>
  <pageSetup scale="71" fitToWidth="2" fitToHeight="0" orientation="landscape" horizontalDpi="300" verticalDpi="300" r:id="rId1"/>
  <headerFooter>
    <oddHeader xml:space="preserve">&amp;C&amp;"-,Bold"CALCULATING ETHANOL INTAKE FOR CRF EPHYS PAPER
&amp;R&amp;"-,Bold"James Irving
02/04/19
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7D76-7EBC-401E-9288-D9957E877512}">
  <dimension ref="A1:AK52"/>
  <sheetViews>
    <sheetView tabSelected="1" zoomScale="40" zoomScaleNormal="40" workbookViewId="0">
      <selection activeCell="E92" sqref="E92"/>
    </sheetView>
  </sheetViews>
  <sheetFormatPr defaultRowHeight="15" x14ac:dyDescent="0.25"/>
  <cols>
    <col min="1" max="1" width="38.28515625" bestFit="1" customWidth="1"/>
    <col min="2" max="2" width="15.5703125" bestFit="1" customWidth="1"/>
    <col min="3" max="26" width="10.42578125" bestFit="1" customWidth="1"/>
    <col min="36" max="36" width="94.85546875" bestFit="1" customWidth="1"/>
    <col min="37" max="37" width="79.140625" bestFit="1" customWidth="1"/>
  </cols>
  <sheetData>
    <row r="1" spans="1:37" ht="18.75" x14ac:dyDescent="0.3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46"/>
      <c r="L1" s="146"/>
    </row>
    <row r="2" spans="1:37" ht="19.5" thickBot="1" x14ac:dyDescent="0.3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46"/>
      <c r="L2" s="146"/>
      <c r="AJ2" s="140" t="s">
        <v>194</v>
      </c>
      <c r="AK2" s="140"/>
    </row>
    <row r="3" spans="1:37" x14ac:dyDescent="0.25">
      <c r="A3" s="124" t="s">
        <v>170</v>
      </c>
      <c r="B3" s="125" t="s">
        <v>137</v>
      </c>
      <c r="C3" s="126" t="s">
        <v>183</v>
      </c>
      <c r="AJ3" s="141" t="s">
        <v>195</v>
      </c>
      <c r="AK3" s="141"/>
    </row>
    <row r="4" spans="1:37" ht="15.75" thickBot="1" x14ac:dyDescent="0.3">
      <c r="A4" s="127" t="s">
        <v>169</v>
      </c>
      <c r="B4" s="128">
        <v>2.4513527786072841E-3</v>
      </c>
      <c r="C4" s="129" t="s">
        <v>185</v>
      </c>
    </row>
    <row r="5" spans="1:37" x14ac:dyDescent="0.25">
      <c r="A5" s="127" t="s">
        <v>181</v>
      </c>
      <c r="B5" s="130">
        <v>0.97336</v>
      </c>
      <c r="C5" s="129" t="s">
        <v>184</v>
      </c>
      <c r="AJ5" s="101" t="s">
        <v>173</v>
      </c>
      <c r="AK5" s="108" t="s">
        <v>190</v>
      </c>
    </row>
    <row r="6" spans="1:37" ht="15.75" thickBot="1" x14ac:dyDescent="0.3">
      <c r="A6" s="131" t="s">
        <v>174</v>
      </c>
      <c r="B6" s="132">
        <v>0.78900000000000003</v>
      </c>
      <c r="C6" s="133" t="s">
        <v>184</v>
      </c>
      <c r="AJ6" s="102" t="s">
        <v>187</v>
      </c>
      <c r="AK6" s="98"/>
    </row>
    <row r="7" spans="1:37" ht="15.75" thickBot="1" x14ac:dyDescent="0.3">
      <c r="A7" s="131" t="s">
        <v>206</v>
      </c>
      <c r="B7" s="132">
        <v>2.5000000000000001E-2</v>
      </c>
      <c r="C7" s="133" t="s">
        <v>207</v>
      </c>
      <c r="AJ7" s="102" t="s">
        <v>188</v>
      </c>
      <c r="AK7" s="107" t="s">
        <v>192</v>
      </c>
    </row>
    <row r="8" spans="1:37" x14ac:dyDescent="0.25">
      <c r="A8" t="s">
        <v>205</v>
      </c>
      <c r="AJ8" s="102"/>
      <c r="AK8" s="106" t="s">
        <v>191</v>
      </c>
    </row>
    <row r="9" spans="1:37" x14ac:dyDescent="0.25">
      <c r="A9" s="143"/>
      <c r="B9" s="147" t="s">
        <v>198</v>
      </c>
      <c r="C9" s="148" t="s">
        <v>208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J9" s="103" t="s">
        <v>132</v>
      </c>
      <c r="AK9" s="98"/>
    </row>
    <row r="10" spans="1:37" x14ac:dyDescent="0.25">
      <c r="A10" s="144" t="s">
        <v>199</v>
      </c>
      <c r="B10" s="142">
        <v>-2</v>
      </c>
      <c r="C10" s="142">
        <v>255</v>
      </c>
      <c r="D10" s="142">
        <v>326</v>
      </c>
      <c r="E10" s="142">
        <v>243</v>
      </c>
      <c r="F10" s="142">
        <v>460</v>
      </c>
      <c r="G10" s="142">
        <v>13</v>
      </c>
      <c r="H10" s="142">
        <v>699</v>
      </c>
      <c r="I10" s="142">
        <v>168</v>
      </c>
      <c r="J10" s="142">
        <v>363</v>
      </c>
      <c r="K10" s="142">
        <v>647</v>
      </c>
      <c r="L10" s="142">
        <v>111</v>
      </c>
      <c r="M10" s="142">
        <v>399</v>
      </c>
      <c r="N10" s="142">
        <v>266</v>
      </c>
      <c r="O10" s="142">
        <v>965</v>
      </c>
      <c r="P10" s="142">
        <v>283</v>
      </c>
      <c r="Q10" s="142">
        <v>1110</v>
      </c>
      <c r="R10" s="142">
        <v>35</v>
      </c>
      <c r="S10" s="142">
        <v>775</v>
      </c>
      <c r="T10" s="142">
        <v>391</v>
      </c>
      <c r="U10" s="142">
        <v>596</v>
      </c>
      <c r="V10" s="142">
        <v>181</v>
      </c>
      <c r="W10" s="142">
        <v>282</v>
      </c>
      <c r="X10" s="142">
        <v>244</v>
      </c>
      <c r="Y10" s="142">
        <v>211</v>
      </c>
      <c r="Z10" s="142">
        <v>882</v>
      </c>
      <c r="AA10" s="142"/>
      <c r="AB10" s="142"/>
      <c r="AC10" s="142"/>
      <c r="AD10" s="142"/>
      <c r="AE10" s="142"/>
      <c r="AF10" s="142"/>
      <c r="AJ10" s="104" t="s">
        <v>133</v>
      </c>
      <c r="AK10" s="98"/>
    </row>
    <row r="11" spans="1:37" ht="15.75" thickBot="1" x14ac:dyDescent="0.3">
      <c r="A11" s="144" t="s">
        <v>200</v>
      </c>
      <c r="B11" s="142">
        <v>-1</v>
      </c>
      <c r="C11" s="142">
        <v>323</v>
      </c>
      <c r="D11" s="142">
        <v>582</v>
      </c>
      <c r="E11" s="142">
        <v>148</v>
      </c>
      <c r="F11" s="142">
        <v>315</v>
      </c>
      <c r="G11" s="142">
        <v>669</v>
      </c>
      <c r="H11" s="142">
        <v>432</v>
      </c>
      <c r="I11" s="142">
        <v>213</v>
      </c>
      <c r="J11" s="142">
        <v>201</v>
      </c>
      <c r="K11" s="142">
        <v>513</v>
      </c>
      <c r="L11" s="142">
        <v>93</v>
      </c>
      <c r="M11" s="142">
        <v>180</v>
      </c>
      <c r="N11" s="142">
        <v>198</v>
      </c>
      <c r="O11" s="142">
        <v>732</v>
      </c>
      <c r="P11" s="142">
        <v>565</v>
      </c>
      <c r="Q11" s="142">
        <v>792</v>
      </c>
      <c r="R11" s="142">
        <v>364</v>
      </c>
      <c r="S11" s="142">
        <v>564</v>
      </c>
      <c r="T11" s="142">
        <v>210</v>
      </c>
      <c r="U11" s="142">
        <v>812</v>
      </c>
      <c r="V11" s="142">
        <v>305</v>
      </c>
      <c r="W11" s="142">
        <v>326</v>
      </c>
      <c r="X11" s="142">
        <v>363</v>
      </c>
      <c r="Y11" s="142">
        <v>185</v>
      </c>
      <c r="Z11" s="142">
        <v>1065</v>
      </c>
      <c r="AA11" s="142"/>
      <c r="AB11" s="142"/>
      <c r="AC11" s="142"/>
      <c r="AD11" s="142"/>
      <c r="AE11" s="142"/>
      <c r="AF11" s="142"/>
      <c r="AJ11" s="105" t="s">
        <v>134</v>
      </c>
      <c r="AK11" s="99"/>
    </row>
    <row r="12" spans="1:37" ht="15.75" thickBot="1" x14ac:dyDescent="0.3">
      <c r="A12" s="144"/>
      <c r="B12" s="142">
        <v>0</v>
      </c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</row>
    <row r="13" spans="1:37" x14ac:dyDescent="0.25">
      <c r="A13" s="144" t="s">
        <v>30</v>
      </c>
      <c r="B13" s="142">
        <v>1</v>
      </c>
      <c r="C13" s="142">
        <v>146</v>
      </c>
      <c r="D13" s="142">
        <v>344</v>
      </c>
      <c r="E13" s="142">
        <v>145</v>
      </c>
      <c r="F13" s="142">
        <v>362</v>
      </c>
      <c r="G13" s="142">
        <v>627</v>
      </c>
      <c r="H13" s="142">
        <v>587</v>
      </c>
      <c r="I13" s="142">
        <v>509</v>
      </c>
      <c r="J13" s="142">
        <v>515</v>
      </c>
      <c r="K13" s="142">
        <v>277</v>
      </c>
      <c r="L13" s="142">
        <v>222</v>
      </c>
      <c r="M13" s="142">
        <v>228</v>
      </c>
      <c r="N13" s="142">
        <v>200</v>
      </c>
      <c r="O13" s="142">
        <v>546</v>
      </c>
      <c r="P13" s="142">
        <v>543</v>
      </c>
      <c r="Q13" s="142">
        <v>510</v>
      </c>
      <c r="R13" s="142">
        <v>371</v>
      </c>
      <c r="S13" s="142">
        <v>192</v>
      </c>
      <c r="T13" s="142">
        <v>222</v>
      </c>
      <c r="U13" s="142">
        <v>1042</v>
      </c>
      <c r="V13" s="142">
        <v>640</v>
      </c>
      <c r="W13" s="142">
        <v>117</v>
      </c>
      <c r="X13" s="142">
        <v>324</v>
      </c>
      <c r="Y13" s="142">
        <v>454</v>
      </c>
      <c r="Z13" s="142">
        <v>320</v>
      </c>
      <c r="AA13" s="142"/>
      <c r="AB13" s="142"/>
      <c r="AC13" s="142"/>
      <c r="AD13" s="142"/>
      <c r="AE13" s="142"/>
      <c r="AF13" s="142"/>
      <c r="AJ13" s="134" t="s">
        <v>175</v>
      </c>
      <c r="AK13" s="135" t="s">
        <v>189</v>
      </c>
    </row>
    <row r="14" spans="1:37" x14ac:dyDescent="0.25">
      <c r="A14" s="144" t="s">
        <v>201</v>
      </c>
      <c r="B14" s="142">
        <v>2</v>
      </c>
      <c r="C14" s="142">
        <v>466</v>
      </c>
      <c r="D14" s="142">
        <v>506</v>
      </c>
      <c r="E14" s="142">
        <v>216</v>
      </c>
      <c r="F14" s="142">
        <v>492</v>
      </c>
      <c r="G14" s="142">
        <v>869</v>
      </c>
      <c r="H14" s="142">
        <v>440</v>
      </c>
      <c r="I14" s="142">
        <v>651</v>
      </c>
      <c r="J14" s="142">
        <v>741</v>
      </c>
      <c r="K14" s="142">
        <v>246</v>
      </c>
      <c r="L14" s="142">
        <v>515</v>
      </c>
      <c r="M14" s="142">
        <v>180</v>
      </c>
      <c r="N14" s="142">
        <v>408</v>
      </c>
      <c r="O14" s="142">
        <v>661</v>
      </c>
      <c r="P14" s="142">
        <v>403</v>
      </c>
      <c r="Q14" s="142">
        <v>985</v>
      </c>
      <c r="R14" s="142">
        <v>414</v>
      </c>
      <c r="S14" s="142">
        <v>27</v>
      </c>
      <c r="T14" s="142">
        <v>356</v>
      </c>
      <c r="U14" s="142">
        <v>628</v>
      </c>
      <c r="V14" s="142">
        <v>1009</v>
      </c>
      <c r="W14" s="142">
        <v>56</v>
      </c>
      <c r="X14" s="142">
        <v>491</v>
      </c>
      <c r="Y14" s="142">
        <v>73</v>
      </c>
      <c r="Z14" s="142">
        <v>415</v>
      </c>
      <c r="AA14" s="142"/>
      <c r="AB14" s="142"/>
      <c r="AC14" s="142"/>
      <c r="AD14" s="142"/>
      <c r="AE14" s="142"/>
      <c r="AF14" s="142"/>
      <c r="AJ14" s="136" t="s">
        <v>193</v>
      </c>
      <c r="AK14" s="137" t="s">
        <v>176</v>
      </c>
    </row>
    <row r="15" spans="1:37" ht="15.75" thickBot="1" x14ac:dyDescent="0.3">
      <c r="A15" s="144" t="s">
        <v>202</v>
      </c>
      <c r="B15" s="142">
        <v>3</v>
      </c>
      <c r="C15" s="142">
        <v>509</v>
      </c>
      <c r="D15" s="142">
        <v>503</v>
      </c>
      <c r="E15" s="142">
        <v>235</v>
      </c>
      <c r="F15" s="142">
        <v>227</v>
      </c>
      <c r="G15" s="142">
        <v>693</v>
      </c>
      <c r="H15" s="142">
        <v>412</v>
      </c>
      <c r="I15" s="142">
        <v>471</v>
      </c>
      <c r="J15" s="142">
        <v>479</v>
      </c>
      <c r="K15" s="142">
        <v>303</v>
      </c>
      <c r="L15" s="142">
        <v>592</v>
      </c>
      <c r="M15" s="142">
        <v>420</v>
      </c>
      <c r="N15" s="142">
        <v>516</v>
      </c>
      <c r="O15" s="142">
        <v>415</v>
      </c>
      <c r="P15" s="142">
        <v>612</v>
      </c>
      <c r="Q15" s="142">
        <v>718</v>
      </c>
      <c r="R15" s="142">
        <v>478</v>
      </c>
      <c r="S15" s="142">
        <v>85</v>
      </c>
      <c r="T15" s="142">
        <v>370</v>
      </c>
      <c r="U15" s="142">
        <v>1025</v>
      </c>
      <c r="V15" s="142">
        <v>740</v>
      </c>
      <c r="W15" s="142">
        <v>229</v>
      </c>
      <c r="X15" s="142">
        <v>478</v>
      </c>
      <c r="Y15" s="142">
        <v>86</v>
      </c>
      <c r="Z15" s="142">
        <v>854</v>
      </c>
      <c r="AA15" s="142"/>
      <c r="AB15" s="142"/>
      <c r="AC15" s="142"/>
      <c r="AD15" s="142"/>
      <c r="AE15" s="142"/>
      <c r="AF15" s="142"/>
      <c r="AJ15" s="138">
        <v>2.4513527786072802E-3</v>
      </c>
      <c r="AK15" s="139" t="s">
        <v>177</v>
      </c>
    </row>
    <row r="16" spans="1:37" x14ac:dyDescent="0.25">
      <c r="A16" s="144" t="s">
        <v>203</v>
      </c>
      <c r="B16" s="142">
        <v>4</v>
      </c>
      <c r="C16" s="142">
        <v>544</v>
      </c>
      <c r="D16" s="142">
        <v>677</v>
      </c>
      <c r="E16" s="142">
        <v>256</v>
      </c>
      <c r="F16" s="142">
        <v>372</v>
      </c>
      <c r="G16" s="142">
        <v>572</v>
      </c>
      <c r="H16" s="142">
        <v>507</v>
      </c>
      <c r="I16" s="142">
        <v>607</v>
      </c>
      <c r="J16" s="142">
        <v>566</v>
      </c>
      <c r="K16" s="142">
        <v>297</v>
      </c>
      <c r="L16" s="142">
        <v>582</v>
      </c>
      <c r="M16" s="142">
        <v>741</v>
      </c>
      <c r="N16" s="142">
        <v>562</v>
      </c>
      <c r="O16" s="142">
        <v>373</v>
      </c>
      <c r="P16" s="142">
        <v>828</v>
      </c>
      <c r="Q16" s="142">
        <v>797</v>
      </c>
      <c r="R16" s="142">
        <v>868</v>
      </c>
      <c r="S16" s="142">
        <v>9</v>
      </c>
      <c r="T16" s="142">
        <v>348</v>
      </c>
      <c r="U16" s="142">
        <v>148</v>
      </c>
      <c r="V16" s="142">
        <v>528</v>
      </c>
      <c r="W16" s="142">
        <v>447</v>
      </c>
      <c r="X16" s="142">
        <v>525</v>
      </c>
      <c r="Y16" s="142">
        <v>36</v>
      </c>
      <c r="Z16" s="142">
        <v>596</v>
      </c>
      <c r="AA16" s="142"/>
      <c r="AB16" s="142"/>
      <c r="AC16" s="142"/>
      <c r="AD16" s="142"/>
      <c r="AE16" s="142"/>
      <c r="AF16" s="142"/>
    </row>
    <row r="17" spans="1:32" x14ac:dyDescent="0.25">
      <c r="A17" s="144" t="s">
        <v>27</v>
      </c>
      <c r="B17" s="142">
        <v>5</v>
      </c>
      <c r="C17" s="142">
        <v>738</v>
      </c>
      <c r="D17" s="142">
        <v>513</v>
      </c>
      <c r="E17" s="142">
        <v>587</v>
      </c>
      <c r="F17" s="142">
        <v>678</v>
      </c>
      <c r="G17" s="142">
        <v>559</v>
      </c>
      <c r="H17" s="142">
        <v>718</v>
      </c>
      <c r="I17" s="142">
        <v>734</v>
      </c>
      <c r="J17" s="142">
        <v>718</v>
      </c>
      <c r="K17" s="142">
        <v>547</v>
      </c>
      <c r="L17" s="142">
        <v>585</v>
      </c>
      <c r="M17" s="142">
        <v>876</v>
      </c>
      <c r="N17" s="142">
        <v>612</v>
      </c>
      <c r="O17" s="142">
        <v>514</v>
      </c>
      <c r="P17" s="142">
        <v>468</v>
      </c>
      <c r="Q17" s="142">
        <v>592</v>
      </c>
      <c r="R17" s="142">
        <v>607</v>
      </c>
      <c r="S17" s="142">
        <v>335</v>
      </c>
      <c r="T17" s="142">
        <v>388</v>
      </c>
      <c r="U17" s="142">
        <v>711</v>
      </c>
      <c r="V17" s="142">
        <v>363</v>
      </c>
      <c r="W17" s="142">
        <v>399</v>
      </c>
      <c r="X17" s="142">
        <v>614</v>
      </c>
      <c r="Y17" s="142">
        <v>169</v>
      </c>
      <c r="Z17" s="142">
        <v>371</v>
      </c>
      <c r="AA17" s="142"/>
      <c r="AB17" s="142"/>
      <c r="AC17" s="142"/>
      <c r="AD17" s="142"/>
      <c r="AE17" s="142"/>
      <c r="AF17" s="142"/>
    </row>
    <row r="18" spans="1:32" x14ac:dyDescent="0.25">
      <c r="A18" s="144" t="s">
        <v>34</v>
      </c>
      <c r="B18" s="142">
        <v>6</v>
      </c>
      <c r="C18" s="142">
        <v>774</v>
      </c>
      <c r="D18" s="142">
        <v>580</v>
      </c>
      <c r="E18" s="142">
        <v>703</v>
      </c>
      <c r="F18" s="142">
        <v>547</v>
      </c>
      <c r="G18" s="142">
        <v>154</v>
      </c>
      <c r="H18" s="142">
        <v>456</v>
      </c>
      <c r="I18" s="142">
        <v>479</v>
      </c>
      <c r="J18" s="142">
        <v>679</v>
      </c>
      <c r="K18" s="142">
        <v>744</v>
      </c>
      <c r="L18" s="142">
        <v>496</v>
      </c>
      <c r="M18" s="142">
        <v>1112</v>
      </c>
      <c r="N18" s="142">
        <v>626</v>
      </c>
      <c r="O18" s="142">
        <v>537</v>
      </c>
      <c r="P18" s="142">
        <v>528</v>
      </c>
      <c r="Q18" s="142">
        <v>691</v>
      </c>
      <c r="R18" s="142">
        <v>612</v>
      </c>
      <c r="S18" s="142">
        <v>691</v>
      </c>
      <c r="T18" s="142">
        <v>542</v>
      </c>
      <c r="U18" s="142">
        <v>1041</v>
      </c>
      <c r="V18" s="142">
        <v>721</v>
      </c>
      <c r="W18" s="142">
        <v>357</v>
      </c>
      <c r="X18" s="142">
        <v>591</v>
      </c>
      <c r="Y18" s="142">
        <v>437</v>
      </c>
      <c r="Z18" s="142">
        <v>269</v>
      </c>
      <c r="AA18" s="142"/>
      <c r="AB18" s="142"/>
      <c r="AC18" s="142"/>
      <c r="AD18" s="142"/>
      <c r="AE18" s="142"/>
      <c r="AF18" s="142"/>
    </row>
    <row r="19" spans="1:32" x14ac:dyDescent="0.25">
      <c r="A19" s="144" t="s">
        <v>122</v>
      </c>
      <c r="B19" s="142">
        <v>7</v>
      </c>
      <c r="C19" s="142">
        <v>887</v>
      </c>
      <c r="D19" s="142">
        <v>689</v>
      </c>
      <c r="E19" s="142">
        <v>577</v>
      </c>
      <c r="F19" s="142">
        <v>357</v>
      </c>
      <c r="G19" s="142">
        <v>606</v>
      </c>
      <c r="H19" s="142"/>
      <c r="I19" s="142"/>
      <c r="J19" s="142">
        <v>858</v>
      </c>
      <c r="K19" s="142">
        <v>497</v>
      </c>
      <c r="L19" s="142">
        <v>741</v>
      </c>
      <c r="M19" s="142">
        <v>953</v>
      </c>
      <c r="N19" s="142">
        <v>753</v>
      </c>
      <c r="O19" s="142">
        <v>494</v>
      </c>
      <c r="P19" s="142">
        <v>587</v>
      </c>
      <c r="Q19" s="142">
        <v>917</v>
      </c>
      <c r="R19" s="142">
        <v>440</v>
      </c>
      <c r="S19" s="142">
        <v>335</v>
      </c>
      <c r="T19" s="142">
        <v>309</v>
      </c>
      <c r="U19" s="142">
        <v>842</v>
      </c>
      <c r="V19" s="142">
        <v>396</v>
      </c>
      <c r="W19" s="142">
        <v>282</v>
      </c>
      <c r="X19" s="142">
        <v>420</v>
      </c>
      <c r="Y19" s="142">
        <v>117</v>
      </c>
      <c r="Z19" s="142">
        <v>645</v>
      </c>
      <c r="AA19" s="142"/>
      <c r="AB19" s="142"/>
      <c r="AC19" s="142"/>
      <c r="AD19" s="142"/>
      <c r="AE19" s="142"/>
      <c r="AF19" s="142"/>
    </row>
    <row r="20" spans="1:32" x14ac:dyDescent="0.25">
      <c r="A20" s="144" t="s">
        <v>204</v>
      </c>
      <c r="B20" s="142">
        <v>8</v>
      </c>
      <c r="C20" s="142">
        <v>818</v>
      </c>
      <c r="D20" s="142">
        <v>864</v>
      </c>
      <c r="E20" s="142">
        <v>688</v>
      </c>
      <c r="F20" s="142">
        <v>525</v>
      </c>
      <c r="G20" s="142">
        <v>492</v>
      </c>
      <c r="H20" s="142">
        <v>499</v>
      </c>
      <c r="I20" s="142"/>
      <c r="J20" s="142">
        <v>840</v>
      </c>
      <c r="K20" s="142">
        <v>649</v>
      </c>
      <c r="L20" s="142">
        <v>668</v>
      </c>
      <c r="M20" s="142">
        <v>988</v>
      </c>
      <c r="N20" s="142">
        <v>613</v>
      </c>
      <c r="O20" s="142">
        <v>602</v>
      </c>
      <c r="P20" s="142">
        <v>630</v>
      </c>
      <c r="Q20" s="142">
        <v>680</v>
      </c>
      <c r="R20" s="142">
        <v>767</v>
      </c>
      <c r="S20" s="142">
        <v>477</v>
      </c>
      <c r="T20" s="142">
        <v>181</v>
      </c>
      <c r="U20" s="142">
        <v>1239</v>
      </c>
      <c r="V20" s="142">
        <v>570</v>
      </c>
      <c r="W20" s="142">
        <v>412</v>
      </c>
      <c r="X20" s="142">
        <v>525</v>
      </c>
      <c r="Y20" s="142">
        <v>275</v>
      </c>
      <c r="Z20" s="142">
        <v>961</v>
      </c>
      <c r="AA20" s="142"/>
      <c r="AB20" s="142"/>
      <c r="AC20" s="142"/>
      <c r="AD20" s="142"/>
      <c r="AE20" s="142"/>
      <c r="AF20" s="142"/>
    </row>
    <row r="21" spans="1:32" x14ac:dyDescent="0.25">
      <c r="A21" s="144" t="s">
        <v>123</v>
      </c>
      <c r="B21" s="142">
        <v>9</v>
      </c>
      <c r="C21" s="142">
        <v>665</v>
      </c>
      <c r="D21" s="142">
        <v>859</v>
      </c>
      <c r="E21" s="142">
        <v>589</v>
      </c>
      <c r="F21" s="142">
        <v>710</v>
      </c>
      <c r="G21" s="142">
        <v>939</v>
      </c>
      <c r="H21" s="142">
        <v>564</v>
      </c>
      <c r="I21" s="142"/>
      <c r="J21" s="142">
        <v>722</v>
      </c>
      <c r="K21" s="142">
        <v>586</v>
      </c>
      <c r="L21" s="142">
        <v>778</v>
      </c>
      <c r="M21" s="142">
        <v>579</v>
      </c>
      <c r="N21" s="142">
        <v>573</v>
      </c>
      <c r="O21" s="142">
        <v>570</v>
      </c>
      <c r="P21" s="142">
        <v>564</v>
      </c>
      <c r="Q21" s="142">
        <v>737</v>
      </c>
      <c r="R21" s="142">
        <v>642</v>
      </c>
      <c r="S21" s="142">
        <v>487</v>
      </c>
      <c r="T21" s="142">
        <v>218</v>
      </c>
      <c r="U21" s="142">
        <v>270</v>
      </c>
      <c r="V21" s="142">
        <v>573</v>
      </c>
      <c r="W21" s="142">
        <v>574</v>
      </c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32" x14ac:dyDescent="0.25">
      <c r="A22" s="144" t="s">
        <v>41</v>
      </c>
      <c r="B22" s="142">
        <v>10</v>
      </c>
      <c r="C22" s="142">
        <v>863</v>
      </c>
      <c r="D22" s="142">
        <v>849</v>
      </c>
      <c r="E22" s="142">
        <v>507</v>
      </c>
      <c r="F22" s="142">
        <v>505</v>
      </c>
      <c r="G22" s="142">
        <v>909</v>
      </c>
      <c r="H22" s="142">
        <v>808</v>
      </c>
      <c r="I22" s="142"/>
      <c r="J22" s="142">
        <v>732</v>
      </c>
      <c r="K22" s="142">
        <v>506</v>
      </c>
      <c r="L22" s="142">
        <v>638</v>
      </c>
      <c r="M22" s="142">
        <v>706</v>
      </c>
      <c r="N22" s="142">
        <v>642</v>
      </c>
      <c r="O22" s="142"/>
      <c r="P22" s="142"/>
      <c r="Q22" s="142"/>
      <c r="R22" s="142"/>
      <c r="S22" s="142">
        <v>529</v>
      </c>
      <c r="T22" s="142">
        <v>206</v>
      </c>
      <c r="U22" s="142">
        <v>707</v>
      </c>
      <c r="V22" s="142">
        <v>567</v>
      </c>
      <c r="W22" s="142">
        <v>455</v>
      </c>
      <c r="X22" s="142"/>
      <c r="Y22" s="142"/>
      <c r="Z22" s="142"/>
      <c r="AA22" s="142"/>
      <c r="AB22" s="142"/>
      <c r="AC22" s="142"/>
      <c r="AD22" s="142"/>
      <c r="AE22" s="142"/>
      <c r="AF22" s="142"/>
    </row>
    <row r="23" spans="1:32" x14ac:dyDescent="0.25">
      <c r="A23" s="144" t="s">
        <v>124</v>
      </c>
      <c r="B23" s="142">
        <v>11</v>
      </c>
      <c r="C23" s="142">
        <v>631</v>
      </c>
      <c r="D23" s="142">
        <v>685</v>
      </c>
      <c r="E23" s="142">
        <v>635</v>
      </c>
      <c r="F23" s="142">
        <v>494</v>
      </c>
      <c r="G23" s="142">
        <v>850</v>
      </c>
      <c r="H23" s="142">
        <v>589</v>
      </c>
      <c r="I23" s="142"/>
      <c r="J23" s="142">
        <v>783</v>
      </c>
      <c r="K23" s="142"/>
      <c r="L23" s="142"/>
      <c r="M23" s="142"/>
      <c r="N23" s="142"/>
      <c r="O23" s="142"/>
      <c r="P23" s="142"/>
      <c r="Q23" s="142"/>
      <c r="R23" s="142"/>
      <c r="S23" s="142">
        <v>571</v>
      </c>
      <c r="T23" s="142">
        <v>219</v>
      </c>
      <c r="U23" s="142">
        <v>706</v>
      </c>
      <c r="V23" s="142">
        <v>549</v>
      </c>
      <c r="W23" s="142">
        <v>427</v>
      </c>
      <c r="X23" s="142"/>
      <c r="Y23" s="142"/>
      <c r="Z23" s="142"/>
      <c r="AA23" s="142"/>
      <c r="AB23" s="142"/>
      <c r="AC23" s="142"/>
      <c r="AD23" s="142"/>
      <c r="AE23" s="142"/>
      <c r="AF23" s="142"/>
    </row>
    <row r="24" spans="1:32" x14ac:dyDescent="0.25">
      <c r="A24" s="144" t="s">
        <v>125</v>
      </c>
      <c r="B24" s="142">
        <v>12</v>
      </c>
      <c r="C24" s="142">
        <v>629</v>
      </c>
      <c r="D24" s="142">
        <v>731</v>
      </c>
      <c r="E24" s="142">
        <v>902</v>
      </c>
      <c r="F24" s="142">
        <v>596</v>
      </c>
      <c r="G24" s="142">
        <v>756</v>
      </c>
      <c r="H24" s="142">
        <v>596</v>
      </c>
      <c r="I24" s="142"/>
      <c r="J24" s="142">
        <v>946</v>
      </c>
      <c r="K24" s="142"/>
      <c r="L24" s="142"/>
      <c r="M24" s="142"/>
      <c r="N24" s="142"/>
      <c r="O24" s="142"/>
      <c r="P24" s="142"/>
      <c r="Q24" s="142"/>
      <c r="R24" s="142"/>
      <c r="S24" s="142">
        <v>841</v>
      </c>
      <c r="T24" s="142">
        <v>227</v>
      </c>
      <c r="U24" s="142">
        <v>750</v>
      </c>
      <c r="V24" s="142">
        <v>428</v>
      </c>
      <c r="W24" s="142">
        <v>272</v>
      </c>
      <c r="X24" s="142"/>
      <c r="Y24" s="142"/>
      <c r="Z24" s="142"/>
      <c r="AA24" s="142"/>
      <c r="AB24" s="142"/>
      <c r="AC24" s="142"/>
      <c r="AD24" s="142"/>
      <c r="AE24" s="142"/>
      <c r="AF24" s="142"/>
    </row>
    <row r="25" spans="1:32" ht="15.75" thickBot="1" x14ac:dyDescent="0.3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</row>
    <row r="26" spans="1:32" x14ac:dyDescent="0.25">
      <c r="A26" s="156"/>
      <c r="B26" s="149" t="s">
        <v>198</v>
      </c>
      <c r="C26" s="150" t="s">
        <v>209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1"/>
    </row>
    <row r="27" spans="1:32" x14ac:dyDescent="0.25">
      <c r="A27" s="152" t="s">
        <v>199</v>
      </c>
      <c r="B27" s="157">
        <v>-2</v>
      </c>
      <c r="C27" s="153">
        <f>(((C10*$B$4)/$B$5*0.2)*$B$6)/$B$7</f>
        <v>4.0535869342639312</v>
      </c>
      <c r="D27" s="153">
        <f>(((D10*$B$4)/$B$5*0.2)*$B$6)/$B$7</f>
        <v>5.1822327081178097</v>
      </c>
      <c r="E27" s="153">
        <f>(((E10*$B$4)/$B$5*0.2)*$B$6)/$B$7</f>
        <v>3.8628299020632761</v>
      </c>
      <c r="F27" s="153">
        <f>(((F10*$B$4)/$B$5*0.2)*$B$6)/$B$7</f>
        <v>7.3123529010251298</v>
      </c>
      <c r="G27" s="153">
        <f>(((G10*$B$4)/$B$5*0.2)*$B$6)/$B$7</f>
        <v>0.20665345155071022</v>
      </c>
      <c r="H27" s="153">
        <f>(((H10*$B$4)/$B$5*0.2)*$B$6)/$B$7</f>
        <v>11.11159712568819</v>
      </c>
      <c r="I27" s="153">
        <f>(((I10*$B$4)/$B$5*0.2)*$B$6)/$B$7</f>
        <v>2.6705984508091785</v>
      </c>
      <c r="J27" s="153">
        <f>(((J10*$B$4)/$B$5*0.2)*$B$6)/$B$7</f>
        <v>5.7704002240698316</v>
      </c>
      <c r="K27" s="153">
        <f>(((K10*$B$4)/$B$5*0.2)*$B$6)/$B$7</f>
        <v>10.284983319485347</v>
      </c>
      <c r="L27" s="153">
        <f>(((L10*$B$4)/$B$5*0.2)*$B$6)/$B$7</f>
        <v>1.7645025478560641</v>
      </c>
      <c r="M27" s="153">
        <f>(((M10*$B$4)/$B$5*0.2)*$B$6)/$B$7</f>
        <v>6.3426713206717986</v>
      </c>
      <c r="N27" s="153">
        <f>(((N10*$B$4)/$B$5*0.2)*$B$6)/$B$7</f>
        <v>4.2284475471145324</v>
      </c>
      <c r="O27" s="153">
        <f>(((O10*$B$4)/$B$5*0.2)*$B$6)/$B$7</f>
        <v>15.340044672802721</v>
      </c>
      <c r="P27" s="153">
        <f>(((P10*$B$4)/$B$5*0.2)*$B$6)/$B$7</f>
        <v>4.4986866760654616</v>
      </c>
      <c r="Q27" s="153">
        <f>(((Q10*$B$4)/$B$5*0.2)*$B$6)/$B$7</f>
        <v>17.64502547856064</v>
      </c>
      <c r="R27" s="153">
        <f>(((R10*$B$4)/$B$5*0.2)*$B$6)/$B$7</f>
        <v>0.55637467725191214</v>
      </c>
      <c r="S27" s="153">
        <f>(((S10*$B$4)/$B$5*0.2)*$B$6)/$B$7</f>
        <v>12.319724996292342</v>
      </c>
      <c r="T27" s="153">
        <f>(((T10*$B$4)/$B$5*0.2)*$B$6)/$B$7</f>
        <v>6.2154999658713628</v>
      </c>
      <c r="U27" s="153">
        <f>(((U10*$B$4)/$B$5*0.2)*$B$6)/$B$7</f>
        <v>9.4742659326325604</v>
      </c>
      <c r="V27" s="153">
        <f>(((V10*$B$4)/$B$5*0.2)*$B$6)/$B$7</f>
        <v>2.8772519023598888</v>
      </c>
      <c r="W27" s="153">
        <f>(((W10*$B$4)/$B$5*0.2)*$B$6)/$B$7</f>
        <v>4.4827902567154077</v>
      </c>
      <c r="X27" s="153">
        <f>(((X10*$B$4)/$B$5*0.2)*$B$6)/$B$7</f>
        <v>3.8787263214133314</v>
      </c>
      <c r="Y27" s="153">
        <f>(((Y10*$B$4)/$B$5*0.2)*$B$6)/$B$7</f>
        <v>3.3541444828615274</v>
      </c>
      <c r="Z27" s="153">
        <f>(((Z10*$B$4)/$B$5*0.2)*$B$6)/$B$7</f>
        <v>14.020641866748186</v>
      </c>
      <c r="AA27" s="25"/>
      <c r="AB27" s="25"/>
      <c r="AC27" s="25"/>
      <c r="AD27" s="25"/>
      <c r="AE27" s="25"/>
      <c r="AF27" s="98"/>
    </row>
    <row r="28" spans="1:32" x14ac:dyDescent="0.25">
      <c r="A28" s="152" t="s">
        <v>200</v>
      </c>
      <c r="B28" s="157">
        <v>-1</v>
      </c>
      <c r="C28" s="153">
        <f>(((C11*$B$4)/$B$5*0.2)*$B$6)/$B$7</f>
        <v>5.1345434500676479</v>
      </c>
      <c r="D28" s="153">
        <f>(((D11*$B$4)/$B$5*0.2)*$B$6)/$B$7</f>
        <v>9.2517160617317984</v>
      </c>
      <c r="E28" s="153">
        <f>(((E11*$B$4)/$B$5*0.2)*$B$6)/$B$7</f>
        <v>2.3526700638080857</v>
      </c>
      <c r="F28" s="153">
        <f>(((F11*$B$4)/$B$5*0.2)*$B$6)/$B$7</f>
        <v>5.0073720952672103</v>
      </c>
      <c r="G28" s="153">
        <f>(((G11*$B$4)/$B$5*0.2)*$B$6)/$B$7</f>
        <v>10.634704545186549</v>
      </c>
      <c r="H28" s="153">
        <f>(((H11*$B$4)/$B$5*0.2)*$B$6)/$B$7</f>
        <v>6.8672531592236004</v>
      </c>
      <c r="I28" s="153">
        <f>(((I11*$B$4)/$B$5*0.2)*$B$6)/$B$7</f>
        <v>3.3859373215616371</v>
      </c>
      <c r="J28" s="153">
        <f>(((J11*$B$4)/$B$5*0.2)*$B$6)/$B$7</f>
        <v>3.1951802893609815</v>
      </c>
      <c r="K28" s="153">
        <f>(((K11*$B$4)/$B$5*0.2)*$B$6)/$B$7</f>
        <v>8.1548631265780269</v>
      </c>
      <c r="L28" s="153">
        <f>(((L11*$B$4)/$B$5*0.2)*$B$6)/$B$7</f>
        <v>1.478366999555081</v>
      </c>
      <c r="M28" s="153">
        <f>(((M11*$B$4)/$B$5*0.2)*$B$6)/$B$7</f>
        <v>2.861355483009834</v>
      </c>
      <c r="N28" s="153">
        <f>(((N11*$B$4)/$B$5*0.2)*$B$6)/$B$7</f>
        <v>3.1474910313108171</v>
      </c>
      <c r="O28" s="153">
        <f>(((O11*$B$4)/$B$5*0.2)*$B$6)/$B$7</f>
        <v>11.63617896423999</v>
      </c>
      <c r="P28" s="153">
        <f>(((P11*$B$4)/$B$5*0.2)*$B$6)/$B$7</f>
        <v>8.9814769327808666</v>
      </c>
      <c r="Q28" s="153">
        <f>(((Q11*$B$4)/$B$5*0.2)*$B$6)/$B$7</f>
        <v>12.589964125243268</v>
      </c>
      <c r="R28" s="153">
        <f>(((R11*$B$4)/$B$5*0.2)*$B$6)/$B$7</f>
        <v>5.7862966434198855</v>
      </c>
      <c r="S28" s="153">
        <f>(((S11*$B$4)/$B$5*0.2)*$B$6)/$B$7</f>
        <v>8.9655805134308153</v>
      </c>
      <c r="T28" s="153">
        <f>(((T11*$B$4)/$B$5*0.2)*$B$6)/$B$7</f>
        <v>3.3382480635114735</v>
      </c>
      <c r="U28" s="153">
        <f>(((U11*$B$4)/$B$5*0.2)*$B$6)/$B$7</f>
        <v>12.907892512244363</v>
      </c>
      <c r="V28" s="153">
        <f>(((V11*$B$4)/$B$5*0.2)*$B$6)/$B$7</f>
        <v>4.848407901766663</v>
      </c>
      <c r="W28" s="153">
        <f>(((W11*$B$4)/$B$5*0.2)*$B$6)/$B$7</f>
        <v>5.1822327081178097</v>
      </c>
      <c r="X28" s="153">
        <f>(((X11*$B$4)/$B$5*0.2)*$B$6)/$B$7</f>
        <v>5.7704002240698316</v>
      </c>
      <c r="Y28" s="153">
        <f>(((Y11*$B$4)/$B$5*0.2)*$B$6)/$B$7</f>
        <v>2.9408375797601072</v>
      </c>
      <c r="Z28" s="153">
        <f>(((Z11*$B$4)/$B$5*0.2)*$B$6)/$B$7</f>
        <v>16.929686607808183</v>
      </c>
      <c r="AA28" s="25"/>
      <c r="AB28" s="25"/>
      <c r="AC28" s="25"/>
      <c r="AD28" s="25"/>
      <c r="AE28" s="25"/>
      <c r="AF28" s="98"/>
    </row>
    <row r="29" spans="1:32" x14ac:dyDescent="0.25">
      <c r="A29" s="152"/>
      <c r="B29" s="157">
        <v>0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25"/>
      <c r="AB29" s="25"/>
      <c r="AC29" s="25"/>
      <c r="AD29" s="25"/>
      <c r="AE29" s="25"/>
      <c r="AF29" s="98"/>
    </row>
    <row r="30" spans="1:32" x14ac:dyDescent="0.25">
      <c r="A30" s="152" t="s">
        <v>30</v>
      </c>
      <c r="B30" s="157">
        <v>1</v>
      </c>
      <c r="C30" s="153">
        <f>(((C13*$B$4)/$B$5*0.2)*$B$6)/$B$7</f>
        <v>2.3208772251079761</v>
      </c>
      <c r="D30" s="153">
        <f>(((D13*$B$4)/$B$5*0.2)*$B$6)/$B$7</f>
        <v>5.4683682564187936</v>
      </c>
      <c r="E30" s="153">
        <f>(((E13*$B$4)/$B$5*0.2)*$B$6)/$B$7</f>
        <v>2.3049808057579222</v>
      </c>
      <c r="F30" s="153">
        <f>(((F13*$B$4)/$B$5*0.2)*$B$6)/$B$7</f>
        <v>5.7545038047197776</v>
      </c>
      <c r="G30" s="153">
        <f>(((G13*$B$4)/$B$5*0.2)*$B$6)/$B$7</f>
        <v>9.9670549324842543</v>
      </c>
      <c r="H30" s="153">
        <f>(((H13*$B$4)/$B$5*0.2)*$B$6)/$B$7</f>
        <v>9.3311981584820707</v>
      </c>
      <c r="I30" s="153">
        <f>(((I13*$B$4)/$B$5*0.2)*$B$6)/$B$7</f>
        <v>8.0912774491778094</v>
      </c>
      <c r="J30" s="153">
        <f>(((J13*$B$4)/$B$5*0.2)*$B$6)/$B$7</f>
        <v>8.1866559652781348</v>
      </c>
      <c r="K30" s="153">
        <f>(((K13*$B$4)/$B$5*0.2)*$B$6)/$B$7</f>
        <v>4.4033081599651336</v>
      </c>
      <c r="L30" s="153">
        <f>(((L13*$B$4)/$B$5*0.2)*$B$6)/$B$7</f>
        <v>3.5290050957121282</v>
      </c>
      <c r="M30" s="153">
        <f>(((M13*$B$4)/$B$5*0.2)*$B$6)/$B$7</f>
        <v>3.6243836118124566</v>
      </c>
      <c r="N30" s="153">
        <f>(((N13*$B$4)/$B$5*0.2)*$B$6)/$B$7</f>
        <v>3.1792838700109272</v>
      </c>
      <c r="O30" s="153">
        <f>(((O13*$B$4)/$B$5*0.2)*$B$6)/$B$7</f>
        <v>8.6794449651298287</v>
      </c>
      <c r="P30" s="153">
        <f>(((P13*$B$4)/$B$5*0.2)*$B$6)/$B$7</f>
        <v>8.631755707079666</v>
      </c>
      <c r="Q30" s="153">
        <f>(((Q13*$B$4)/$B$5*0.2)*$B$6)/$B$7</f>
        <v>8.1071738685278625</v>
      </c>
      <c r="R30" s="153">
        <f>(((R13*$B$4)/$B$5*0.2)*$B$6)/$B$7</f>
        <v>5.8975715788702683</v>
      </c>
      <c r="S30" s="153">
        <f>(((S13*$B$4)/$B$5*0.2)*$B$6)/$B$7</f>
        <v>3.05211251521049</v>
      </c>
      <c r="T30" s="153">
        <f>(((T13*$B$4)/$B$5*0.2)*$B$6)/$B$7</f>
        <v>3.5290050957121282</v>
      </c>
      <c r="U30" s="153">
        <f>(((U13*$B$4)/$B$5*0.2)*$B$6)/$B$7</f>
        <v>16.564068962756927</v>
      </c>
      <c r="V30" s="153">
        <f>(((V13*$B$4)/$B$5*0.2)*$B$6)/$B$7</f>
        <v>10.173708384034965</v>
      </c>
      <c r="W30" s="153">
        <f>(((W13*$B$4)/$B$5*0.2)*$B$6)/$B$7</f>
        <v>1.8598810639563923</v>
      </c>
      <c r="X30" s="153">
        <f>(((X13*$B$4)/$B$5*0.2)*$B$6)/$B$7</f>
        <v>5.1504398694177018</v>
      </c>
      <c r="Y30" s="153">
        <f>(((Y13*$B$4)/$B$5*0.2)*$B$6)/$B$7</f>
        <v>7.2169743849248036</v>
      </c>
      <c r="Z30" s="153">
        <f>(((Z13*$B$4)/$B$5*0.2)*$B$6)/$B$7</f>
        <v>5.0868541920174826</v>
      </c>
      <c r="AA30" s="25"/>
      <c r="AB30" s="25"/>
      <c r="AC30" s="25"/>
      <c r="AD30" s="25"/>
      <c r="AE30" s="25"/>
      <c r="AF30" s="98"/>
    </row>
    <row r="31" spans="1:32" x14ac:dyDescent="0.25">
      <c r="A31" s="152" t="s">
        <v>201</v>
      </c>
      <c r="B31" s="157">
        <v>2</v>
      </c>
      <c r="C31" s="153">
        <f>(((C14*$B$4)/$B$5*0.2)*$B$6)/$B$7</f>
        <v>7.4077314171254587</v>
      </c>
      <c r="D31" s="153">
        <f>(((D14*$B$4)/$B$5*0.2)*$B$6)/$B$7</f>
        <v>8.043588191127645</v>
      </c>
      <c r="E31" s="153">
        <f>(((E14*$B$4)/$B$5*0.2)*$B$6)/$B$7</f>
        <v>3.4336265796118002</v>
      </c>
      <c r="F31" s="153">
        <f>(((F14*$B$4)/$B$5*0.2)*$B$6)/$B$7</f>
        <v>7.8210383202268794</v>
      </c>
      <c r="G31" s="153">
        <f>(((G14*$B$4)/$B$5*0.2)*$B$6)/$B$7</f>
        <v>13.813988415197477</v>
      </c>
      <c r="H31" s="153">
        <f>(((H14*$B$4)/$B$5*0.2)*$B$6)/$B$7</f>
        <v>6.9944245140240398</v>
      </c>
      <c r="I31" s="153">
        <f>(((I14*$B$4)/$B$5*0.2)*$B$6)/$B$7</f>
        <v>10.348568996885566</v>
      </c>
      <c r="J31" s="153">
        <f>(((J14*$B$4)/$B$5*0.2)*$B$6)/$B$7</f>
        <v>11.779246738390482</v>
      </c>
      <c r="K31" s="153">
        <f>(((K14*$B$4)/$B$5*0.2)*$B$6)/$B$7</f>
        <v>3.9105191601134397</v>
      </c>
      <c r="L31" s="153">
        <f>(((L14*$B$4)/$B$5*0.2)*$B$6)/$B$7</f>
        <v>8.1866559652781348</v>
      </c>
      <c r="M31" s="153">
        <f>(((M14*$B$4)/$B$5*0.2)*$B$6)/$B$7</f>
        <v>2.861355483009834</v>
      </c>
      <c r="N31" s="153">
        <f>(((N14*$B$4)/$B$5*0.2)*$B$6)/$B$7</f>
        <v>6.4857390948222902</v>
      </c>
      <c r="O31" s="153">
        <f>(((O14*$B$4)/$B$5*0.2)*$B$6)/$B$7</f>
        <v>10.507533190386113</v>
      </c>
      <c r="P31" s="153">
        <f>(((P14*$B$4)/$B$5*0.2)*$B$6)/$B$7</f>
        <v>6.4062569980720179</v>
      </c>
      <c r="Q31" s="153">
        <f>(((Q14*$B$4)/$B$5*0.2)*$B$6)/$B$7</f>
        <v>15.657973059803815</v>
      </c>
      <c r="R31" s="153">
        <f>(((R14*$B$4)/$B$5*0.2)*$B$6)/$B$7</f>
        <v>6.5811176109226173</v>
      </c>
      <c r="S31" s="153">
        <f>(((S14*$B$4)/$B$5*0.2)*$B$6)/$B$7</f>
        <v>0.42920332245147502</v>
      </c>
      <c r="T31" s="153">
        <f>(((T14*$B$4)/$B$5*0.2)*$B$6)/$B$7</f>
        <v>5.6591252886194487</v>
      </c>
      <c r="U31" s="153">
        <f>(((U14*$B$4)/$B$5*0.2)*$B$6)/$B$7</f>
        <v>9.9829513518343109</v>
      </c>
      <c r="V31" s="153">
        <f>(((V14*$B$4)/$B$5*0.2)*$B$6)/$B$7</f>
        <v>16.039487124205127</v>
      </c>
      <c r="W31" s="153">
        <f>(((W14*$B$4)/$B$5*0.2)*$B$6)/$B$7</f>
        <v>0.89019948360305945</v>
      </c>
      <c r="X31" s="153">
        <f>(((X14*$B$4)/$B$5*0.2)*$B$6)/$B$7</f>
        <v>7.8051419008768246</v>
      </c>
      <c r="Y31" s="153">
        <f>(((Y14*$B$4)/$B$5*0.2)*$B$6)/$B$7</f>
        <v>1.1604386125539881</v>
      </c>
      <c r="Z31" s="153">
        <f>(((Z14*$B$4)/$B$5*0.2)*$B$6)/$B$7</f>
        <v>6.597014030272673</v>
      </c>
      <c r="AA31" s="25"/>
      <c r="AB31" s="25"/>
      <c r="AC31" s="25"/>
      <c r="AD31" s="25"/>
      <c r="AE31" s="25"/>
      <c r="AF31" s="98"/>
    </row>
    <row r="32" spans="1:32" x14ac:dyDescent="0.25">
      <c r="A32" s="152" t="s">
        <v>202</v>
      </c>
      <c r="B32" s="157">
        <v>3</v>
      </c>
      <c r="C32" s="153">
        <f>(((C15*$B$4)/$B$5*0.2)*$B$6)/$B$7</f>
        <v>8.0912774491778094</v>
      </c>
      <c r="D32" s="153">
        <f>(((D15*$B$4)/$B$5*0.2)*$B$6)/$B$7</f>
        <v>7.9958989330774806</v>
      </c>
      <c r="E32" s="153">
        <f>(((E15*$B$4)/$B$5*0.2)*$B$6)/$B$7</f>
        <v>3.7356585472628381</v>
      </c>
      <c r="F32" s="153">
        <f>(((F15*$B$4)/$B$5*0.2)*$B$6)/$B$7</f>
        <v>3.6084871924624018</v>
      </c>
      <c r="G32" s="153">
        <f>(((G15*$B$4)/$B$5*0.2)*$B$6)/$B$7</f>
        <v>11.01621860958786</v>
      </c>
      <c r="H32" s="153">
        <f>(((H15*$B$4)/$B$5*0.2)*$B$6)/$B$7</f>
        <v>6.5493247722225112</v>
      </c>
      <c r="I32" s="153">
        <f>(((I15*$B$4)/$B$5*0.2)*$B$6)/$B$7</f>
        <v>7.4872135138757319</v>
      </c>
      <c r="J32" s="153">
        <f>(((J15*$B$4)/$B$5*0.2)*$B$6)/$B$7</f>
        <v>7.6143848686761695</v>
      </c>
      <c r="K32" s="153">
        <f>(((K15*$B$4)/$B$5*0.2)*$B$6)/$B$7</f>
        <v>4.8166150630665534</v>
      </c>
      <c r="L32" s="153">
        <f>(((L15*$B$4)/$B$5*0.2)*$B$6)/$B$7</f>
        <v>9.410680255232343</v>
      </c>
      <c r="M32" s="153">
        <f>(((M15*$B$4)/$B$5*0.2)*$B$6)/$B$7</f>
        <v>6.676496127022947</v>
      </c>
      <c r="N32" s="153">
        <f>(((N15*$B$4)/$B$5*0.2)*$B$6)/$B$7</f>
        <v>8.2025523846281914</v>
      </c>
      <c r="O32" s="153">
        <f>(((O15*$B$4)/$B$5*0.2)*$B$6)/$B$7</f>
        <v>6.597014030272673</v>
      </c>
      <c r="P32" s="153">
        <f>(((P15*$B$4)/$B$5*0.2)*$B$6)/$B$7</f>
        <v>9.7286086422334357</v>
      </c>
      <c r="Q32" s="153">
        <f>(((Q15*$B$4)/$B$5*0.2)*$B$6)/$B$7</f>
        <v>11.413629093339228</v>
      </c>
      <c r="R32" s="153">
        <f>(((R15*$B$4)/$B$5*0.2)*$B$6)/$B$7</f>
        <v>7.5984884493261147</v>
      </c>
      <c r="S32" s="153">
        <f>(((S15*$B$4)/$B$5*0.2)*$B$6)/$B$7</f>
        <v>1.3511956447546438</v>
      </c>
      <c r="T32" s="153">
        <f>(((T15*$B$4)/$B$5*0.2)*$B$6)/$B$7</f>
        <v>5.8816751595202144</v>
      </c>
      <c r="U32" s="153">
        <f>(((U15*$B$4)/$B$5*0.2)*$B$6)/$B$7</f>
        <v>16.293829833806001</v>
      </c>
      <c r="V32" s="153">
        <f>(((V15*$B$4)/$B$5*0.2)*$B$6)/$B$7</f>
        <v>11.763350319040429</v>
      </c>
      <c r="W32" s="153">
        <f>(((W15*$B$4)/$B$5*0.2)*$B$6)/$B$7</f>
        <v>3.6402800311625114</v>
      </c>
      <c r="X32" s="153">
        <f>(((X15*$B$4)/$B$5*0.2)*$B$6)/$B$7</f>
        <v>7.5984884493261147</v>
      </c>
      <c r="Y32" s="153">
        <f>(((Y15*$B$4)/$B$5*0.2)*$B$6)/$B$7</f>
        <v>1.3670920641046984</v>
      </c>
      <c r="Z32" s="153">
        <f>(((Z15*$B$4)/$B$5*0.2)*$B$6)/$B$7</f>
        <v>13.575542124946654</v>
      </c>
      <c r="AA32" s="25"/>
      <c r="AB32" s="25"/>
      <c r="AC32" s="25"/>
      <c r="AD32" s="25"/>
      <c r="AE32" s="25"/>
      <c r="AF32" s="98"/>
    </row>
    <row r="33" spans="1:32" x14ac:dyDescent="0.25">
      <c r="A33" s="152" t="s">
        <v>203</v>
      </c>
      <c r="B33" s="157">
        <v>4</v>
      </c>
      <c r="C33" s="153">
        <f>(((C16*$B$4)/$B$5*0.2)*$B$6)/$B$7</f>
        <v>8.6476521264297208</v>
      </c>
      <c r="D33" s="153">
        <f>(((D16*$B$4)/$B$5*0.2)*$B$6)/$B$7</f>
        <v>10.761875899986988</v>
      </c>
      <c r="E33" s="153">
        <f>(((E16*$B$4)/$B$5*0.2)*$B$6)/$B$7</f>
        <v>4.0694833536139852</v>
      </c>
      <c r="F33" s="153">
        <f>(((F16*$B$4)/$B$5*0.2)*$B$6)/$B$7</f>
        <v>5.913467998220324</v>
      </c>
      <c r="G33" s="153">
        <f>(((G16*$B$4)/$B$5*0.2)*$B$6)/$B$7</f>
        <v>9.0927518682312503</v>
      </c>
      <c r="H33" s="153">
        <f>(((H16*$B$4)/$B$5*0.2)*$B$6)/$B$7</f>
        <v>8.0594846104776998</v>
      </c>
      <c r="I33" s="153">
        <f>(((I16*$B$4)/$B$5*0.2)*$B$6)/$B$7</f>
        <v>9.6491265454831616</v>
      </c>
      <c r="J33" s="153">
        <f>(((J16*$B$4)/$B$5*0.2)*$B$6)/$B$7</f>
        <v>8.9973733521309232</v>
      </c>
      <c r="K33" s="153">
        <f>(((K16*$B$4)/$B$5*0.2)*$B$6)/$B$7</f>
        <v>4.7212365469662254</v>
      </c>
      <c r="L33" s="153">
        <f>(((L16*$B$4)/$B$5*0.2)*$B$6)/$B$7</f>
        <v>9.2517160617317984</v>
      </c>
      <c r="M33" s="153">
        <f>(((M16*$B$4)/$B$5*0.2)*$B$6)/$B$7</f>
        <v>11.779246738390482</v>
      </c>
      <c r="N33" s="153">
        <f>(((N16*$B$4)/$B$5*0.2)*$B$6)/$B$7</f>
        <v>8.9337876747307039</v>
      </c>
      <c r="O33" s="153">
        <f>(((O16*$B$4)/$B$5*0.2)*$B$6)/$B$7</f>
        <v>5.9293644175703779</v>
      </c>
      <c r="P33" s="153">
        <f>(((P16*$B$4)/$B$5*0.2)*$B$6)/$B$7</f>
        <v>13.162235221845235</v>
      </c>
      <c r="Q33" s="153">
        <f>(((Q16*$B$4)/$B$5*0.2)*$B$6)/$B$7</f>
        <v>12.669446221993541</v>
      </c>
      <c r="R33" s="153">
        <f>(((R16*$B$4)/$B$5*0.2)*$B$6)/$B$7</f>
        <v>13.79809199584742</v>
      </c>
      <c r="S33" s="153">
        <f>(((S16*$B$4)/$B$5*0.2)*$B$6)/$B$7</f>
        <v>0.14306777415049168</v>
      </c>
      <c r="T33" s="153">
        <f>(((T16*$B$4)/$B$5*0.2)*$B$6)/$B$7</f>
        <v>5.531953933819012</v>
      </c>
      <c r="U33" s="153">
        <f>(((U16*$B$4)/$B$5*0.2)*$B$6)/$B$7</f>
        <v>2.3526700638080857</v>
      </c>
      <c r="V33" s="153">
        <f>(((V16*$B$4)/$B$5*0.2)*$B$6)/$B$7</f>
        <v>8.3933094168288456</v>
      </c>
      <c r="W33" s="153">
        <f>(((W16*$B$4)/$B$5*0.2)*$B$6)/$B$7</f>
        <v>7.1056994494744208</v>
      </c>
      <c r="X33" s="153">
        <f>(((X16*$B$4)/$B$5*0.2)*$B$6)/$B$7</f>
        <v>8.3456201587786829</v>
      </c>
      <c r="Y33" s="153">
        <f>(((Y16*$B$4)/$B$5*0.2)*$B$6)/$B$7</f>
        <v>0.57227109660196673</v>
      </c>
      <c r="Z33" s="153">
        <f>(((Z16*$B$4)/$B$5*0.2)*$B$6)/$B$7</f>
        <v>9.4742659326325604</v>
      </c>
      <c r="AA33" s="25"/>
      <c r="AB33" s="25"/>
      <c r="AC33" s="25"/>
      <c r="AD33" s="25"/>
      <c r="AE33" s="25"/>
      <c r="AF33" s="98"/>
    </row>
    <row r="34" spans="1:32" x14ac:dyDescent="0.25">
      <c r="A34" s="152" t="s">
        <v>27</v>
      </c>
      <c r="B34" s="157">
        <v>5</v>
      </c>
      <c r="C34" s="153">
        <f>(((C17*$B$4)/$B$5*0.2)*$B$6)/$B$7</f>
        <v>11.731557480340319</v>
      </c>
      <c r="D34" s="153">
        <f>(((D17*$B$4)/$B$5*0.2)*$B$6)/$B$7</f>
        <v>8.1548631265780269</v>
      </c>
      <c r="E34" s="153">
        <f>(((E17*$B$4)/$B$5*0.2)*$B$6)/$B$7</f>
        <v>9.3311981584820707</v>
      </c>
      <c r="F34" s="153">
        <f>(((F17*$B$4)/$B$5*0.2)*$B$6)/$B$7</f>
        <v>10.777772319337039</v>
      </c>
      <c r="G34" s="153">
        <f>(((G17*$B$4)/$B$5*0.2)*$B$6)/$B$7</f>
        <v>8.8860984166805412</v>
      </c>
      <c r="H34" s="153">
        <f>(((H17*$B$4)/$B$5*0.2)*$B$6)/$B$7</f>
        <v>11.413629093339228</v>
      </c>
      <c r="I34" s="153">
        <f>(((I17*$B$4)/$B$5*0.2)*$B$6)/$B$7</f>
        <v>11.667971802940102</v>
      </c>
      <c r="J34" s="153">
        <f>(((J17*$B$4)/$B$5*0.2)*$B$6)/$B$7</f>
        <v>11.413629093339228</v>
      </c>
      <c r="K34" s="153">
        <f>(((K17*$B$4)/$B$5*0.2)*$B$6)/$B$7</f>
        <v>8.6953413844798852</v>
      </c>
      <c r="L34" s="153">
        <f>(((L17*$B$4)/$B$5*0.2)*$B$6)/$B$7</f>
        <v>9.2994053197819611</v>
      </c>
      <c r="M34" s="153">
        <f>(((M17*$B$4)/$B$5*0.2)*$B$6)/$B$7</f>
        <v>13.925263350647858</v>
      </c>
      <c r="N34" s="153">
        <f>(((N17*$B$4)/$B$5*0.2)*$B$6)/$B$7</f>
        <v>9.7286086422334357</v>
      </c>
      <c r="O34" s="153">
        <f>(((O17*$B$4)/$B$5*0.2)*$B$6)/$B$7</f>
        <v>8.17075954592808</v>
      </c>
      <c r="P34" s="153">
        <f>(((P17*$B$4)/$B$5*0.2)*$B$6)/$B$7</f>
        <v>7.4395242558255692</v>
      </c>
      <c r="Q34" s="153">
        <f>(((Q17*$B$4)/$B$5*0.2)*$B$6)/$B$7</f>
        <v>9.410680255232343</v>
      </c>
      <c r="R34" s="153">
        <f>(((R17*$B$4)/$B$5*0.2)*$B$6)/$B$7</f>
        <v>9.6491265454831616</v>
      </c>
      <c r="S34" s="153">
        <f>(((S17*$B$4)/$B$5*0.2)*$B$6)/$B$7</f>
        <v>5.3253004822683021</v>
      </c>
      <c r="T34" s="153">
        <f>(((T17*$B$4)/$B$5*0.2)*$B$6)/$B$7</f>
        <v>6.1678107078211974</v>
      </c>
      <c r="U34" s="153">
        <f>(((U17*$B$4)/$B$5*0.2)*$B$6)/$B$7</f>
        <v>11.302354157888844</v>
      </c>
      <c r="V34" s="153">
        <f>(((V17*$B$4)/$B$5*0.2)*$B$6)/$B$7</f>
        <v>5.7704002240698316</v>
      </c>
      <c r="W34" s="153">
        <f>(((W17*$B$4)/$B$5*0.2)*$B$6)/$B$7</f>
        <v>6.3426713206717986</v>
      </c>
      <c r="X34" s="153">
        <f>(((X17*$B$4)/$B$5*0.2)*$B$6)/$B$7</f>
        <v>9.7604014809335453</v>
      </c>
      <c r="Y34" s="153">
        <f>(((Y17*$B$4)/$B$5*0.2)*$B$6)/$B$7</f>
        <v>2.6864948701592333</v>
      </c>
      <c r="Z34" s="153">
        <f>(((Z17*$B$4)/$B$5*0.2)*$B$6)/$B$7</f>
        <v>5.8975715788702683</v>
      </c>
      <c r="AA34" s="25"/>
      <c r="AB34" s="25"/>
      <c r="AC34" s="25"/>
      <c r="AD34" s="25"/>
      <c r="AE34" s="25"/>
      <c r="AF34" s="98"/>
    </row>
    <row r="35" spans="1:32" x14ac:dyDescent="0.25">
      <c r="A35" s="152" t="s">
        <v>34</v>
      </c>
      <c r="B35" s="157">
        <v>6</v>
      </c>
      <c r="C35" s="153">
        <f>(((C18*$B$4)/$B$5*0.2)*$B$6)/$B$7</f>
        <v>12.303828576942285</v>
      </c>
      <c r="D35" s="153">
        <f>(((D18*$B$4)/$B$5*0.2)*$B$6)/$B$7</f>
        <v>9.2199232230316888</v>
      </c>
      <c r="E35" s="153">
        <f>(((E18*$B$4)/$B$5*0.2)*$B$6)/$B$7</f>
        <v>11.175182803088408</v>
      </c>
      <c r="F35" s="153">
        <f>(((F18*$B$4)/$B$5*0.2)*$B$6)/$B$7</f>
        <v>8.6953413844798852</v>
      </c>
      <c r="G35" s="153">
        <f>(((G18*$B$4)/$B$5*0.2)*$B$6)/$B$7</f>
        <v>2.4480485799084137</v>
      </c>
      <c r="H35" s="153">
        <f>(((H18*$B$4)/$B$5*0.2)*$B$6)/$B$7</f>
        <v>7.2487672236249132</v>
      </c>
      <c r="I35" s="153">
        <f>(((I18*$B$4)/$B$5*0.2)*$B$6)/$B$7</f>
        <v>7.6143848686761695</v>
      </c>
      <c r="J35" s="153">
        <f>(((J18*$B$4)/$B$5*0.2)*$B$6)/$B$7</f>
        <v>10.793668738687096</v>
      </c>
      <c r="K35" s="153">
        <f>(((K18*$B$4)/$B$5*0.2)*$B$6)/$B$7</f>
        <v>11.826935996440648</v>
      </c>
      <c r="L35" s="153">
        <f>(((L18*$B$4)/$B$5*0.2)*$B$6)/$B$7</f>
        <v>7.8846239976270986</v>
      </c>
      <c r="M35" s="153">
        <f>(((M18*$B$4)/$B$5*0.2)*$B$6)/$B$7</f>
        <v>17.67681831726075</v>
      </c>
      <c r="N35" s="153">
        <f>(((N18*$B$4)/$B$5*0.2)*$B$6)/$B$7</f>
        <v>9.9511585131342013</v>
      </c>
      <c r="O35" s="153">
        <f>(((O18*$B$4)/$B$5*0.2)*$B$6)/$B$7</f>
        <v>8.5363771909793371</v>
      </c>
      <c r="P35" s="153">
        <f>(((P18*$B$4)/$B$5*0.2)*$B$6)/$B$7</f>
        <v>8.3933094168288456</v>
      </c>
      <c r="Q35" s="153">
        <f>(((Q18*$B$4)/$B$5*0.2)*$B$6)/$B$7</f>
        <v>10.98442577088775</v>
      </c>
      <c r="R35" s="153">
        <f>(((R18*$B$4)/$B$5*0.2)*$B$6)/$B$7</f>
        <v>9.7286086422334357</v>
      </c>
      <c r="S35" s="153">
        <f>(((S18*$B$4)/$B$5*0.2)*$B$6)/$B$7</f>
        <v>10.98442577088775</v>
      </c>
      <c r="T35" s="153">
        <f>(((T18*$B$4)/$B$5*0.2)*$B$6)/$B$7</f>
        <v>8.6158592877296094</v>
      </c>
      <c r="U35" s="153">
        <f>(((U18*$B$4)/$B$5*0.2)*$B$6)/$B$7</f>
        <v>16.548172543406874</v>
      </c>
      <c r="V35" s="153">
        <f>(((V18*$B$4)/$B$5*0.2)*$B$6)/$B$7</f>
        <v>11.461318351389389</v>
      </c>
      <c r="W35" s="153">
        <f>(((W18*$B$4)/$B$5*0.2)*$B$6)/$B$7</f>
        <v>5.6750217079695036</v>
      </c>
      <c r="X35" s="153">
        <f>(((X18*$B$4)/$B$5*0.2)*$B$6)/$B$7</f>
        <v>9.3947838358822899</v>
      </c>
      <c r="Y35" s="153">
        <f>(((Y18*$B$4)/$B$5*0.2)*$B$6)/$B$7</f>
        <v>6.9467352559738735</v>
      </c>
      <c r="Z35" s="153">
        <f>(((Z18*$B$4)/$B$5*0.2)*$B$6)/$B$7</f>
        <v>4.276136805164696</v>
      </c>
      <c r="AA35" s="25"/>
      <c r="AB35" s="25"/>
      <c r="AC35" s="25"/>
      <c r="AD35" s="25"/>
      <c r="AE35" s="25"/>
      <c r="AF35" s="98"/>
    </row>
    <row r="36" spans="1:32" x14ac:dyDescent="0.25">
      <c r="A36" s="152" t="s">
        <v>122</v>
      </c>
      <c r="B36" s="157">
        <v>7</v>
      </c>
      <c r="C36" s="153">
        <f>(((C19*$B$4)/$B$5*0.2)*$B$6)/$B$7</f>
        <v>14.100123963498458</v>
      </c>
      <c r="D36" s="153">
        <f>(((D19*$B$4)/$B$5*0.2)*$B$6)/$B$7</f>
        <v>10.952632932187642</v>
      </c>
      <c r="E36" s="153">
        <f>(((E19*$B$4)/$B$5*0.2)*$B$6)/$B$7</f>
        <v>9.1722339649815243</v>
      </c>
      <c r="F36" s="153">
        <f>(((F19*$B$4)/$B$5*0.2)*$B$6)/$B$7</f>
        <v>5.6750217079695036</v>
      </c>
      <c r="G36" s="153">
        <f>(((G19*$B$4)/$B$5*0.2)*$B$6)/$B$7</f>
        <v>9.6332301261331068</v>
      </c>
      <c r="H36" s="153"/>
      <c r="I36" s="153"/>
      <c r="J36" s="153">
        <f>(((J19*$B$4)/$B$5*0.2)*$B$6)/$B$7</f>
        <v>13.639127802346875</v>
      </c>
      <c r="K36" s="153">
        <f>(((K19*$B$4)/$B$5*0.2)*$B$6)/$B$7</f>
        <v>7.9005204169771535</v>
      </c>
      <c r="L36" s="153">
        <f>(((L19*$B$4)/$B$5*0.2)*$B$6)/$B$7</f>
        <v>11.779246738390482</v>
      </c>
      <c r="M36" s="153">
        <f>(((M19*$B$4)/$B$5*0.2)*$B$6)/$B$7</f>
        <v>15.149287640602065</v>
      </c>
      <c r="N36" s="153">
        <f>(((N19*$B$4)/$B$5*0.2)*$B$6)/$B$7</f>
        <v>11.970003770591138</v>
      </c>
      <c r="O36" s="153">
        <f>(((O19*$B$4)/$B$5*0.2)*$B$6)/$B$7</f>
        <v>7.8528311589269881</v>
      </c>
      <c r="P36" s="153">
        <f>(((P19*$B$4)/$B$5*0.2)*$B$6)/$B$7</f>
        <v>9.3311981584820707</v>
      </c>
      <c r="Q36" s="153">
        <f>(((Q19*$B$4)/$B$5*0.2)*$B$6)/$B$7</f>
        <v>14.577016544000099</v>
      </c>
      <c r="R36" s="153">
        <f>(((R19*$B$4)/$B$5*0.2)*$B$6)/$B$7</f>
        <v>6.9944245140240398</v>
      </c>
      <c r="S36" s="153">
        <f>(((S19*$B$4)/$B$5*0.2)*$B$6)/$B$7</f>
        <v>5.3253004822683021</v>
      </c>
      <c r="T36" s="153">
        <f>(((T19*$B$4)/$B$5*0.2)*$B$6)/$B$7</f>
        <v>4.9119935791668823</v>
      </c>
      <c r="U36" s="153">
        <f>(((U19*$B$4)/$B$5*0.2)*$B$6)/$B$7</f>
        <v>13.384785092746</v>
      </c>
      <c r="V36" s="153">
        <f>(((V19*$B$4)/$B$5*0.2)*$B$6)/$B$7</f>
        <v>6.2949820626216342</v>
      </c>
      <c r="W36" s="153">
        <f>(((W19*$B$4)/$B$5*0.2)*$B$6)/$B$7</f>
        <v>4.4827902567154077</v>
      </c>
      <c r="X36" s="153">
        <f>(((X19*$B$4)/$B$5*0.2)*$B$6)/$B$7</f>
        <v>6.676496127022947</v>
      </c>
      <c r="Y36" s="153">
        <f>(((Y19*$B$4)/$B$5*0.2)*$B$6)/$B$7</f>
        <v>1.8598810639563923</v>
      </c>
      <c r="Z36" s="153">
        <f>(((Z19*$B$4)/$B$5*0.2)*$B$6)/$B$7</f>
        <v>10.253190480785236</v>
      </c>
      <c r="AA36" s="25"/>
      <c r="AB36" s="25"/>
      <c r="AC36" s="25"/>
      <c r="AD36" s="25"/>
      <c r="AE36" s="25"/>
      <c r="AF36" s="98"/>
    </row>
    <row r="37" spans="1:32" x14ac:dyDescent="0.25">
      <c r="A37" s="152" t="s">
        <v>204</v>
      </c>
      <c r="B37" s="157">
        <v>8</v>
      </c>
      <c r="C37" s="153">
        <f>(((C20*$B$4)/$B$5*0.2)*$B$6)/$B$7</f>
        <v>13.003271028344688</v>
      </c>
      <c r="D37" s="153">
        <f>(((D20*$B$4)/$B$5*0.2)*$B$6)/$B$7</f>
        <v>13.734506318447201</v>
      </c>
      <c r="E37" s="153">
        <f>(((E20*$B$4)/$B$5*0.2)*$B$6)/$B$7</f>
        <v>10.936736512837587</v>
      </c>
      <c r="F37" s="153">
        <f>(((F20*$B$4)/$B$5*0.2)*$B$6)/$B$7</f>
        <v>8.3456201587786829</v>
      </c>
      <c r="G37" s="153">
        <f>(((G20*$B$4)/$B$5*0.2)*$B$6)/$B$7</f>
        <v>7.8210383202268794</v>
      </c>
      <c r="H37" s="153">
        <f>(((H20*$B$4)/$B$5*0.2)*$B$6)/$B$7</f>
        <v>7.9323132556772622</v>
      </c>
      <c r="I37" s="153"/>
      <c r="J37" s="153">
        <f>(((J20*$B$4)/$B$5*0.2)*$B$6)/$B$7</f>
        <v>13.352992254045894</v>
      </c>
      <c r="K37" s="153">
        <f>(((K20*$B$4)/$B$5*0.2)*$B$6)/$B$7</f>
        <v>10.316776158185458</v>
      </c>
      <c r="L37" s="153">
        <f>(((L20*$B$4)/$B$5*0.2)*$B$6)/$B$7</f>
        <v>10.618808125836496</v>
      </c>
      <c r="M37" s="153">
        <f>(((M20*$B$4)/$B$5*0.2)*$B$6)/$B$7</f>
        <v>15.705662317853976</v>
      </c>
      <c r="N37" s="153">
        <f>(((N20*$B$4)/$B$5*0.2)*$B$6)/$B$7</f>
        <v>9.7445050615834905</v>
      </c>
      <c r="O37" s="153">
        <f>(((O20*$B$4)/$B$5*0.2)*$B$6)/$B$7</f>
        <v>9.5696444487328893</v>
      </c>
      <c r="P37" s="153">
        <f>(((P20*$B$4)/$B$5*0.2)*$B$6)/$B$7</f>
        <v>10.014744190534421</v>
      </c>
      <c r="Q37" s="153">
        <f>(((Q20*$B$4)/$B$5*0.2)*$B$6)/$B$7</f>
        <v>10.809565158037151</v>
      </c>
      <c r="R37" s="153">
        <f>(((R20*$B$4)/$B$5*0.2)*$B$6)/$B$7</f>
        <v>12.192553641491903</v>
      </c>
      <c r="S37" s="153">
        <f>(((S20*$B$4)/$B$5*0.2)*$B$6)/$B$7</f>
        <v>7.582592029976059</v>
      </c>
      <c r="T37" s="153">
        <f>(((T20*$B$4)/$B$5*0.2)*$B$6)/$B$7</f>
        <v>2.8772519023598888</v>
      </c>
      <c r="U37" s="153">
        <f>(((U20*$B$4)/$B$5*0.2)*$B$6)/$B$7</f>
        <v>19.695663574717692</v>
      </c>
      <c r="V37" s="153">
        <f>(((V20*$B$4)/$B$5*0.2)*$B$6)/$B$7</f>
        <v>9.0609590295311406</v>
      </c>
      <c r="W37" s="153">
        <f>(((W20*$B$4)/$B$5*0.2)*$B$6)/$B$7</f>
        <v>6.5493247722225112</v>
      </c>
      <c r="X37" s="153">
        <f>(((X20*$B$4)/$B$5*0.2)*$B$6)/$B$7</f>
        <v>8.3456201587786829</v>
      </c>
      <c r="Y37" s="153">
        <f>(((Y20*$B$4)/$B$5*0.2)*$B$6)/$B$7</f>
        <v>4.3715153212650248</v>
      </c>
      <c r="Z37" s="153">
        <f>(((Z20*$B$4)/$B$5*0.2)*$B$6)/$B$7</f>
        <v>15.276458995402502</v>
      </c>
      <c r="AA37" s="25"/>
      <c r="AB37" s="25"/>
      <c r="AC37" s="25"/>
      <c r="AD37" s="25"/>
      <c r="AE37" s="25"/>
      <c r="AF37" s="98"/>
    </row>
    <row r="38" spans="1:32" x14ac:dyDescent="0.25">
      <c r="A38" s="152" t="s">
        <v>123</v>
      </c>
      <c r="B38" s="157">
        <v>9</v>
      </c>
      <c r="C38" s="153">
        <f>(((C21*$B$4)/$B$5*0.2)*$B$6)/$B$7</f>
        <v>10.57111886778633</v>
      </c>
      <c r="D38" s="153">
        <f>(((D21*$B$4)/$B$5*0.2)*$B$6)/$B$7</f>
        <v>13.655024221696928</v>
      </c>
      <c r="E38" s="153">
        <f>(((E21*$B$4)/$B$5*0.2)*$B$6)/$B$7</f>
        <v>9.3629909971821803</v>
      </c>
      <c r="F38" s="153">
        <f>(((F21*$B$4)/$B$5*0.2)*$B$6)/$B$7</f>
        <v>11.28645773853879</v>
      </c>
      <c r="G38" s="153">
        <f>(((G21*$B$4)/$B$5*0.2)*$B$6)/$B$7</f>
        <v>14.926737769701303</v>
      </c>
      <c r="H38" s="153">
        <f>(((H21*$B$4)/$B$5*0.2)*$B$6)/$B$7</f>
        <v>8.9655805134308153</v>
      </c>
      <c r="I38" s="153"/>
      <c r="J38" s="153">
        <f>(((J21*$B$4)/$B$5*0.2)*$B$6)/$B$7</f>
        <v>11.477214770739447</v>
      </c>
      <c r="K38" s="153">
        <f>(((K21*$B$4)/$B$5*0.2)*$B$6)/$B$7</f>
        <v>9.3153017391320141</v>
      </c>
      <c r="L38" s="153">
        <f>(((L21*$B$4)/$B$5*0.2)*$B$6)/$B$7</f>
        <v>12.367414254342505</v>
      </c>
      <c r="M38" s="153">
        <f>(((M21*$B$4)/$B$5*0.2)*$B$6)/$B$7</f>
        <v>9.2040268036816322</v>
      </c>
      <c r="N38" s="153">
        <f>(((N21*$B$4)/$B$5*0.2)*$B$6)/$B$7</f>
        <v>9.1086482875813051</v>
      </c>
      <c r="O38" s="153">
        <f>(((O21*$B$4)/$B$5*0.2)*$B$6)/$B$7</f>
        <v>9.0609590295311406</v>
      </c>
      <c r="P38" s="153">
        <f>(((P21*$B$4)/$B$5*0.2)*$B$6)/$B$7</f>
        <v>8.9655805134308153</v>
      </c>
      <c r="Q38" s="153">
        <f>(((Q21*$B$4)/$B$5*0.2)*$B$6)/$B$7</f>
        <v>11.715661060990264</v>
      </c>
      <c r="R38" s="153">
        <f>(((R21*$B$4)/$B$5*0.2)*$B$6)/$B$7</f>
        <v>10.205501222735075</v>
      </c>
      <c r="S38" s="153">
        <f>(((S21*$B$4)/$B$5*0.2)*$B$6)/$B$7</f>
        <v>7.7415562234766053</v>
      </c>
      <c r="T38" s="153">
        <f>(((T21*$B$4)/$B$5*0.2)*$B$6)/$B$7</f>
        <v>3.4654194183119102</v>
      </c>
      <c r="U38" s="153">
        <f>(((U21*$B$4)/$B$5*0.2)*$B$6)/$B$7</f>
        <v>4.2920332245147508</v>
      </c>
      <c r="V38" s="153">
        <f>(((V21*$B$4)/$B$5*0.2)*$B$6)/$B$7</f>
        <v>9.1086482875813051</v>
      </c>
      <c r="W38" s="153">
        <f>(((W21*$B$4)/$B$5*0.2)*$B$6)/$B$7</f>
        <v>9.1245447069313581</v>
      </c>
      <c r="X38" s="153"/>
      <c r="Y38" s="153"/>
      <c r="Z38" s="153"/>
      <c r="AA38" s="25"/>
      <c r="AB38" s="25"/>
      <c r="AC38" s="25"/>
      <c r="AD38" s="25"/>
      <c r="AE38" s="25"/>
      <c r="AF38" s="98"/>
    </row>
    <row r="39" spans="1:32" x14ac:dyDescent="0.25">
      <c r="A39" s="152" t="s">
        <v>41</v>
      </c>
      <c r="B39" s="157">
        <v>10</v>
      </c>
      <c r="C39" s="153">
        <f>(((C22*$B$4)/$B$5*0.2)*$B$6)/$B$7</f>
        <v>13.718609899097149</v>
      </c>
      <c r="D39" s="153">
        <f>(((D22*$B$4)/$B$5*0.2)*$B$6)/$B$7</f>
        <v>13.496060028196384</v>
      </c>
      <c r="E39" s="153">
        <f>(((E22*$B$4)/$B$5*0.2)*$B$6)/$B$7</f>
        <v>8.0594846104776998</v>
      </c>
      <c r="F39" s="153">
        <f>(((F22*$B$4)/$B$5*0.2)*$B$6)/$B$7</f>
        <v>8.0276917717775884</v>
      </c>
      <c r="G39" s="153">
        <f>(((G22*$B$4)/$B$5*0.2)*$B$6)/$B$7</f>
        <v>14.449845189199664</v>
      </c>
      <c r="H39" s="153">
        <f>(((H22*$B$4)/$B$5*0.2)*$B$6)/$B$7</f>
        <v>12.844306834844145</v>
      </c>
      <c r="I39" s="153"/>
      <c r="J39" s="153">
        <f>(((J22*$B$4)/$B$5*0.2)*$B$6)/$B$7</f>
        <v>11.63617896423999</v>
      </c>
      <c r="K39" s="153">
        <f>(((K22*$B$4)/$B$5*0.2)*$B$6)/$B$7</f>
        <v>8.043588191127645</v>
      </c>
      <c r="L39" s="153">
        <f>(((L22*$B$4)/$B$5*0.2)*$B$6)/$B$7</f>
        <v>10.141915545334856</v>
      </c>
      <c r="M39" s="153">
        <f>(((M22*$B$4)/$B$5*0.2)*$B$6)/$B$7</f>
        <v>11.222872061138572</v>
      </c>
      <c r="N39" s="153">
        <f>(((N22*$B$4)/$B$5*0.2)*$B$6)/$B$7</f>
        <v>10.205501222735075</v>
      </c>
      <c r="O39" s="153"/>
      <c r="P39" s="153"/>
      <c r="Q39" s="153"/>
      <c r="R39" s="153"/>
      <c r="S39" s="153">
        <f>(((S22*$B$4)/$B$5*0.2)*$B$6)/$B$7</f>
        <v>8.4092058361789022</v>
      </c>
      <c r="T39" s="153">
        <f>(((T22*$B$4)/$B$5*0.2)*$B$6)/$B$7</f>
        <v>3.2746623861112556</v>
      </c>
      <c r="U39" s="153">
        <f>(((U22*$B$4)/$B$5*0.2)*$B$6)/$B$7</f>
        <v>11.238768480488625</v>
      </c>
      <c r="V39" s="153">
        <f>(((V22*$B$4)/$B$5*0.2)*$B$6)/$B$7</f>
        <v>9.0132697714809762</v>
      </c>
      <c r="W39" s="153">
        <f>(((W22*$B$4)/$B$5*0.2)*$B$6)/$B$7</f>
        <v>7.2328708042748584</v>
      </c>
      <c r="X39" s="153"/>
      <c r="Y39" s="153"/>
      <c r="Z39" s="153"/>
      <c r="AA39" s="25"/>
      <c r="AB39" s="25"/>
      <c r="AC39" s="25"/>
      <c r="AD39" s="25"/>
      <c r="AE39" s="25"/>
      <c r="AF39" s="98"/>
    </row>
    <row r="40" spans="1:32" x14ac:dyDescent="0.25">
      <c r="A40" s="152" t="s">
        <v>124</v>
      </c>
      <c r="B40" s="157">
        <v>11</v>
      </c>
      <c r="C40" s="153">
        <f>(((C23*$B$4)/$B$5*0.2)*$B$6)/$B$7</f>
        <v>10.030640609884474</v>
      </c>
      <c r="D40" s="153">
        <f>(((D23*$B$4)/$B$5*0.2)*$B$6)/$B$7</f>
        <v>10.889047254787423</v>
      </c>
      <c r="E40" s="153">
        <f>(((E23*$B$4)/$B$5*0.2)*$B$6)/$B$7</f>
        <v>10.094226287284693</v>
      </c>
      <c r="F40" s="153">
        <f>(((F23*$B$4)/$B$5*0.2)*$B$6)/$B$7</f>
        <v>7.8528311589269881</v>
      </c>
      <c r="G40" s="153">
        <f>(((G23*$B$4)/$B$5*0.2)*$B$6)/$B$7</f>
        <v>13.511956447546437</v>
      </c>
      <c r="H40" s="153">
        <f>(((H23*$B$4)/$B$5*0.2)*$B$6)/$B$7</f>
        <v>9.3629909971821803</v>
      </c>
      <c r="I40" s="153"/>
      <c r="J40" s="153">
        <f>(((J23*$B$4)/$B$5*0.2)*$B$6)/$B$7</f>
        <v>12.446896351092777</v>
      </c>
      <c r="K40" s="153"/>
      <c r="L40" s="153"/>
      <c r="M40" s="153"/>
      <c r="N40" s="153"/>
      <c r="O40" s="153"/>
      <c r="P40" s="153"/>
      <c r="Q40" s="153"/>
      <c r="R40" s="153"/>
      <c r="S40" s="153">
        <f>(((S23*$B$4)/$B$5*0.2)*$B$6)/$B$7</f>
        <v>9.0768554488811954</v>
      </c>
      <c r="T40" s="153">
        <f>(((T23*$B$4)/$B$5*0.2)*$B$6)/$B$7</f>
        <v>3.4813158376619646</v>
      </c>
      <c r="U40" s="153">
        <f>(((U23*$B$4)/$B$5*0.2)*$B$6)/$B$7</f>
        <v>11.222872061138572</v>
      </c>
      <c r="V40" s="153">
        <f>(((V23*$B$4)/$B$5*0.2)*$B$6)/$B$7</f>
        <v>8.7271342231799931</v>
      </c>
      <c r="W40" s="153">
        <f>(((W23*$B$4)/$B$5*0.2)*$B$6)/$B$7</f>
        <v>6.7877710624733272</v>
      </c>
      <c r="X40" s="153"/>
      <c r="Y40" s="153"/>
      <c r="Z40" s="153"/>
      <c r="AA40" s="25"/>
      <c r="AB40" s="25"/>
      <c r="AC40" s="25"/>
      <c r="AD40" s="25"/>
      <c r="AE40" s="25"/>
      <c r="AF40" s="98"/>
    </row>
    <row r="41" spans="1:32" x14ac:dyDescent="0.25">
      <c r="A41" s="152" t="s">
        <v>125</v>
      </c>
      <c r="B41" s="157">
        <v>12</v>
      </c>
      <c r="C41" s="153">
        <f>(((C24*$B$4)/$B$5*0.2)*$B$6)/$B$7</f>
        <v>9.998847771184364</v>
      </c>
      <c r="D41" s="153">
        <f>(((D24*$B$4)/$B$5*0.2)*$B$6)/$B$7</f>
        <v>11.620282544889939</v>
      </c>
      <c r="E41" s="153">
        <f>(((E24*$B$4)/$B$5*0.2)*$B$6)/$B$7</f>
        <v>14.33857025374928</v>
      </c>
      <c r="F41" s="153">
        <f>(((F24*$B$4)/$B$5*0.2)*$B$6)/$B$7</f>
        <v>9.4742659326325604</v>
      </c>
      <c r="G41" s="153">
        <f>(((G24*$B$4)/$B$5*0.2)*$B$6)/$B$7</f>
        <v>12.017693028641302</v>
      </c>
      <c r="H41" s="153">
        <f>(((H24*$B$4)/$B$5*0.2)*$B$6)/$B$7</f>
        <v>9.4742659326325604</v>
      </c>
      <c r="I41" s="153"/>
      <c r="J41" s="153">
        <f>(((J24*$B$4)/$B$5*0.2)*$B$6)/$B$7</f>
        <v>15.038012705151683</v>
      </c>
      <c r="K41" s="153"/>
      <c r="L41" s="153"/>
      <c r="M41" s="153"/>
      <c r="N41" s="153"/>
      <c r="O41" s="153"/>
      <c r="P41" s="153"/>
      <c r="Q41" s="153"/>
      <c r="R41" s="153"/>
      <c r="S41" s="153">
        <f>(((S24*$B$4)/$B$5*0.2)*$B$6)/$B$7</f>
        <v>13.368888673395945</v>
      </c>
      <c r="T41" s="153">
        <f>(((T24*$B$4)/$B$5*0.2)*$B$6)/$B$7</f>
        <v>3.6084871924624018</v>
      </c>
      <c r="U41" s="153">
        <f>(((U24*$B$4)/$B$5*0.2)*$B$6)/$B$7</f>
        <v>11.922314512540977</v>
      </c>
      <c r="V41" s="153">
        <f>(((V24*$B$4)/$B$5*0.2)*$B$6)/$B$7</f>
        <v>6.8036674818233838</v>
      </c>
      <c r="W41" s="153">
        <f>(((W24*$B$4)/$B$5*0.2)*$B$6)/$B$7</f>
        <v>4.3238260632148604</v>
      </c>
      <c r="X41" s="153"/>
      <c r="Y41" s="153"/>
      <c r="Z41" s="153"/>
      <c r="AA41" s="25"/>
      <c r="AB41" s="25"/>
      <c r="AC41" s="25"/>
      <c r="AD41" s="25"/>
      <c r="AE41" s="25"/>
      <c r="AF41" s="98"/>
    </row>
    <row r="42" spans="1:32" x14ac:dyDescent="0.25">
      <c r="A42" s="158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25"/>
      <c r="AA42" s="25"/>
      <c r="AB42" s="25"/>
      <c r="AC42" s="25"/>
      <c r="AD42" s="25"/>
      <c r="AE42" s="25"/>
      <c r="AF42" s="98"/>
    </row>
    <row r="43" spans="1:32" x14ac:dyDescent="0.25">
      <c r="A43" s="158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25"/>
      <c r="AA43" s="25"/>
      <c r="AB43" s="25"/>
      <c r="AC43" s="25"/>
      <c r="AD43" s="25"/>
      <c r="AE43" s="25"/>
      <c r="AF43" s="98"/>
    </row>
    <row r="44" spans="1:32" ht="15.75" thickBot="1" x14ac:dyDescent="0.3">
      <c r="A44" s="159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60"/>
      <c r="AA44" s="160"/>
      <c r="AB44" s="160"/>
      <c r="AC44" s="160"/>
      <c r="AD44" s="160"/>
      <c r="AE44" s="160"/>
      <c r="AF44" s="99"/>
    </row>
    <row r="45" spans="1:32" x14ac:dyDescent="0.25">
      <c r="A45" s="142"/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</row>
    <row r="46" spans="1:32" x14ac:dyDescent="0.25">
      <c r="A46" s="142"/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</row>
    <row r="47" spans="1:32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</row>
    <row r="48" spans="1:32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</row>
    <row r="49" spans="1:25" x14ac:dyDescent="0.25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</row>
    <row r="50" spans="1:25" x14ac:dyDescent="0.25">
      <c r="A50" s="142"/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</row>
    <row r="51" spans="1:25" x14ac:dyDescent="0.25">
      <c r="A51" s="142"/>
      <c r="B51" s="142"/>
      <c r="C51" s="142"/>
      <c r="D51" s="1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</row>
    <row r="52" spans="1:25" x14ac:dyDescent="0.25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</row>
  </sheetData>
  <mergeCells count="4">
    <mergeCell ref="C9:AF9"/>
    <mergeCell ref="C26:AF26"/>
    <mergeCell ref="AJ2:AK2"/>
    <mergeCell ref="AJ3:AK3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34BD-7C91-4C82-B03F-2B04FD6ACAD5}">
  <dimension ref="B2:J19"/>
  <sheetViews>
    <sheetView workbookViewId="0"/>
  </sheetViews>
  <sheetFormatPr defaultRowHeight="15" x14ac:dyDescent="0.25"/>
  <cols>
    <col min="2" max="2" width="9.28515625" customWidth="1"/>
    <col min="3" max="3" width="89.42578125" bestFit="1" customWidth="1"/>
    <col min="4" max="4" width="11.28515625" hidden="1" customWidth="1"/>
    <col min="5" max="5" width="10.85546875" hidden="1" customWidth="1"/>
    <col min="6" max="6" width="12.5703125" hidden="1" customWidth="1"/>
    <col min="7" max="7" width="13.5703125" hidden="1" customWidth="1"/>
    <col min="8" max="8" width="14.140625" hidden="1" customWidth="1"/>
  </cols>
  <sheetData>
    <row r="2" spans="2:10" x14ac:dyDescent="0.25">
      <c r="B2" s="24" t="s">
        <v>62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  <c r="H2" s="24" t="s">
        <v>72</v>
      </c>
      <c r="I2" s="24" t="s">
        <v>25</v>
      </c>
      <c r="J2" s="26" t="s">
        <v>90</v>
      </c>
    </row>
    <row r="3" spans="2:10" x14ac:dyDescent="0.25">
      <c r="B3" s="1" t="s">
        <v>73</v>
      </c>
      <c r="C3" s="1" t="s">
        <v>19</v>
      </c>
      <c r="D3" s="1" t="s">
        <v>74</v>
      </c>
      <c r="E3" s="1">
        <v>21</v>
      </c>
      <c r="F3" s="1" t="s">
        <v>75</v>
      </c>
      <c r="G3" s="1">
        <v>5</v>
      </c>
      <c r="H3" s="1" t="s">
        <v>76</v>
      </c>
      <c r="I3" s="1">
        <v>786</v>
      </c>
      <c r="J3" s="25">
        <v>35</v>
      </c>
    </row>
    <row r="4" spans="2:10" x14ac:dyDescent="0.25">
      <c r="B4" s="1" t="s">
        <v>73</v>
      </c>
      <c r="C4" s="1" t="s">
        <v>18</v>
      </c>
      <c r="D4" s="1" t="s">
        <v>74</v>
      </c>
      <c r="E4" s="1">
        <v>19</v>
      </c>
      <c r="F4" s="1" t="s">
        <v>75</v>
      </c>
      <c r="G4" s="1">
        <v>1</v>
      </c>
      <c r="H4" s="1" t="s">
        <v>76</v>
      </c>
      <c r="I4" s="1">
        <v>1037</v>
      </c>
      <c r="J4" s="25">
        <v>35</v>
      </c>
    </row>
    <row r="5" spans="2:10" x14ac:dyDescent="0.25">
      <c r="B5" s="1" t="s">
        <v>77</v>
      </c>
      <c r="C5" s="1" t="s">
        <v>17</v>
      </c>
      <c r="D5" s="1" t="s">
        <v>74</v>
      </c>
      <c r="E5" s="1">
        <v>18</v>
      </c>
      <c r="F5" s="1" t="s">
        <v>75</v>
      </c>
      <c r="G5" s="1">
        <v>1</v>
      </c>
      <c r="H5" s="1" t="s">
        <v>76</v>
      </c>
      <c r="I5" s="1">
        <v>656</v>
      </c>
      <c r="J5" s="25">
        <v>35</v>
      </c>
    </row>
    <row r="6" spans="2:10" x14ac:dyDescent="0.25">
      <c r="B6" s="1" t="s">
        <v>78</v>
      </c>
      <c r="C6" s="1" t="s">
        <v>16</v>
      </c>
      <c r="D6" s="1" t="s">
        <v>74</v>
      </c>
      <c r="E6" s="1">
        <v>17</v>
      </c>
      <c r="F6" s="1" t="s">
        <v>75</v>
      </c>
      <c r="G6" s="1">
        <v>1</v>
      </c>
      <c r="H6" s="1" t="s">
        <v>76</v>
      </c>
      <c r="I6" s="1">
        <v>371</v>
      </c>
      <c r="J6" s="25">
        <v>35</v>
      </c>
    </row>
    <row r="7" spans="2:10" x14ac:dyDescent="0.25">
      <c r="B7" s="1" t="s">
        <v>78</v>
      </c>
      <c r="C7" s="1" t="s">
        <v>15</v>
      </c>
      <c r="D7" s="1" t="s">
        <v>74</v>
      </c>
      <c r="E7" s="1">
        <v>16</v>
      </c>
      <c r="F7" s="1" t="s">
        <v>75</v>
      </c>
      <c r="G7" s="1">
        <v>6</v>
      </c>
      <c r="H7" s="1" t="s">
        <v>76</v>
      </c>
      <c r="I7" s="1">
        <v>968</v>
      </c>
      <c r="J7" s="25">
        <v>35</v>
      </c>
    </row>
    <row r="8" spans="2:10" x14ac:dyDescent="0.25">
      <c r="B8" s="1" t="s">
        <v>79</v>
      </c>
      <c r="C8" s="1" t="s">
        <v>14</v>
      </c>
      <c r="D8" s="1" t="s">
        <v>74</v>
      </c>
      <c r="E8" s="1">
        <v>15</v>
      </c>
      <c r="F8" s="1" t="s">
        <v>75</v>
      </c>
      <c r="G8" s="1">
        <v>1</v>
      </c>
      <c r="H8" s="1" t="s">
        <v>76</v>
      </c>
      <c r="I8" s="1">
        <v>911</v>
      </c>
      <c r="J8" s="25">
        <v>35</v>
      </c>
    </row>
    <row r="9" spans="2:10" x14ac:dyDescent="0.25">
      <c r="B9" s="1" t="s">
        <v>80</v>
      </c>
      <c r="C9" s="1" t="s">
        <v>13</v>
      </c>
      <c r="D9" s="1" t="s">
        <v>74</v>
      </c>
      <c r="E9" s="1">
        <v>14</v>
      </c>
      <c r="F9" s="1" t="s">
        <v>75</v>
      </c>
      <c r="G9" s="1">
        <v>1</v>
      </c>
      <c r="H9" s="1" t="s">
        <v>76</v>
      </c>
      <c r="I9" s="1">
        <v>24</v>
      </c>
      <c r="J9" s="25">
        <v>35</v>
      </c>
    </row>
    <row r="10" spans="2:10" x14ac:dyDescent="0.25">
      <c r="B10" s="1" t="s">
        <v>80</v>
      </c>
      <c r="C10" s="1" t="s">
        <v>11</v>
      </c>
      <c r="D10" s="1" t="s">
        <v>74</v>
      </c>
      <c r="E10" s="1">
        <v>12</v>
      </c>
      <c r="F10" s="1" t="s">
        <v>75</v>
      </c>
      <c r="G10" s="1">
        <v>10</v>
      </c>
      <c r="H10" s="1" t="s">
        <v>81</v>
      </c>
      <c r="I10" s="1">
        <v>199</v>
      </c>
      <c r="J10" s="25">
        <v>35</v>
      </c>
    </row>
    <row r="11" spans="2:10" x14ac:dyDescent="0.25">
      <c r="B11" s="1" t="s">
        <v>80</v>
      </c>
      <c r="C11" s="1" t="s">
        <v>10</v>
      </c>
      <c r="D11" s="1" t="s">
        <v>74</v>
      </c>
      <c r="E11" s="1">
        <v>11</v>
      </c>
      <c r="F11" s="1" t="s">
        <v>75</v>
      </c>
      <c r="G11" s="1">
        <v>25</v>
      </c>
      <c r="H11" s="1" t="s">
        <v>82</v>
      </c>
      <c r="I11" s="1">
        <v>687</v>
      </c>
      <c r="J11" s="25">
        <v>35</v>
      </c>
    </row>
    <row r="12" spans="2:10" x14ac:dyDescent="0.25">
      <c r="B12" s="1" t="s">
        <v>83</v>
      </c>
      <c r="C12" s="1" t="s">
        <v>8</v>
      </c>
      <c r="D12" s="1" t="s">
        <v>74</v>
      </c>
      <c r="E12" s="1">
        <v>9</v>
      </c>
      <c r="F12" s="1" t="s">
        <v>75</v>
      </c>
      <c r="G12" s="1">
        <v>21</v>
      </c>
      <c r="H12" s="1" t="s">
        <v>82</v>
      </c>
      <c r="I12" s="1">
        <v>880</v>
      </c>
      <c r="J12" s="25">
        <v>35</v>
      </c>
    </row>
    <row r="13" spans="2:10" x14ac:dyDescent="0.25">
      <c r="B13" s="1" t="s">
        <v>84</v>
      </c>
      <c r="C13" s="1" t="s">
        <v>20</v>
      </c>
      <c r="D13" s="1" t="s">
        <v>74</v>
      </c>
      <c r="E13" s="1">
        <v>22</v>
      </c>
      <c r="F13" s="1" t="s">
        <v>75</v>
      </c>
      <c r="G13" s="1">
        <v>8</v>
      </c>
      <c r="H13" s="1" t="s">
        <v>76</v>
      </c>
      <c r="I13" s="1">
        <v>1000</v>
      </c>
      <c r="J13" s="25">
        <v>35</v>
      </c>
    </row>
    <row r="14" spans="2:10" x14ac:dyDescent="0.25">
      <c r="B14" s="1" t="s">
        <v>85</v>
      </c>
      <c r="C14" s="1" t="s">
        <v>21</v>
      </c>
      <c r="D14" s="1" t="s">
        <v>74</v>
      </c>
      <c r="E14" s="1">
        <v>23</v>
      </c>
      <c r="F14" s="1" t="s">
        <v>75</v>
      </c>
      <c r="G14" s="1">
        <v>9</v>
      </c>
      <c r="H14" s="1" t="s">
        <v>81</v>
      </c>
      <c r="I14" s="1">
        <v>1109</v>
      </c>
      <c r="J14" s="25">
        <v>35</v>
      </c>
    </row>
    <row r="15" spans="2:10" x14ac:dyDescent="0.25">
      <c r="B15" s="1" t="s">
        <v>86</v>
      </c>
      <c r="C15" s="1" t="s">
        <v>22</v>
      </c>
      <c r="D15" s="1" t="s">
        <v>74</v>
      </c>
      <c r="E15" s="1">
        <v>24</v>
      </c>
      <c r="F15" s="1" t="s">
        <v>75</v>
      </c>
      <c r="G15" s="1">
        <v>9</v>
      </c>
      <c r="H15" s="1" t="s">
        <v>81</v>
      </c>
      <c r="I15" s="1">
        <v>331</v>
      </c>
      <c r="J15" s="25">
        <v>35</v>
      </c>
    </row>
    <row r="16" spans="2:10" x14ac:dyDescent="0.25">
      <c r="B16" s="1" t="s">
        <v>87</v>
      </c>
      <c r="C16" s="1" t="s">
        <v>5</v>
      </c>
      <c r="D16" s="1" t="s">
        <v>74</v>
      </c>
      <c r="E16" s="1">
        <v>6</v>
      </c>
      <c r="F16" s="1" t="s">
        <v>75</v>
      </c>
      <c r="G16" s="1">
        <v>22</v>
      </c>
      <c r="H16" s="1" t="s">
        <v>82</v>
      </c>
      <c r="I16" s="1">
        <v>778</v>
      </c>
      <c r="J16" s="25">
        <v>35</v>
      </c>
    </row>
    <row r="17" spans="2:10" x14ac:dyDescent="0.25">
      <c r="B17" s="1" t="s">
        <v>88</v>
      </c>
      <c r="C17" s="1" t="s">
        <v>3</v>
      </c>
      <c r="D17" s="1" t="s">
        <v>74</v>
      </c>
      <c r="E17" s="1">
        <v>4</v>
      </c>
      <c r="F17" s="1" t="s">
        <v>75</v>
      </c>
      <c r="G17" s="1">
        <v>21</v>
      </c>
      <c r="H17" s="1" t="s">
        <v>82</v>
      </c>
      <c r="I17" s="1">
        <v>344</v>
      </c>
      <c r="J17" s="25">
        <v>35</v>
      </c>
    </row>
    <row r="18" spans="2:10" x14ac:dyDescent="0.25">
      <c r="B18" s="1" t="s">
        <v>88</v>
      </c>
      <c r="C18" s="1" t="s">
        <v>2</v>
      </c>
      <c r="D18" s="1" t="s">
        <v>74</v>
      </c>
      <c r="E18" s="1">
        <v>3</v>
      </c>
      <c r="F18" s="1" t="s">
        <v>75</v>
      </c>
      <c r="G18" s="1">
        <v>22</v>
      </c>
      <c r="H18" s="1" t="s">
        <v>82</v>
      </c>
      <c r="I18" s="1">
        <v>769</v>
      </c>
      <c r="J18" s="25">
        <v>35</v>
      </c>
    </row>
    <row r="19" spans="2:10" x14ac:dyDescent="0.25">
      <c r="B19" s="1" t="s">
        <v>89</v>
      </c>
      <c r="C19" s="1" t="s">
        <v>0</v>
      </c>
      <c r="D19" s="1" t="s">
        <v>74</v>
      </c>
      <c r="E19" s="1">
        <v>1</v>
      </c>
      <c r="F19" s="1" t="s">
        <v>75</v>
      </c>
      <c r="G19" s="1">
        <v>21</v>
      </c>
      <c r="H19" s="1" t="s">
        <v>82</v>
      </c>
      <c r="I19" s="1">
        <v>531</v>
      </c>
      <c r="J19" s="25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543F-00E7-4325-82CE-48A10DCDA320}">
  <dimension ref="A1:G26"/>
  <sheetViews>
    <sheetView workbookViewId="0">
      <selection activeCell="A2" sqref="A2"/>
    </sheetView>
  </sheetViews>
  <sheetFormatPr defaultRowHeight="15" x14ac:dyDescent="0.25"/>
  <cols>
    <col min="1" max="1" width="91" bestFit="1" customWidth="1"/>
    <col min="2" max="2" width="10.140625" bestFit="1" customWidth="1"/>
    <col min="5" max="5" width="10" customWidth="1"/>
    <col min="7" max="7" width="29.140625" customWidth="1"/>
  </cols>
  <sheetData>
    <row r="1" spans="1:7" x14ac:dyDescent="0.25">
      <c r="A1" s="19" t="s">
        <v>23</v>
      </c>
      <c r="B1" s="20" t="s">
        <v>24</v>
      </c>
      <c r="C1" s="19" t="s">
        <v>66</v>
      </c>
      <c r="D1" s="19" t="s">
        <v>62</v>
      </c>
      <c r="E1" s="19" t="s">
        <v>63</v>
      </c>
      <c r="F1" s="19" t="s">
        <v>64</v>
      </c>
      <c r="G1" s="19" t="s">
        <v>65</v>
      </c>
    </row>
    <row r="2" spans="1:7" x14ac:dyDescent="0.25">
      <c r="A2" s="7" t="s">
        <v>19</v>
      </c>
      <c r="B2" s="2">
        <v>42633</v>
      </c>
      <c r="C2" s="3">
        <v>786</v>
      </c>
      <c r="D2" s="3">
        <v>2.1</v>
      </c>
      <c r="E2" s="3" t="s">
        <v>26</v>
      </c>
      <c r="F2" s="3" t="s">
        <v>27</v>
      </c>
      <c r="G2" s="3" t="s">
        <v>28</v>
      </c>
    </row>
    <row r="3" spans="1:7" x14ac:dyDescent="0.25">
      <c r="A3" s="8" t="s">
        <v>18</v>
      </c>
      <c r="B3" s="4">
        <v>42607</v>
      </c>
      <c r="C3" s="5">
        <v>1037</v>
      </c>
      <c r="D3" s="5">
        <v>2.1</v>
      </c>
      <c r="E3" s="5" t="s">
        <v>29</v>
      </c>
      <c r="F3" s="5" t="s">
        <v>30</v>
      </c>
      <c r="G3" s="5" t="s">
        <v>28</v>
      </c>
    </row>
    <row r="4" spans="1:7" x14ac:dyDescent="0.25">
      <c r="A4" s="7" t="s">
        <v>39</v>
      </c>
      <c r="B4" s="2">
        <v>42592</v>
      </c>
      <c r="C4" s="3">
        <v>1357</v>
      </c>
      <c r="D4" s="3">
        <v>2.1</v>
      </c>
      <c r="E4" s="3" t="s">
        <v>31</v>
      </c>
      <c r="F4" s="3" t="s">
        <v>32</v>
      </c>
      <c r="G4" s="3" t="s">
        <v>28</v>
      </c>
    </row>
    <row r="5" spans="1:7" x14ac:dyDescent="0.25">
      <c r="A5" s="8" t="s">
        <v>17</v>
      </c>
      <c r="B5" s="4">
        <v>42608</v>
      </c>
      <c r="C5" s="5">
        <v>656</v>
      </c>
      <c r="D5" s="5">
        <v>2.2000000000000002</v>
      </c>
      <c r="E5" s="5" t="s">
        <v>33</v>
      </c>
      <c r="F5" s="5" t="s">
        <v>30</v>
      </c>
      <c r="G5" s="5" t="s">
        <v>28</v>
      </c>
    </row>
    <row r="6" spans="1:7" x14ac:dyDescent="0.25">
      <c r="A6" s="7" t="s">
        <v>16</v>
      </c>
      <c r="B6" s="2">
        <v>42612</v>
      </c>
      <c r="C6" s="3">
        <v>371</v>
      </c>
      <c r="D6" s="3">
        <v>2.2999999999999998</v>
      </c>
      <c r="E6" s="3" t="s">
        <v>33</v>
      </c>
      <c r="F6" s="3" t="s">
        <v>30</v>
      </c>
      <c r="G6" s="3" t="s">
        <v>28</v>
      </c>
    </row>
    <row r="7" spans="1:7" x14ac:dyDescent="0.25">
      <c r="A7" s="8" t="s">
        <v>15</v>
      </c>
      <c r="B7" s="4">
        <v>42640</v>
      </c>
      <c r="C7" s="5">
        <v>968</v>
      </c>
      <c r="D7" s="5">
        <v>2.2999999999999998</v>
      </c>
      <c r="E7" s="5" t="s">
        <v>26</v>
      </c>
      <c r="F7" s="5" t="s">
        <v>34</v>
      </c>
      <c r="G7" s="5" t="s">
        <v>28</v>
      </c>
    </row>
    <row r="8" spans="1:7" x14ac:dyDescent="0.25">
      <c r="A8" s="7" t="s">
        <v>40</v>
      </c>
      <c r="B8" s="2">
        <v>42589</v>
      </c>
      <c r="C8" s="3">
        <v>1274</v>
      </c>
      <c r="D8" s="3">
        <v>2.5</v>
      </c>
      <c r="E8" s="3" t="s">
        <v>35</v>
      </c>
      <c r="F8" s="3" t="s">
        <v>36</v>
      </c>
      <c r="G8" s="3" t="s">
        <v>28</v>
      </c>
    </row>
    <row r="9" spans="1:7" x14ac:dyDescent="0.25">
      <c r="A9" s="8" t="s">
        <v>13</v>
      </c>
      <c r="B9" s="4">
        <v>42620</v>
      </c>
      <c r="C9" s="5">
        <v>24</v>
      </c>
      <c r="D9" s="5">
        <v>2.5</v>
      </c>
      <c r="E9" s="5" t="s">
        <v>33</v>
      </c>
      <c r="F9" s="5" t="s">
        <v>30</v>
      </c>
      <c r="G9" s="5" t="s">
        <v>28</v>
      </c>
    </row>
    <row r="10" spans="1:7" x14ac:dyDescent="0.25">
      <c r="A10" s="9" t="s">
        <v>12</v>
      </c>
      <c r="B10" s="6">
        <v>42753</v>
      </c>
      <c r="C10" s="3">
        <v>889</v>
      </c>
      <c r="D10" s="3">
        <v>2.1</v>
      </c>
      <c r="E10" s="3" t="s">
        <v>37</v>
      </c>
      <c r="F10" s="3" t="s">
        <v>38</v>
      </c>
      <c r="G10" s="3" t="s">
        <v>28</v>
      </c>
    </row>
    <row r="11" spans="1:7" x14ac:dyDescent="0.25">
      <c r="A11" s="11" t="s">
        <v>11</v>
      </c>
      <c r="B11" s="10">
        <v>42647</v>
      </c>
      <c r="C11" s="5">
        <v>199</v>
      </c>
      <c r="D11" s="5">
        <v>2.5</v>
      </c>
      <c r="E11" s="5" t="s">
        <v>26</v>
      </c>
      <c r="F11" s="5" t="s">
        <v>41</v>
      </c>
      <c r="G11" s="5" t="s">
        <v>28</v>
      </c>
    </row>
    <row r="12" spans="1:7" x14ac:dyDescent="0.25">
      <c r="A12" s="7" t="s">
        <v>10</v>
      </c>
      <c r="B12" s="6">
        <v>42716</v>
      </c>
      <c r="C12" s="3">
        <v>687</v>
      </c>
      <c r="D12" s="3">
        <v>2.5</v>
      </c>
      <c r="E12" s="3" t="s">
        <v>37</v>
      </c>
      <c r="F12" s="3" t="s">
        <v>42</v>
      </c>
      <c r="G12" s="3" t="s">
        <v>28</v>
      </c>
    </row>
    <row r="13" spans="1:7" x14ac:dyDescent="0.25">
      <c r="A13" s="8" t="s">
        <v>45</v>
      </c>
      <c r="B13" s="12">
        <v>42761</v>
      </c>
      <c r="C13" s="13">
        <v>2701</v>
      </c>
      <c r="D13" s="13">
        <v>2.1</v>
      </c>
      <c r="E13" s="13" t="s">
        <v>43</v>
      </c>
      <c r="F13" s="13" t="s">
        <v>44</v>
      </c>
      <c r="G13" s="13"/>
    </row>
    <row r="14" spans="1:7" x14ac:dyDescent="0.25">
      <c r="A14" s="7" t="s">
        <v>52</v>
      </c>
      <c r="B14" s="2">
        <v>42613</v>
      </c>
      <c r="C14" s="3">
        <v>911</v>
      </c>
      <c r="D14" s="3">
        <v>2.4</v>
      </c>
      <c r="E14" s="3" t="s">
        <v>33</v>
      </c>
      <c r="F14" s="3" t="s">
        <v>30</v>
      </c>
      <c r="G14" s="3" t="s">
        <v>28</v>
      </c>
    </row>
    <row r="15" spans="1:7" x14ac:dyDescent="0.25">
      <c r="A15" s="8" t="s">
        <v>7</v>
      </c>
      <c r="B15" s="10">
        <v>42384</v>
      </c>
      <c r="C15" s="5"/>
      <c r="D15" s="5" t="s">
        <v>46</v>
      </c>
      <c r="E15" s="5" t="s">
        <v>47</v>
      </c>
      <c r="F15" s="15" t="s">
        <v>42</v>
      </c>
      <c r="G15" s="5">
        <v>10</v>
      </c>
    </row>
    <row r="16" spans="1:7" x14ac:dyDescent="0.25">
      <c r="A16" s="7" t="s">
        <v>9</v>
      </c>
      <c r="B16" s="14">
        <v>42367</v>
      </c>
      <c r="C16" s="3">
        <v>909</v>
      </c>
      <c r="D16" s="3" t="s">
        <v>46</v>
      </c>
      <c r="E16" s="3" t="s">
        <v>48</v>
      </c>
      <c r="F16" s="3" t="s">
        <v>49</v>
      </c>
      <c r="G16" s="3">
        <v>10</v>
      </c>
    </row>
    <row r="17" spans="1:7" x14ac:dyDescent="0.25">
      <c r="A17" s="8" t="s">
        <v>8</v>
      </c>
      <c r="B17" s="10">
        <v>42378</v>
      </c>
      <c r="C17" s="5">
        <v>880</v>
      </c>
      <c r="D17" s="5" t="s">
        <v>46</v>
      </c>
      <c r="E17" s="5" t="s">
        <v>50</v>
      </c>
      <c r="F17" s="5" t="s">
        <v>51</v>
      </c>
      <c r="G17" s="5">
        <v>10</v>
      </c>
    </row>
    <row r="18" spans="1:7" x14ac:dyDescent="0.25">
      <c r="A18" s="7" t="s">
        <v>6</v>
      </c>
      <c r="B18" s="14">
        <v>42376</v>
      </c>
      <c r="C18" s="3">
        <v>824</v>
      </c>
      <c r="D18" s="3" t="s">
        <v>53</v>
      </c>
      <c r="E18" s="3" t="s">
        <v>50</v>
      </c>
      <c r="F18" s="3" t="s">
        <v>54</v>
      </c>
      <c r="G18" s="3">
        <v>10</v>
      </c>
    </row>
    <row r="19" spans="1:7" x14ac:dyDescent="0.25">
      <c r="A19" s="8" t="s">
        <v>5</v>
      </c>
      <c r="B19" s="16">
        <v>42390</v>
      </c>
      <c r="C19" s="5">
        <v>779</v>
      </c>
      <c r="D19" s="5">
        <v>4</v>
      </c>
      <c r="E19" s="5" t="s">
        <v>55</v>
      </c>
      <c r="F19" s="5" t="s">
        <v>38</v>
      </c>
      <c r="G19" s="5">
        <v>10</v>
      </c>
    </row>
    <row r="20" spans="1:7" x14ac:dyDescent="0.25">
      <c r="A20" s="7" t="s">
        <v>4</v>
      </c>
      <c r="B20" s="14">
        <v>42369</v>
      </c>
      <c r="C20" s="3">
        <v>4</v>
      </c>
      <c r="D20" s="3" t="s">
        <v>56</v>
      </c>
      <c r="E20" s="3" t="s">
        <v>50</v>
      </c>
      <c r="F20" s="3" t="s">
        <v>57</v>
      </c>
      <c r="G20" s="3">
        <v>10</v>
      </c>
    </row>
    <row r="21" spans="1:7" x14ac:dyDescent="0.25">
      <c r="A21" s="8" t="s">
        <v>3</v>
      </c>
      <c r="B21" s="16">
        <v>42381</v>
      </c>
      <c r="C21" s="5">
        <v>345</v>
      </c>
      <c r="D21" s="5">
        <v>5</v>
      </c>
      <c r="E21" s="5" t="s">
        <v>47</v>
      </c>
      <c r="F21" s="5" t="s">
        <v>51</v>
      </c>
      <c r="G21" s="5">
        <v>10</v>
      </c>
    </row>
    <row r="22" spans="1:7" x14ac:dyDescent="0.25">
      <c r="A22" s="9" t="s">
        <v>2</v>
      </c>
      <c r="B22" s="17">
        <v>42389</v>
      </c>
      <c r="C22" s="3">
        <v>768</v>
      </c>
      <c r="D22" s="3">
        <v>5</v>
      </c>
      <c r="E22" s="3" t="s">
        <v>55</v>
      </c>
      <c r="F22" s="3" t="s">
        <v>38</v>
      </c>
      <c r="G22" s="3">
        <v>10</v>
      </c>
    </row>
    <row r="23" spans="1:7" x14ac:dyDescent="0.25">
      <c r="A23" s="11" t="s">
        <v>1</v>
      </c>
      <c r="B23" s="10">
        <v>42368</v>
      </c>
      <c r="C23" s="5">
        <v>767</v>
      </c>
      <c r="D23" s="5" t="s">
        <v>58</v>
      </c>
      <c r="E23" s="5" t="s">
        <v>50</v>
      </c>
      <c r="F23" s="5" t="s">
        <v>59</v>
      </c>
      <c r="G23" s="5">
        <v>10</v>
      </c>
    </row>
    <row r="24" spans="1:7" x14ac:dyDescent="0.25">
      <c r="A24" s="7" t="s">
        <v>0</v>
      </c>
      <c r="B24" s="14">
        <v>42383</v>
      </c>
      <c r="C24" s="3">
        <v>531</v>
      </c>
      <c r="D24" s="3" t="s">
        <v>58</v>
      </c>
      <c r="E24" s="3" t="s">
        <v>47</v>
      </c>
      <c r="F24" s="3" t="s">
        <v>51</v>
      </c>
      <c r="G24" s="3">
        <v>10</v>
      </c>
    </row>
    <row r="25" spans="1:7" x14ac:dyDescent="0.25">
      <c r="A25" s="18"/>
      <c r="B25" s="12">
        <v>42769</v>
      </c>
      <c r="C25" s="13">
        <v>2613</v>
      </c>
      <c r="D25" s="13">
        <v>2.2999999999999998</v>
      </c>
      <c r="E25" s="13" t="s">
        <v>60</v>
      </c>
      <c r="F25" s="13" t="s">
        <v>61</v>
      </c>
      <c r="G25" s="13" t="s">
        <v>28</v>
      </c>
    </row>
    <row r="26" spans="1:7" x14ac:dyDescent="0.25">
      <c r="A26" s="21"/>
      <c r="B26" s="22">
        <v>42773</v>
      </c>
      <c r="C26" s="23">
        <v>4681</v>
      </c>
      <c r="D26" s="23">
        <v>2.2000000000000002</v>
      </c>
      <c r="E26" s="23" t="s">
        <v>60</v>
      </c>
      <c r="F26" s="23" t="s">
        <v>61</v>
      </c>
      <c r="G26" s="23" t="s">
        <v>28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EE91-9B87-4AC4-A57F-18A75B5B1747}">
  <dimension ref="A2:BD57"/>
  <sheetViews>
    <sheetView zoomScale="25" zoomScaleNormal="25" workbookViewId="0">
      <selection activeCell="N17" sqref="N17"/>
    </sheetView>
  </sheetViews>
  <sheetFormatPr defaultRowHeight="15" x14ac:dyDescent="0.25"/>
  <cols>
    <col min="1" max="1" width="38.28515625" bestFit="1" customWidth="1"/>
    <col min="2" max="2" width="15.5703125" bestFit="1" customWidth="1"/>
    <col min="3" max="26" width="10.42578125" bestFit="1" customWidth="1"/>
    <col min="55" max="55" width="125.28515625" bestFit="1" customWidth="1"/>
    <col min="56" max="56" width="101.28515625" bestFit="1" customWidth="1"/>
  </cols>
  <sheetData>
    <row r="2" spans="1:56" ht="15.75" thickBot="1" x14ac:dyDescent="0.3"/>
    <row r="3" spans="1:56" ht="18.75" x14ac:dyDescent="0.3">
      <c r="A3" s="124" t="s">
        <v>170</v>
      </c>
      <c r="B3" s="125" t="s">
        <v>137</v>
      </c>
      <c r="C3" s="126" t="s">
        <v>183</v>
      </c>
      <c r="BC3" s="140" t="s">
        <v>194</v>
      </c>
      <c r="BD3" s="140"/>
    </row>
    <row r="4" spans="1:56" x14ac:dyDescent="0.25">
      <c r="A4" s="127" t="s">
        <v>169</v>
      </c>
      <c r="B4" s="128">
        <v>2.4513527786072841E-3</v>
      </c>
      <c r="C4" s="129" t="s">
        <v>185</v>
      </c>
      <c r="BC4" s="141" t="s">
        <v>195</v>
      </c>
      <c r="BD4" s="141"/>
    </row>
    <row r="5" spans="1:56" ht="15.75" thickBot="1" x14ac:dyDescent="0.3">
      <c r="A5" s="127" t="s">
        <v>181</v>
      </c>
      <c r="B5" s="130">
        <v>0.97336</v>
      </c>
      <c r="C5" s="129" t="s">
        <v>184</v>
      </c>
    </row>
    <row r="6" spans="1:56" ht="15.75" thickBot="1" x14ac:dyDescent="0.3">
      <c r="A6" s="131" t="s">
        <v>174</v>
      </c>
      <c r="B6" s="132">
        <v>0.78900000000000003</v>
      </c>
      <c r="C6" s="133" t="s">
        <v>184</v>
      </c>
      <c r="BC6" s="101" t="s">
        <v>173</v>
      </c>
      <c r="BD6" s="108" t="s">
        <v>190</v>
      </c>
    </row>
    <row r="7" spans="1:56" ht="15.75" thickBot="1" x14ac:dyDescent="0.3">
      <c r="A7" s="131" t="s">
        <v>206</v>
      </c>
      <c r="B7" s="132">
        <v>2.5000000000000001E-2</v>
      </c>
      <c r="C7" s="133" t="s">
        <v>207</v>
      </c>
      <c r="BC7" s="102" t="s">
        <v>187</v>
      </c>
      <c r="BD7" s="98"/>
    </row>
    <row r="8" spans="1:56" x14ac:dyDescent="0.25">
      <c r="A8" t="s">
        <v>205</v>
      </c>
      <c r="AH8" s="155" t="s">
        <v>210</v>
      </c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C8" s="102" t="s">
        <v>188</v>
      </c>
      <c r="BD8" s="107" t="s">
        <v>192</v>
      </c>
    </row>
    <row r="9" spans="1:56" x14ac:dyDescent="0.25">
      <c r="B9" t="s">
        <v>196</v>
      </c>
      <c r="C9" s="145" t="s">
        <v>197</v>
      </c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H9" t="str">
        <f>B9</f>
        <v>Time (min)</v>
      </c>
      <c r="AI9" t="s">
        <v>209</v>
      </c>
      <c r="BC9" s="102"/>
      <c r="BD9" s="106" t="s">
        <v>191</v>
      </c>
    </row>
    <row r="10" spans="1:56" x14ac:dyDescent="0.25">
      <c r="A10" t="s">
        <v>199</v>
      </c>
      <c r="B10">
        <v>0</v>
      </c>
      <c r="C10">
        <v>0</v>
      </c>
      <c r="D10">
        <v>27</v>
      </c>
      <c r="E10">
        <v>0</v>
      </c>
      <c r="F10">
        <v>0</v>
      </c>
      <c r="G10">
        <v>16</v>
      </c>
      <c r="H10">
        <v>1</v>
      </c>
      <c r="I10">
        <v>0</v>
      </c>
      <c r="J10">
        <v>69</v>
      </c>
      <c r="K10">
        <v>3</v>
      </c>
      <c r="L10">
        <v>2</v>
      </c>
      <c r="M10">
        <v>0</v>
      </c>
      <c r="N10">
        <v>0</v>
      </c>
      <c r="O10">
        <v>4</v>
      </c>
      <c r="P10">
        <v>24</v>
      </c>
      <c r="Q10">
        <v>55</v>
      </c>
      <c r="R10">
        <v>3</v>
      </c>
      <c r="S10">
        <v>36</v>
      </c>
      <c r="T10">
        <v>3</v>
      </c>
      <c r="AH10">
        <f t="shared" ref="AH10:AH56" si="0">B10</f>
        <v>0</v>
      </c>
      <c r="AI10">
        <f>(((C10*$B$4)/$B$5*0.2)*$B$6)/$B$7</f>
        <v>0</v>
      </c>
      <c r="AJ10">
        <f>(((D10*$B$4)/$B$5*0.2)*$B$6)/$B$7</f>
        <v>0.42920332245147502</v>
      </c>
      <c r="AK10">
        <f>(((E10*$B$4)/$B$5*0.2)*$B$6)/$B$7</f>
        <v>0</v>
      </c>
      <c r="AL10">
        <f>(((F10*$B$4)/$B$5*0.2)*$B$6)/$B$7</f>
        <v>0</v>
      </c>
      <c r="AM10">
        <f>(((G10*$B$4)/$B$5*0.2)*$B$6)/$B$7</f>
        <v>0.25434270960087407</v>
      </c>
      <c r="AN10">
        <f>(((H10*$B$4)/$B$5*0.2)*$B$6)/$B$7</f>
        <v>1.589641935005463E-2</v>
      </c>
      <c r="AO10">
        <f>(((I10*$B$4)/$B$5*0.2)*$B$6)/$B$7</f>
        <v>0</v>
      </c>
      <c r="AP10">
        <f>(((J10*$B$4)/$B$5*0.2)*$B$6)/$B$7</f>
        <v>1.0968529351537699</v>
      </c>
      <c r="AQ10">
        <f>(((K10*$B$4)/$B$5*0.2)*$B$6)/$B$7</f>
        <v>4.7689258050163906E-2</v>
      </c>
      <c r="AR10">
        <f>(((L10*$B$4)/$B$5*0.2)*$B$6)/$B$7</f>
        <v>3.1792838700109259E-2</v>
      </c>
      <c r="AS10">
        <f>(((M10*$B$4)/$B$5*0.2)*$B$6)/$B$7</f>
        <v>0</v>
      </c>
      <c r="AT10">
        <f>(((N10*$B$4)/$B$5*0.2)*$B$6)/$B$7</f>
        <v>0</v>
      </c>
      <c r="AU10">
        <f>(((O10*$B$4)/$B$5*0.2)*$B$6)/$B$7</f>
        <v>6.3585677400218518E-2</v>
      </c>
      <c r="AV10">
        <f>(((P10*$B$4)/$B$5*0.2)*$B$6)/$B$7</f>
        <v>0.38151406440131125</v>
      </c>
      <c r="AW10">
        <f>(((Q10*$B$4)/$B$5*0.2)*$B$6)/$B$7</f>
        <v>0.87430306425300497</v>
      </c>
      <c r="AX10">
        <f>(((R10*$B$4)/$B$5*0.2)*$B$6)/$B$7</f>
        <v>4.7689258050163906E-2</v>
      </c>
      <c r="AY10">
        <f>(((S10*$B$4)/$B$5*0.2)*$B$6)/$B$7</f>
        <v>0.57227109660196673</v>
      </c>
      <c r="AZ10">
        <f>(((T10*$B$4)/$B$5*0.2)*$B$6)/$B$7</f>
        <v>4.7689258050163906E-2</v>
      </c>
      <c r="BC10" s="103" t="s">
        <v>132</v>
      </c>
      <c r="BD10" s="98"/>
    </row>
    <row r="11" spans="1:56" x14ac:dyDescent="0.25">
      <c r="A11" t="s">
        <v>200</v>
      </c>
      <c r="B11">
        <v>5</v>
      </c>
      <c r="C11">
        <v>0</v>
      </c>
      <c r="D11">
        <v>48</v>
      </c>
      <c r="E11">
        <v>0</v>
      </c>
      <c r="F11">
        <v>0</v>
      </c>
      <c r="G11">
        <v>18</v>
      </c>
      <c r="H11">
        <v>1</v>
      </c>
      <c r="I11">
        <v>0</v>
      </c>
      <c r="J11">
        <v>97</v>
      </c>
      <c r="K11">
        <v>4</v>
      </c>
      <c r="L11">
        <v>5</v>
      </c>
      <c r="M11">
        <v>0</v>
      </c>
      <c r="N11">
        <v>0</v>
      </c>
      <c r="O11">
        <v>4</v>
      </c>
      <c r="P11">
        <v>24</v>
      </c>
      <c r="Q11">
        <v>60</v>
      </c>
      <c r="R11">
        <v>31</v>
      </c>
      <c r="S11">
        <v>68</v>
      </c>
      <c r="T11">
        <v>63</v>
      </c>
      <c r="AH11">
        <f t="shared" si="0"/>
        <v>5</v>
      </c>
      <c r="AI11">
        <f>(((C11*$B$4)/$B$5*0.2)*$B$6)/$B$7</f>
        <v>0</v>
      </c>
      <c r="AJ11">
        <f>(((D11*$B$4)/$B$5*0.2)*$B$6)/$B$7</f>
        <v>0.7630281288026225</v>
      </c>
      <c r="AK11">
        <f>(((E11*$B$4)/$B$5*0.2)*$B$6)/$B$7</f>
        <v>0</v>
      </c>
      <c r="AL11">
        <f>(((F11*$B$4)/$B$5*0.2)*$B$6)/$B$7</f>
        <v>0</v>
      </c>
      <c r="AM11">
        <f>(((G11*$B$4)/$B$5*0.2)*$B$6)/$B$7</f>
        <v>0.28613554830098337</v>
      </c>
      <c r="AN11">
        <f>(((H11*$B$4)/$B$5*0.2)*$B$6)/$B$7</f>
        <v>1.589641935005463E-2</v>
      </c>
      <c r="AO11">
        <f>(((I11*$B$4)/$B$5*0.2)*$B$6)/$B$7</f>
        <v>0</v>
      </c>
      <c r="AP11">
        <f>(((J11*$B$4)/$B$5*0.2)*$B$6)/$B$7</f>
        <v>1.5419526769552994</v>
      </c>
      <c r="AQ11">
        <f>(((K11*$B$4)/$B$5*0.2)*$B$6)/$B$7</f>
        <v>6.3585677400218518E-2</v>
      </c>
      <c r="AR11">
        <f>(((L11*$B$4)/$B$5*0.2)*$B$6)/$B$7</f>
        <v>7.9482096750273165E-2</v>
      </c>
      <c r="AS11">
        <f>(((M11*$B$4)/$B$5*0.2)*$B$6)/$B$7</f>
        <v>0</v>
      </c>
      <c r="AT11">
        <f>(((N11*$B$4)/$B$5*0.2)*$B$6)/$B$7</f>
        <v>0</v>
      </c>
      <c r="AU11">
        <f>(((O11*$B$4)/$B$5*0.2)*$B$6)/$B$7</f>
        <v>6.3585677400218518E-2</v>
      </c>
      <c r="AV11">
        <f>(((P11*$B$4)/$B$5*0.2)*$B$6)/$B$7</f>
        <v>0.38151406440131125</v>
      </c>
      <c r="AW11">
        <f>(((Q11*$B$4)/$B$5*0.2)*$B$6)/$B$7</f>
        <v>0.95378516100327793</v>
      </c>
      <c r="AX11">
        <f>(((R11*$B$4)/$B$5*0.2)*$B$6)/$B$7</f>
        <v>0.49278899985169367</v>
      </c>
      <c r="AY11">
        <f>(((S11*$B$4)/$B$5*0.2)*$B$6)/$B$7</f>
        <v>1.0809565158037151</v>
      </c>
      <c r="AZ11">
        <f>(((T11*$B$4)/$B$5*0.2)*$B$6)/$B$7</f>
        <v>1.0014744190534419</v>
      </c>
      <c r="BC11" s="104" t="s">
        <v>133</v>
      </c>
      <c r="BD11" s="98"/>
    </row>
    <row r="12" spans="1:56" ht="15.75" thickBot="1" x14ac:dyDescent="0.3">
      <c r="B12">
        <v>10</v>
      </c>
      <c r="C12">
        <v>0</v>
      </c>
      <c r="D12">
        <v>54</v>
      </c>
      <c r="E12">
        <v>0</v>
      </c>
      <c r="F12">
        <v>0</v>
      </c>
      <c r="G12">
        <v>63</v>
      </c>
      <c r="H12">
        <v>1</v>
      </c>
      <c r="I12">
        <v>0</v>
      </c>
      <c r="J12">
        <v>97</v>
      </c>
      <c r="K12">
        <v>4</v>
      </c>
      <c r="L12">
        <v>8</v>
      </c>
      <c r="M12">
        <v>0</v>
      </c>
      <c r="N12">
        <v>0</v>
      </c>
      <c r="O12">
        <v>5</v>
      </c>
      <c r="P12">
        <v>37</v>
      </c>
      <c r="Q12">
        <v>110</v>
      </c>
      <c r="R12">
        <v>58</v>
      </c>
      <c r="S12">
        <v>78</v>
      </c>
      <c r="T12">
        <v>64</v>
      </c>
      <c r="AH12">
        <f t="shared" si="0"/>
        <v>10</v>
      </c>
      <c r="AI12">
        <f t="shared" ref="AI12:AI56" si="1">(((C12*$B$4)/$B$5*0.2)*$B$6)/$B$7</f>
        <v>0</v>
      </c>
      <c r="AJ12">
        <f t="shared" ref="AJ12:AJ56" si="2">(((D12*$B$4)/$B$5*0.2)*$B$6)/$B$7</f>
        <v>0.85840664490295004</v>
      </c>
      <c r="AK12">
        <f t="shared" ref="AK12:AK56" si="3">(((E12*$B$4)/$B$5*0.2)*$B$6)/$B$7</f>
        <v>0</v>
      </c>
      <c r="AL12">
        <f t="shared" ref="AL12:AL56" si="4">(((F12*$B$4)/$B$5*0.2)*$B$6)/$B$7</f>
        <v>0</v>
      </c>
      <c r="AM12">
        <f t="shared" ref="AM12:AM56" si="5">(((G12*$B$4)/$B$5*0.2)*$B$6)/$B$7</f>
        <v>1.0014744190534419</v>
      </c>
      <c r="AN12">
        <f t="shared" ref="AN12:AN56" si="6">(((H12*$B$4)/$B$5*0.2)*$B$6)/$B$7</f>
        <v>1.589641935005463E-2</v>
      </c>
      <c r="AO12">
        <f t="shared" ref="AO12:AO56" si="7">(((I12*$B$4)/$B$5*0.2)*$B$6)/$B$7</f>
        <v>0</v>
      </c>
      <c r="AP12">
        <f t="shared" ref="AP12:AP56" si="8">(((J12*$B$4)/$B$5*0.2)*$B$6)/$B$7</f>
        <v>1.5419526769552994</v>
      </c>
      <c r="AQ12">
        <f t="shared" ref="AQ12:AQ56" si="9">(((K12*$B$4)/$B$5*0.2)*$B$6)/$B$7</f>
        <v>6.3585677400218518E-2</v>
      </c>
      <c r="AR12">
        <f t="shared" ref="AR12:AR56" si="10">(((L12*$B$4)/$B$5*0.2)*$B$6)/$B$7</f>
        <v>0.12717135480043704</v>
      </c>
      <c r="AS12">
        <f t="shared" ref="AS12:AS56" si="11">(((M12*$B$4)/$B$5*0.2)*$B$6)/$B$7</f>
        <v>0</v>
      </c>
      <c r="AT12">
        <f t="shared" ref="AT12:AT56" si="12">(((N12*$B$4)/$B$5*0.2)*$B$6)/$B$7</f>
        <v>0</v>
      </c>
      <c r="AU12">
        <f t="shared" ref="AU12:AU56" si="13">(((O12*$B$4)/$B$5*0.2)*$B$6)/$B$7</f>
        <v>7.9482096750273165E-2</v>
      </c>
      <c r="AV12">
        <f t="shared" ref="AV12:AV56" si="14">(((P12*$B$4)/$B$5*0.2)*$B$6)/$B$7</f>
        <v>0.58816751595202144</v>
      </c>
      <c r="AW12">
        <f t="shared" ref="AW12:AW56" si="15">(((Q12*$B$4)/$B$5*0.2)*$B$6)/$B$7</f>
        <v>1.7486061285060099</v>
      </c>
      <c r="AX12">
        <f t="shared" ref="AX12:AX56" si="16">(((R12*$B$4)/$B$5*0.2)*$B$6)/$B$7</f>
        <v>0.92199232230316863</v>
      </c>
      <c r="AY12">
        <f t="shared" ref="AY12:AY56" si="17">(((S12*$B$4)/$B$5*0.2)*$B$6)/$B$7</f>
        <v>1.2399207093042612</v>
      </c>
      <c r="AZ12">
        <f t="shared" ref="AZ12:AZ56" si="18">(((T12*$B$4)/$B$5*0.2)*$B$6)/$B$7</f>
        <v>1.0173708384034963</v>
      </c>
      <c r="BC12" s="105" t="s">
        <v>134</v>
      </c>
      <c r="BD12" s="99"/>
    </row>
    <row r="13" spans="1:56" ht="15.75" thickBot="1" x14ac:dyDescent="0.3">
      <c r="A13" t="s">
        <v>30</v>
      </c>
      <c r="B13">
        <v>15</v>
      </c>
      <c r="C13">
        <v>0</v>
      </c>
      <c r="D13">
        <v>58</v>
      </c>
      <c r="E13">
        <v>0</v>
      </c>
      <c r="F13">
        <v>0</v>
      </c>
      <c r="G13">
        <v>64</v>
      </c>
      <c r="H13">
        <v>1</v>
      </c>
      <c r="I13">
        <v>0</v>
      </c>
      <c r="J13">
        <v>147</v>
      </c>
      <c r="K13">
        <v>7</v>
      </c>
      <c r="L13">
        <v>54</v>
      </c>
      <c r="M13">
        <v>1</v>
      </c>
      <c r="N13">
        <v>2</v>
      </c>
      <c r="O13">
        <v>5</v>
      </c>
      <c r="P13">
        <v>112</v>
      </c>
      <c r="Q13">
        <v>131</v>
      </c>
      <c r="R13">
        <v>58</v>
      </c>
      <c r="S13">
        <v>85</v>
      </c>
      <c r="T13">
        <v>112</v>
      </c>
      <c r="AH13">
        <f t="shared" si="0"/>
        <v>15</v>
      </c>
      <c r="AI13">
        <f t="shared" si="1"/>
        <v>0</v>
      </c>
      <c r="AJ13">
        <f t="shared" si="2"/>
        <v>0.92199232230316863</v>
      </c>
      <c r="AK13">
        <f t="shared" si="3"/>
        <v>0</v>
      </c>
      <c r="AL13">
        <f t="shared" si="4"/>
        <v>0</v>
      </c>
      <c r="AM13">
        <f t="shared" si="5"/>
        <v>1.0173708384034963</v>
      </c>
      <c r="AN13">
        <f t="shared" si="6"/>
        <v>1.589641935005463E-2</v>
      </c>
      <c r="AO13">
        <f t="shared" si="7"/>
        <v>0</v>
      </c>
      <c r="AP13">
        <f t="shared" si="8"/>
        <v>2.3367736444580309</v>
      </c>
      <c r="AQ13">
        <f t="shared" si="9"/>
        <v>0.11127493545038243</v>
      </c>
      <c r="AR13">
        <f t="shared" si="10"/>
        <v>0.85840664490295004</v>
      </c>
      <c r="AS13">
        <f t="shared" si="11"/>
        <v>1.589641935005463E-2</v>
      </c>
      <c r="AT13">
        <f t="shared" si="12"/>
        <v>3.1792838700109259E-2</v>
      </c>
      <c r="AU13">
        <f t="shared" si="13"/>
        <v>7.9482096750273165E-2</v>
      </c>
      <c r="AV13">
        <f t="shared" si="14"/>
        <v>1.7803989672061189</v>
      </c>
      <c r="AW13">
        <f t="shared" si="15"/>
        <v>2.082430934857157</v>
      </c>
      <c r="AX13">
        <f t="shared" si="16"/>
        <v>0.92199232230316863</v>
      </c>
      <c r="AY13">
        <f t="shared" si="17"/>
        <v>1.3511956447546438</v>
      </c>
      <c r="AZ13">
        <f t="shared" si="18"/>
        <v>1.7803989672061189</v>
      </c>
    </row>
    <row r="14" spans="1:56" x14ac:dyDescent="0.25">
      <c r="A14" t="s">
        <v>201</v>
      </c>
      <c r="B14">
        <v>20</v>
      </c>
      <c r="C14">
        <v>0</v>
      </c>
      <c r="D14">
        <v>70</v>
      </c>
      <c r="E14">
        <v>0</v>
      </c>
      <c r="F14">
        <v>0</v>
      </c>
      <c r="G14">
        <v>134</v>
      </c>
      <c r="H14">
        <v>1</v>
      </c>
      <c r="I14">
        <v>0</v>
      </c>
      <c r="J14">
        <v>163</v>
      </c>
      <c r="K14">
        <v>7</v>
      </c>
      <c r="L14">
        <v>71</v>
      </c>
      <c r="M14">
        <v>1</v>
      </c>
      <c r="N14">
        <v>2</v>
      </c>
      <c r="O14">
        <v>5</v>
      </c>
      <c r="P14">
        <v>139</v>
      </c>
      <c r="Q14">
        <v>131</v>
      </c>
      <c r="R14">
        <v>85</v>
      </c>
      <c r="S14">
        <v>86</v>
      </c>
      <c r="T14">
        <v>114</v>
      </c>
      <c r="AH14">
        <f t="shared" si="0"/>
        <v>20</v>
      </c>
      <c r="AI14">
        <f t="shared" si="1"/>
        <v>0</v>
      </c>
      <c r="AJ14">
        <f t="shared" si="2"/>
        <v>1.1127493545038243</v>
      </c>
      <c r="AK14">
        <f t="shared" si="3"/>
        <v>0</v>
      </c>
      <c r="AL14">
        <f t="shared" si="4"/>
        <v>0</v>
      </c>
      <c r="AM14">
        <f t="shared" si="5"/>
        <v>2.130120192907321</v>
      </c>
      <c r="AN14">
        <f t="shared" si="6"/>
        <v>1.589641935005463E-2</v>
      </c>
      <c r="AO14">
        <f t="shared" si="7"/>
        <v>0</v>
      </c>
      <c r="AP14">
        <f t="shared" si="8"/>
        <v>2.5911163540589048</v>
      </c>
      <c r="AQ14">
        <f t="shared" si="9"/>
        <v>0.11127493545038243</v>
      </c>
      <c r="AR14">
        <f t="shared" si="10"/>
        <v>1.1286457738538791</v>
      </c>
      <c r="AS14">
        <f t="shared" si="11"/>
        <v>1.589641935005463E-2</v>
      </c>
      <c r="AT14">
        <f t="shared" si="12"/>
        <v>3.1792838700109259E-2</v>
      </c>
      <c r="AU14">
        <f t="shared" si="13"/>
        <v>7.9482096750273165E-2</v>
      </c>
      <c r="AV14">
        <f t="shared" si="14"/>
        <v>2.2096022896575938</v>
      </c>
      <c r="AW14">
        <f t="shared" si="15"/>
        <v>2.082430934857157</v>
      </c>
      <c r="AX14">
        <f t="shared" si="16"/>
        <v>1.3511956447546438</v>
      </c>
      <c r="AY14">
        <f t="shared" si="17"/>
        <v>1.3670920641046984</v>
      </c>
      <c r="AZ14">
        <f t="shared" si="18"/>
        <v>1.8121918059062283</v>
      </c>
      <c r="BC14" s="134" t="s">
        <v>175</v>
      </c>
      <c r="BD14" s="135" t="s">
        <v>189</v>
      </c>
    </row>
    <row r="15" spans="1:56" x14ac:dyDescent="0.25">
      <c r="A15" t="s">
        <v>202</v>
      </c>
      <c r="B15">
        <v>25</v>
      </c>
      <c r="C15">
        <v>0</v>
      </c>
      <c r="D15">
        <v>72</v>
      </c>
      <c r="E15">
        <v>0</v>
      </c>
      <c r="F15">
        <v>0</v>
      </c>
      <c r="G15">
        <v>134</v>
      </c>
      <c r="H15">
        <v>1</v>
      </c>
      <c r="I15">
        <v>1</v>
      </c>
      <c r="J15">
        <v>194</v>
      </c>
      <c r="K15">
        <v>8</v>
      </c>
      <c r="L15">
        <v>71</v>
      </c>
      <c r="M15">
        <v>2</v>
      </c>
      <c r="N15">
        <v>2</v>
      </c>
      <c r="O15">
        <v>5</v>
      </c>
      <c r="P15">
        <v>139</v>
      </c>
      <c r="Q15">
        <v>131</v>
      </c>
      <c r="R15">
        <v>98</v>
      </c>
      <c r="S15">
        <v>106</v>
      </c>
      <c r="T15">
        <v>161</v>
      </c>
      <c r="AH15">
        <f t="shared" si="0"/>
        <v>25</v>
      </c>
      <c r="AI15">
        <f t="shared" si="1"/>
        <v>0</v>
      </c>
      <c r="AJ15">
        <f t="shared" si="2"/>
        <v>1.1445421932039335</v>
      </c>
      <c r="AK15">
        <f t="shared" si="3"/>
        <v>0</v>
      </c>
      <c r="AL15">
        <f t="shared" si="4"/>
        <v>0</v>
      </c>
      <c r="AM15">
        <f t="shared" si="5"/>
        <v>2.130120192907321</v>
      </c>
      <c r="AN15">
        <f t="shared" si="6"/>
        <v>1.589641935005463E-2</v>
      </c>
      <c r="AO15">
        <f t="shared" si="7"/>
        <v>1.589641935005463E-2</v>
      </c>
      <c r="AP15">
        <f t="shared" si="8"/>
        <v>3.0839053539105987</v>
      </c>
      <c r="AQ15">
        <f t="shared" si="9"/>
        <v>0.12717135480043704</v>
      </c>
      <c r="AR15">
        <f t="shared" si="10"/>
        <v>1.1286457738538791</v>
      </c>
      <c r="AS15">
        <f t="shared" si="11"/>
        <v>3.1792838700109259E-2</v>
      </c>
      <c r="AT15">
        <f t="shared" si="12"/>
        <v>3.1792838700109259E-2</v>
      </c>
      <c r="AU15">
        <f t="shared" si="13"/>
        <v>7.9482096750273165E-2</v>
      </c>
      <c r="AV15">
        <f t="shared" si="14"/>
        <v>2.2096022896575938</v>
      </c>
      <c r="AW15">
        <f t="shared" si="15"/>
        <v>2.082430934857157</v>
      </c>
      <c r="AX15">
        <f t="shared" si="16"/>
        <v>1.5578490963053542</v>
      </c>
      <c r="AY15">
        <f t="shared" si="17"/>
        <v>1.6850204511057911</v>
      </c>
      <c r="AZ15">
        <f t="shared" si="18"/>
        <v>2.5593235153587961</v>
      </c>
      <c r="BC15" s="136" t="s">
        <v>193</v>
      </c>
      <c r="BD15" s="137" t="s">
        <v>176</v>
      </c>
    </row>
    <row r="16" spans="1:56" ht="15.75" thickBot="1" x14ac:dyDescent="0.3">
      <c r="A16" t="s">
        <v>203</v>
      </c>
      <c r="B16">
        <v>30</v>
      </c>
      <c r="C16">
        <v>0</v>
      </c>
      <c r="D16">
        <v>89</v>
      </c>
      <c r="E16">
        <v>0</v>
      </c>
      <c r="F16">
        <v>3</v>
      </c>
      <c r="G16">
        <v>134</v>
      </c>
      <c r="H16">
        <v>2</v>
      </c>
      <c r="I16">
        <v>2</v>
      </c>
      <c r="J16">
        <v>226</v>
      </c>
      <c r="K16">
        <v>8</v>
      </c>
      <c r="L16">
        <v>71</v>
      </c>
      <c r="M16">
        <v>4</v>
      </c>
      <c r="N16">
        <v>2</v>
      </c>
      <c r="O16">
        <v>5</v>
      </c>
      <c r="P16">
        <v>158</v>
      </c>
      <c r="Q16">
        <v>135</v>
      </c>
      <c r="R16">
        <v>113</v>
      </c>
      <c r="S16">
        <v>106</v>
      </c>
      <c r="T16">
        <v>161</v>
      </c>
      <c r="AH16">
        <f t="shared" si="0"/>
        <v>30</v>
      </c>
      <c r="AI16">
        <f t="shared" si="1"/>
        <v>0</v>
      </c>
      <c r="AJ16">
        <f t="shared" si="2"/>
        <v>1.4147813221548622</v>
      </c>
      <c r="AK16">
        <f t="shared" si="3"/>
        <v>0</v>
      </c>
      <c r="AL16">
        <f t="shared" si="4"/>
        <v>4.7689258050163906E-2</v>
      </c>
      <c r="AM16">
        <f t="shared" si="5"/>
        <v>2.130120192907321</v>
      </c>
      <c r="AN16">
        <f t="shared" si="6"/>
        <v>3.1792838700109259E-2</v>
      </c>
      <c r="AO16">
        <f t="shared" si="7"/>
        <v>3.1792838700109259E-2</v>
      </c>
      <c r="AP16">
        <f t="shared" si="8"/>
        <v>3.5925907731123465</v>
      </c>
      <c r="AQ16">
        <f t="shared" si="9"/>
        <v>0.12717135480043704</v>
      </c>
      <c r="AR16">
        <f t="shared" si="10"/>
        <v>1.1286457738538791</v>
      </c>
      <c r="AS16">
        <f t="shared" si="11"/>
        <v>6.3585677400218518E-2</v>
      </c>
      <c r="AT16">
        <f t="shared" si="12"/>
        <v>3.1792838700109259E-2</v>
      </c>
      <c r="AU16">
        <f t="shared" si="13"/>
        <v>7.9482096750273165E-2</v>
      </c>
      <c r="AV16">
        <f t="shared" si="14"/>
        <v>2.5116342573086317</v>
      </c>
      <c r="AW16">
        <f t="shared" si="15"/>
        <v>2.1460166122573754</v>
      </c>
      <c r="AX16">
        <f t="shared" si="16"/>
        <v>1.7962953865561733</v>
      </c>
      <c r="AY16">
        <f t="shared" si="17"/>
        <v>1.6850204511057911</v>
      </c>
      <c r="AZ16">
        <f t="shared" si="18"/>
        <v>2.5593235153587961</v>
      </c>
      <c r="BC16" s="138">
        <v>2.4513527786072802E-3</v>
      </c>
      <c r="BD16" s="139" t="s">
        <v>177</v>
      </c>
    </row>
    <row r="17" spans="1:52" x14ac:dyDescent="0.25">
      <c r="A17" t="s">
        <v>27</v>
      </c>
      <c r="B17">
        <v>35</v>
      </c>
      <c r="C17">
        <v>0</v>
      </c>
      <c r="D17">
        <v>109</v>
      </c>
      <c r="E17">
        <v>2</v>
      </c>
      <c r="F17">
        <v>3</v>
      </c>
      <c r="G17">
        <v>134</v>
      </c>
      <c r="H17">
        <v>3</v>
      </c>
      <c r="I17">
        <v>2</v>
      </c>
      <c r="J17">
        <v>229</v>
      </c>
      <c r="K17">
        <v>12</v>
      </c>
      <c r="L17">
        <v>85</v>
      </c>
      <c r="M17">
        <v>4</v>
      </c>
      <c r="N17">
        <v>2</v>
      </c>
      <c r="O17">
        <v>43</v>
      </c>
      <c r="P17">
        <v>158</v>
      </c>
      <c r="Q17">
        <v>135</v>
      </c>
      <c r="R17">
        <v>129</v>
      </c>
      <c r="S17">
        <v>125</v>
      </c>
      <c r="T17">
        <v>161</v>
      </c>
      <c r="AH17">
        <f t="shared" si="0"/>
        <v>35</v>
      </c>
      <c r="AI17">
        <f t="shared" si="1"/>
        <v>0</v>
      </c>
      <c r="AJ17">
        <f t="shared" si="2"/>
        <v>1.7327097091559551</v>
      </c>
      <c r="AK17">
        <f t="shared" si="3"/>
        <v>3.1792838700109259E-2</v>
      </c>
      <c r="AL17">
        <f t="shared" si="4"/>
        <v>4.7689258050163906E-2</v>
      </c>
      <c r="AM17">
        <f t="shared" si="5"/>
        <v>2.130120192907321</v>
      </c>
      <c r="AN17">
        <f t="shared" si="6"/>
        <v>4.7689258050163906E-2</v>
      </c>
      <c r="AO17">
        <f t="shared" si="7"/>
        <v>3.1792838700109259E-2</v>
      </c>
      <c r="AP17">
        <f t="shared" si="8"/>
        <v>3.6402800311625114</v>
      </c>
      <c r="AQ17">
        <f t="shared" si="9"/>
        <v>0.19075703220065562</v>
      </c>
      <c r="AR17">
        <f t="shared" si="10"/>
        <v>1.3511956447546438</v>
      </c>
      <c r="AS17">
        <f t="shared" si="11"/>
        <v>6.3585677400218518E-2</v>
      </c>
      <c r="AT17">
        <f t="shared" si="12"/>
        <v>3.1792838700109259E-2</v>
      </c>
      <c r="AU17">
        <f t="shared" si="13"/>
        <v>0.68354603205234921</v>
      </c>
      <c r="AV17">
        <f t="shared" si="14"/>
        <v>2.5116342573086317</v>
      </c>
      <c r="AW17">
        <f t="shared" si="15"/>
        <v>2.1460166122573754</v>
      </c>
      <c r="AX17">
        <f t="shared" si="16"/>
        <v>2.0506380961570478</v>
      </c>
      <c r="AY17">
        <f t="shared" si="17"/>
        <v>1.987052418756829</v>
      </c>
      <c r="AZ17">
        <f t="shared" si="18"/>
        <v>2.5593235153587961</v>
      </c>
    </row>
    <row r="18" spans="1:52" x14ac:dyDescent="0.25">
      <c r="A18" t="s">
        <v>34</v>
      </c>
      <c r="B18">
        <v>40</v>
      </c>
      <c r="C18">
        <v>47</v>
      </c>
      <c r="D18">
        <v>113</v>
      </c>
      <c r="E18">
        <v>2</v>
      </c>
      <c r="F18">
        <v>30</v>
      </c>
      <c r="G18">
        <v>149</v>
      </c>
      <c r="H18">
        <v>6</v>
      </c>
      <c r="I18">
        <v>2</v>
      </c>
      <c r="J18">
        <v>247</v>
      </c>
      <c r="K18">
        <v>15</v>
      </c>
      <c r="L18">
        <v>85</v>
      </c>
      <c r="M18">
        <v>34</v>
      </c>
      <c r="N18">
        <v>6</v>
      </c>
      <c r="O18">
        <v>59</v>
      </c>
      <c r="P18">
        <v>158</v>
      </c>
      <c r="Q18">
        <v>143</v>
      </c>
      <c r="R18">
        <v>155</v>
      </c>
      <c r="S18">
        <v>127</v>
      </c>
      <c r="T18">
        <v>181</v>
      </c>
      <c r="AH18">
        <f t="shared" si="0"/>
        <v>40</v>
      </c>
      <c r="AI18">
        <f t="shared" si="1"/>
        <v>0.74713170945256779</v>
      </c>
      <c r="AJ18">
        <f t="shared" si="2"/>
        <v>1.7962953865561733</v>
      </c>
      <c r="AK18">
        <f t="shared" si="3"/>
        <v>3.1792838700109259E-2</v>
      </c>
      <c r="AL18">
        <f t="shared" si="4"/>
        <v>0.47689258050163896</v>
      </c>
      <c r="AM18">
        <f t="shared" si="5"/>
        <v>2.3685664831581401</v>
      </c>
      <c r="AN18">
        <f t="shared" si="6"/>
        <v>9.5378516100327812E-2</v>
      </c>
      <c r="AO18">
        <f t="shared" si="7"/>
        <v>3.1792838700109259E-2</v>
      </c>
      <c r="AP18">
        <f t="shared" si="8"/>
        <v>3.9264155794634941</v>
      </c>
      <c r="AQ18">
        <f t="shared" si="9"/>
        <v>0.23844629025081948</v>
      </c>
      <c r="AR18">
        <f t="shared" si="10"/>
        <v>1.3511956447546438</v>
      </c>
      <c r="AS18">
        <f t="shared" si="11"/>
        <v>0.54047825790185755</v>
      </c>
      <c r="AT18">
        <f t="shared" si="12"/>
        <v>9.5378516100327812E-2</v>
      </c>
      <c r="AU18">
        <f t="shared" si="13"/>
        <v>0.93788874165322345</v>
      </c>
      <c r="AV18">
        <f t="shared" si="14"/>
        <v>2.5116342573086317</v>
      </c>
      <c r="AW18">
        <f t="shared" si="15"/>
        <v>2.2731879670578126</v>
      </c>
      <c r="AX18">
        <f t="shared" si="16"/>
        <v>2.4639449992584681</v>
      </c>
      <c r="AY18">
        <f t="shared" si="17"/>
        <v>2.0188452574569382</v>
      </c>
      <c r="AZ18">
        <f t="shared" si="18"/>
        <v>2.8772519023598888</v>
      </c>
    </row>
    <row r="19" spans="1:52" x14ac:dyDescent="0.25">
      <c r="A19" t="s">
        <v>122</v>
      </c>
      <c r="B19">
        <v>45</v>
      </c>
      <c r="C19">
        <v>48</v>
      </c>
      <c r="D19">
        <v>125</v>
      </c>
      <c r="E19">
        <v>2</v>
      </c>
      <c r="F19">
        <v>37</v>
      </c>
      <c r="G19">
        <v>174</v>
      </c>
      <c r="H19">
        <v>6</v>
      </c>
      <c r="I19">
        <v>2</v>
      </c>
      <c r="J19">
        <v>273</v>
      </c>
      <c r="K19">
        <v>16</v>
      </c>
      <c r="L19">
        <v>85</v>
      </c>
      <c r="M19">
        <v>43</v>
      </c>
      <c r="N19">
        <v>7</v>
      </c>
      <c r="O19">
        <v>76</v>
      </c>
      <c r="P19">
        <v>158</v>
      </c>
      <c r="Q19">
        <v>143</v>
      </c>
      <c r="R19">
        <v>167</v>
      </c>
      <c r="S19">
        <v>152</v>
      </c>
      <c r="T19">
        <v>217</v>
      </c>
      <c r="AH19">
        <f t="shared" si="0"/>
        <v>45</v>
      </c>
      <c r="AI19">
        <f t="shared" si="1"/>
        <v>0.7630281288026225</v>
      </c>
      <c r="AJ19">
        <f t="shared" si="2"/>
        <v>1.987052418756829</v>
      </c>
      <c r="AK19">
        <f t="shared" si="3"/>
        <v>3.1792838700109259E-2</v>
      </c>
      <c r="AL19">
        <f t="shared" si="4"/>
        <v>0.58816751595202144</v>
      </c>
      <c r="AM19">
        <f t="shared" si="5"/>
        <v>2.765976966909506</v>
      </c>
      <c r="AN19">
        <f t="shared" si="6"/>
        <v>9.5378516100327812E-2</v>
      </c>
      <c r="AO19">
        <f t="shared" si="7"/>
        <v>3.1792838700109259E-2</v>
      </c>
      <c r="AP19">
        <f t="shared" si="8"/>
        <v>4.3397224825649143</v>
      </c>
      <c r="AQ19">
        <f t="shared" si="9"/>
        <v>0.25434270960087407</v>
      </c>
      <c r="AR19">
        <f t="shared" si="10"/>
        <v>1.3511956447546438</v>
      </c>
      <c r="AS19">
        <f t="shared" si="11"/>
        <v>0.68354603205234921</v>
      </c>
      <c r="AT19">
        <f t="shared" si="12"/>
        <v>0.11127493545038243</v>
      </c>
      <c r="AU19">
        <f t="shared" si="13"/>
        <v>1.2081278706041521</v>
      </c>
      <c r="AV19">
        <f t="shared" si="14"/>
        <v>2.5116342573086317</v>
      </c>
      <c r="AW19">
        <f t="shared" si="15"/>
        <v>2.2731879670578126</v>
      </c>
      <c r="AX19">
        <f t="shared" si="16"/>
        <v>2.6547020314591241</v>
      </c>
      <c r="AY19">
        <f t="shared" si="17"/>
        <v>2.4162557412083041</v>
      </c>
      <c r="AZ19">
        <f t="shared" si="18"/>
        <v>3.449522998961855</v>
      </c>
    </row>
    <row r="20" spans="1:52" x14ac:dyDescent="0.25">
      <c r="A20" t="s">
        <v>204</v>
      </c>
      <c r="B20">
        <v>50</v>
      </c>
      <c r="C20">
        <v>81</v>
      </c>
      <c r="D20">
        <v>155</v>
      </c>
      <c r="E20">
        <v>2</v>
      </c>
      <c r="F20">
        <v>80</v>
      </c>
      <c r="G20">
        <v>205</v>
      </c>
      <c r="H20">
        <v>28</v>
      </c>
      <c r="I20">
        <v>2</v>
      </c>
      <c r="J20">
        <v>299</v>
      </c>
      <c r="K20">
        <v>16</v>
      </c>
      <c r="L20">
        <v>104</v>
      </c>
      <c r="M20">
        <v>44</v>
      </c>
      <c r="N20">
        <v>15</v>
      </c>
      <c r="O20">
        <v>93</v>
      </c>
      <c r="P20">
        <v>200</v>
      </c>
      <c r="Q20">
        <v>162</v>
      </c>
      <c r="R20">
        <v>180</v>
      </c>
      <c r="S20">
        <v>155</v>
      </c>
      <c r="T20">
        <v>217</v>
      </c>
      <c r="AH20">
        <f t="shared" si="0"/>
        <v>50</v>
      </c>
      <c r="AI20">
        <f t="shared" si="1"/>
        <v>1.2876099673544255</v>
      </c>
      <c r="AJ20">
        <f t="shared" si="2"/>
        <v>2.4639449992584681</v>
      </c>
      <c r="AK20">
        <f t="shared" si="3"/>
        <v>3.1792838700109259E-2</v>
      </c>
      <c r="AL20">
        <f t="shared" si="4"/>
        <v>1.2717135480043706</v>
      </c>
      <c r="AM20">
        <f t="shared" si="5"/>
        <v>3.2587659667611999</v>
      </c>
      <c r="AN20">
        <f t="shared" si="6"/>
        <v>0.44509974180152972</v>
      </c>
      <c r="AO20">
        <f t="shared" si="7"/>
        <v>3.1792838700109259E-2</v>
      </c>
      <c r="AP20">
        <f t="shared" si="8"/>
        <v>4.7530293856663359</v>
      </c>
      <c r="AQ20">
        <f t="shared" si="9"/>
        <v>0.25434270960087407</v>
      </c>
      <c r="AR20">
        <f t="shared" si="10"/>
        <v>1.6532276124056817</v>
      </c>
      <c r="AS20">
        <f t="shared" si="11"/>
        <v>0.69944245140240391</v>
      </c>
      <c r="AT20">
        <f t="shared" si="12"/>
        <v>0.23844629025081948</v>
      </c>
      <c r="AU20">
        <f t="shared" si="13"/>
        <v>1.478366999555081</v>
      </c>
      <c r="AV20">
        <f t="shared" si="14"/>
        <v>3.1792838700109272</v>
      </c>
      <c r="AW20">
        <f t="shared" si="15"/>
        <v>2.5752199347088509</v>
      </c>
      <c r="AX20">
        <f t="shared" si="16"/>
        <v>2.861355483009834</v>
      </c>
      <c r="AY20">
        <f t="shared" si="17"/>
        <v>2.4639449992584681</v>
      </c>
      <c r="AZ20">
        <f t="shared" si="18"/>
        <v>3.449522998961855</v>
      </c>
    </row>
    <row r="21" spans="1:52" x14ac:dyDescent="0.25">
      <c r="A21" t="s">
        <v>123</v>
      </c>
      <c r="B21">
        <v>55</v>
      </c>
      <c r="C21">
        <v>82</v>
      </c>
      <c r="D21">
        <v>167</v>
      </c>
      <c r="E21">
        <v>2</v>
      </c>
      <c r="F21">
        <v>91</v>
      </c>
      <c r="G21">
        <v>213</v>
      </c>
      <c r="H21">
        <v>30</v>
      </c>
      <c r="I21">
        <v>3</v>
      </c>
      <c r="J21">
        <v>314</v>
      </c>
      <c r="K21">
        <v>17</v>
      </c>
      <c r="L21">
        <v>108</v>
      </c>
      <c r="M21">
        <v>92</v>
      </c>
      <c r="N21">
        <v>15</v>
      </c>
      <c r="O21">
        <v>111</v>
      </c>
      <c r="P21">
        <v>203</v>
      </c>
      <c r="Q21">
        <v>162</v>
      </c>
      <c r="R21">
        <v>193</v>
      </c>
      <c r="S21">
        <v>165</v>
      </c>
      <c r="T21">
        <v>219</v>
      </c>
      <c r="AH21">
        <f t="shared" si="0"/>
        <v>55</v>
      </c>
      <c r="AI21">
        <f t="shared" si="1"/>
        <v>1.3035063867044798</v>
      </c>
      <c r="AJ21">
        <f t="shared" si="2"/>
        <v>2.6547020314591241</v>
      </c>
      <c r="AK21">
        <f t="shared" si="3"/>
        <v>3.1792838700109259E-2</v>
      </c>
      <c r="AL21">
        <f t="shared" si="4"/>
        <v>1.4465741608549714</v>
      </c>
      <c r="AM21">
        <f t="shared" si="5"/>
        <v>3.3859373215616371</v>
      </c>
      <c r="AN21">
        <f t="shared" si="6"/>
        <v>0.47689258050163896</v>
      </c>
      <c r="AO21">
        <f t="shared" si="7"/>
        <v>4.7689258050163906E-2</v>
      </c>
      <c r="AP21">
        <f t="shared" si="8"/>
        <v>4.9914756759171555</v>
      </c>
      <c r="AQ21">
        <f t="shared" si="9"/>
        <v>0.27023912895092878</v>
      </c>
      <c r="AR21">
        <f t="shared" si="10"/>
        <v>1.7168132898059001</v>
      </c>
      <c r="AS21">
        <f t="shared" si="11"/>
        <v>1.4624705802050264</v>
      </c>
      <c r="AT21">
        <f t="shared" si="12"/>
        <v>0.23844629025081948</v>
      </c>
      <c r="AU21">
        <f t="shared" si="13"/>
        <v>1.7645025478560641</v>
      </c>
      <c r="AV21">
        <f t="shared" si="14"/>
        <v>3.2269731280610907</v>
      </c>
      <c r="AW21">
        <f t="shared" si="15"/>
        <v>2.5752199347088509</v>
      </c>
      <c r="AX21">
        <f t="shared" si="16"/>
        <v>3.0680089345605444</v>
      </c>
      <c r="AY21">
        <f t="shared" si="17"/>
        <v>2.6229091927590145</v>
      </c>
      <c r="AZ21">
        <f t="shared" si="18"/>
        <v>3.4813158376619646</v>
      </c>
    </row>
    <row r="22" spans="1:52" x14ac:dyDescent="0.25">
      <c r="A22" t="s">
        <v>41</v>
      </c>
      <c r="B22">
        <v>60</v>
      </c>
      <c r="C22">
        <v>136</v>
      </c>
      <c r="D22">
        <v>191</v>
      </c>
      <c r="E22">
        <v>2</v>
      </c>
      <c r="F22">
        <v>92</v>
      </c>
      <c r="G22">
        <v>232</v>
      </c>
      <c r="H22">
        <v>52</v>
      </c>
      <c r="I22">
        <v>3</v>
      </c>
      <c r="J22">
        <v>331</v>
      </c>
      <c r="K22">
        <v>18</v>
      </c>
      <c r="L22">
        <v>108</v>
      </c>
      <c r="M22">
        <v>156</v>
      </c>
      <c r="N22">
        <v>19</v>
      </c>
      <c r="O22">
        <v>131</v>
      </c>
      <c r="P22">
        <v>233</v>
      </c>
      <c r="Q22">
        <v>162</v>
      </c>
      <c r="R22">
        <v>212</v>
      </c>
      <c r="S22">
        <v>169</v>
      </c>
      <c r="T22">
        <v>238</v>
      </c>
      <c r="AH22">
        <f t="shared" si="0"/>
        <v>60</v>
      </c>
      <c r="AI22">
        <f t="shared" si="1"/>
        <v>2.1619130316074302</v>
      </c>
      <c r="AJ22">
        <f t="shared" si="2"/>
        <v>3.0362160958604347</v>
      </c>
      <c r="AK22">
        <f t="shared" si="3"/>
        <v>3.1792838700109259E-2</v>
      </c>
      <c r="AL22">
        <f t="shared" si="4"/>
        <v>1.4624705802050264</v>
      </c>
      <c r="AM22">
        <f t="shared" si="5"/>
        <v>3.6879692892126745</v>
      </c>
      <c r="AN22">
        <f t="shared" si="6"/>
        <v>0.82661380620284086</v>
      </c>
      <c r="AO22">
        <f t="shared" si="7"/>
        <v>4.7689258050163906E-2</v>
      </c>
      <c r="AP22">
        <f t="shared" si="8"/>
        <v>5.2617148048680837</v>
      </c>
      <c r="AQ22">
        <f t="shared" si="9"/>
        <v>0.28613554830098337</v>
      </c>
      <c r="AR22">
        <f t="shared" si="10"/>
        <v>1.7168132898059001</v>
      </c>
      <c r="AS22">
        <f t="shared" si="11"/>
        <v>2.4798414186085225</v>
      </c>
      <c r="AT22">
        <f t="shared" si="12"/>
        <v>0.30203196765103801</v>
      </c>
      <c r="AU22">
        <f t="shared" si="13"/>
        <v>2.082430934857157</v>
      </c>
      <c r="AV22">
        <f t="shared" si="14"/>
        <v>3.7038657085627293</v>
      </c>
      <c r="AW22">
        <f t="shared" si="15"/>
        <v>2.5752199347088509</v>
      </c>
      <c r="AX22">
        <f t="shared" si="16"/>
        <v>3.3700409022115823</v>
      </c>
      <c r="AY22">
        <f t="shared" si="17"/>
        <v>2.6864948701592333</v>
      </c>
      <c r="AZ22">
        <f t="shared" si="18"/>
        <v>3.7833478053130025</v>
      </c>
    </row>
    <row r="23" spans="1:52" x14ac:dyDescent="0.25">
      <c r="A23" t="s">
        <v>124</v>
      </c>
      <c r="B23">
        <v>65</v>
      </c>
      <c r="C23">
        <v>138</v>
      </c>
      <c r="D23">
        <v>209</v>
      </c>
      <c r="E23">
        <v>2</v>
      </c>
      <c r="F23">
        <v>94</v>
      </c>
      <c r="G23">
        <v>254</v>
      </c>
      <c r="H23">
        <v>80</v>
      </c>
      <c r="I23">
        <v>3</v>
      </c>
      <c r="J23">
        <v>343</v>
      </c>
      <c r="K23">
        <v>18</v>
      </c>
      <c r="L23">
        <v>108</v>
      </c>
      <c r="M23">
        <v>174</v>
      </c>
      <c r="N23">
        <v>19</v>
      </c>
      <c r="O23">
        <v>187</v>
      </c>
      <c r="P23">
        <v>269</v>
      </c>
      <c r="Q23">
        <v>162</v>
      </c>
      <c r="R23">
        <v>235</v>
      </c>
      <c r="S23">
        <v>185</v>
      </c>
      <c r="T23">
        <v>238</v>
      </c>
      <c r="AH23">
        <f t="shared" si="0"/>
        <v>65</v>
      </c>
      <c r="AI23">
        <f t="shared" si="1"/>
        <v>2.1937058703075398</v>
      </c>
      <c r="AJ23">
        <f t="shared" si="2"/>
        <v>3.3223516441614178</v>
      </c>
      <c r="AK23">
        <f t="shared" si="3"/>
        <v>3.1792838700109259E-2</v>
      </c>
      <c r="AL23">
        <f t="shared" si="4"/>
        <v>1.4942634189051356</v>
      </c>
      <c r="AM23">
        <f t="shared" si="5"/>
        <v>4.0376905149138764</v>
      </c>
      <c r="AN23">
        <f t="shared" si="6"/>
        <v>1.2717135480043706</v>
      </c>
      <c r="AO23">
        <f t="shared" si="7"/>
        <v>4.7689258050163906E-2</v>
      </c>
      <c r="AP23">
        <f t="shared" si="8"/>
        <v>5.4524718370687397</v>
      </c>
      <c r="AQ23">
        <f t="shared" si="9"/>
        <v>0.28613554830098337</v>
      </c>
      <c r="AR23">
        <f t="shared" si="10"/>
        <v>1.7168132898059001</v>
      </c>
      <c r="AS23">
        <f t="shared" si="11"/>
        <v>2.765976966909506</v>
      </c>
      <c r="AT23">
        <f t="shared" si="12"/>
        <v>0.30203196765103801</v>
      </c>
      <c r="AU23">
        <f t="shared" si="13"/>
        <v>2.9726304184602164</v>
      </c>
      <c r="AV23">
        <f t="shared" si="14"/>
        <v>4.276136805164696</v>
      </c>
      <c r="AW23">
        <f t="shared" si="15"/>
        <v>2.5752199347088509</v>
      </c>
      <c r="AX23">
        <f t="shared" si="16"/>
        <v>3.7356585472628381</v>
      </c>
      <c r="AY23">
        <f t="shared" si="17"/>
        <v>2.9408375797601072</v>
      </c>
      <c r="AZ23">
        <f t="shared" si="18"/>
        <v>3.7833478053130025</v>
      </c>
    </row>
    <row r="24" spans="1:52" x14ac:dyDescent="0.25">
      <c r="A24" t="s">
        <v>125</v>
      </c>
      <c r="B24">
        <v>70</v>
      </c>
      <c r="C24">
        <v>170</v>
      </c>
      <c r="D24">
        <v>228</v>
      </c>
      <c r="E24">
        <v>2</v>
      </c>
      <c r="F24">
        <v>94</v>
      </c>
      <c r="G24">
        <v>276</v>
      </c>
      <c r="H24">
        <v>93</v>
      </c>
      <c r="I24">
        <v>3</v>
      </c>
      <c r="J24">
        <v>343</v>
      </c>
      <c r="K24">
        <v>18</v>
      </c>
      <c r="L24">
        <v>110</v>
      </c>
      <c r="M24">
        <v>192</v>
      </c>
      <c r="N24">
        <v>21</v>
      </c>
      <c r="O24">
        <v>216</v>
      </c>
      <c r="P24">
        <v>366</v>
      </c>
      <c r="Q24">
        <v>172</v>
      </c>
      <c r="R24">
        <v>247</v>
      </c>
      <c r="S24">
        <v>194</v>
      </c>
      <c r="T24">
        <v>256</v>
      </c>
      <c r="AH24">
        <f t="shared" si="0"/>
        <v>70</v>
      </c>
      <c r="AI24">
        <f t="shared" si="1"/>
        <v>2.7023912895092876</v>
      </c>
      <c r="AJ24">
        <f t="shared" si="2"/>
        <v>3.6243836118124566</v>
      </c>
      <c r="AK24">
        <f t="shared" si="3"/>
        <v>3.1792838700109259E-2</v>
      </c>
      <c r="AL24">
        <f t="shared" si="4"/>
        <v>1.4942634189051356</v>
      </c>
      <c r="AM24">
        <f t="shared" si="5"/>
        <v>4.3874117406150797</v>
      </c>
      <c r="AN24">
        <f t="shared" si="6"/>
        <v>1.478366999555081</v>
      </c>
      <c r="AO24">
        <f t="shared" si="7"/>
        <v>4.7689258050163906E-2</v>
      </c>
      <c r="AP24">
        <f t="shared" si="8"/>
        <v>5.4524718370687397</v>
      </c>
      <c r="AQ24">
        <f t="shared" si="9"/>
        <v>0.28613554830098337</v>
      </c>
      <c r="AR24">
        <f t="shared" si="10"/>
        <v>1.7486061285060099</v>
      </c>
      <c r="AS24">
        <f t="shared" si="11"/>
        <v>3.05211251521049</v>
      </c>
      <c r="AT24">
        <f t="shared" si="12"/>
        <v>0.33382480635114731</v>
      </c>
      <c r="AU24">
        <f t="shared" si="13"/>
        <v>3.4336265796118002</v>
      </c>
      <c r="AV24">
        <f t="shared" si="14"/>
        <v>5.8180894821199951</v>
      </c>
      <c r="AW24">
        <f t="shared" si="15"/>
        <v>2.7341841282093968</v>
      </c>
      <c r="AX24">
        <f t="shared" si="16"/>
        <v>3.9264155794634941</v>
      </c>
      <c r="AY24">
        <f t="shared" si="17"/>
        <v>3.0839053539105987</v>
      </c>
      <c r="AZ24">
        <f t="shared" si="18"/>
        <v>4.0694833536139852</v>
      </c>
    </row>
    <row r="25" spans="1:52" x14ac:dyDescent="0.25">
      <c r="B25">
        <v>75</v>
      </c>
      <c r="C25">
        <v>185</v>
      </c>
      <c r="D25">
        <v>233</v>
      </c>
      <c r="E25">
        <v>2</v>
      </c>
      <c r="F25">
        <v>94</v>
      </c>
      <c r="G25">
        <v>298</v>
      </c>
      <c r="H25">
        <v>119</v>
      </c>
      <c r="I25">
        <v>3</v>
      </c>
      <c r="J25">
        <v>350</v>
      </c>
      <c r="K25">
        <v>18</v>
      </c>
      <c r="L25">
        <v>113</v>
      </c>
      <c r="M25">
        <v>212</v>
      </c>
      <c r="N25">
        <v>23</v>
      </c>
      <c r="O25">
        <v>262</v>
      </c>
      <c r="P25">
        <v>410</v>
      </c>
      <c r="Q25">
        <v>200</v>
      </c>
      <c r="R25">
        <v>270</v>
      </c>
      <c r="S25">
        <v>205</v>
      </c>
      <c r="T25">
        <v>272</v>
      </c>
      <c r="AH25">
        <f t="shared" si="0"/>
        <v>75</v>
      </c>
      <c r="AI25">
        <f t="shared" si="1"/>
        <v>2.9408375797601072</v>
      </c>
      <c r="AJ25">
        <f t="shared" si="2"/>
        <v>3.7038657085627293</v>
      </c>
      <c r="AK25">
        <f t="shared" si="3"/>
        <v>3.1792838700109259E-2</v>
      </c>
      <c r="AL25">
        <f t="shared" si="4"/>
        <v>1.4942634189051356</v>
      </c>
      <c r="AM25">
        <f t="shared" si="5"/>
        <v>4.7371329663162802</v>
      </c>
      <c r="AN25">
        <f t="shared" si="6"/>
        <v>1.8916739026565013</v>
      </c>
      <c r="AO25">
        <f t="shared" si="7"/>
        <v>4.7689258050163906E-2</v>
      </c>
      <c r="AP25">
        <f t="shared" si="8"/>
        <v>5.5637467725191208</v>
      </c>
      <c r="AQ25">
        <f t="shared" si="9"/>
        <v>0.28613554830098337</v>
      </c>
      <c r="AR25">
        <f t="shared" si="10"/>
        <v>1.7962953865561733</v>
      </c>
      <c r="AS25">
        <f t="shared" si="11"/>
        <v>3.3700409022115823</v>
      </c>
      <c r="AT25">
        <f t="shared" si="12"/>
        <v>0.3656176450512566</v>
      </c>
      <c r="AU25">
        <f t="shared" si="13"/>
        <v>4.164861869714314</v>
      </c>
      <c r="AV25">
        <f t="shared" si="14"/>
        <v>6.5175319335223998</v>
      </c>
      <c r="AW25">
        <f t="shared" si="15"/>
        <v>3.1792838700109272</v>
      </c>
      <c r="AX25">
        <f t="shared" si="16"/>
        <v>4.2920332245147508</v>
      </c>
      <c r="AY25">
        <f t="shared" si="17"/>
        <v>3.2587659667611999</v>
      </c>
      <c r="AZ25">
        <f t="shared" si="18"/>
        <v>4.3238260632148604</v>
      </c>
    </row>
    <row r="26" spans="1:52" x14ac:dyDescent="0.25">
      <c r="B26">
        <v>80</v>
      </c>
      <c r="C26">
        <v>186</v>
      </c>
      <c r="D26">
        <v>233</v>
      </c>
      <c r="E26">
        <v>2</v>
      </c>
      <c r="F26">
        <v>103</v>
      </c>
      <c r="G26">
        <v>355</v>
      </c>
      <c r="H26">
        <v>119</v>
      </c>
      <c r="I26">
        <v>3</v>
      </c>
      <c r="J26">
        <v>350</v>
      </c>
      <c r="K26">
        <v>22</v>
      </c>
      <c r="L26">
        <v>119</v>
      </c>
      <c r="M26">
        <v>215</v>
      </c>
      <c r="N26">
        <v>25</v>
      </c>
      <c r="O26">
        <v>270</v>
      </c>
      <c r="P26">
        <v>410</v>
      </c>
      <c r="Q26">
        <v>229</v>
      </c>
      <c r="R26">
        <v>283</v>
      </c>
      <c r="S26">
        <v>218</v>
      </c>
      <c r="T26">
        <v>288</v>
      </c>
      <c r="AH26">
        <f t="shared" si="0"/>
        <v>80</v>
      </c>
      <c r="AI26">
        <f t="shared" si="1"/>
        <v>2.956733999110162</v>
      </c>
      <c r="AJ26">
        <f t="shared" si="2"/>
        <v>3.7038657085627293</v>
      </c>
      <c r="AK26">
        <f t="shared" si="3"/>
        <v>3.1792838700109259E-2</v>
      </c>
      <c r="AL26">
        <f t="shared" si="4"/>
        <v>1.6373311930556278</v>
      </c>
      <c r="AM26">
        <f t="shared" si="5"/>
        <v>5.6432288692693948</v>
      </c>
      <c r="AN26">
        <f t="shared" si="6"/>
        <v>1.8916739026565013</v>
      </c>
      <c r="AO26">
        <f t="shared" si="7"/>
        <v>4.7689258050163906E-2</v>
      </c>
      <c r="AP26">
        <f t="shared" si="8"/>
        <v>5.5637467725191208</v>
      </c>
      <c r="AQ26">
        <f t="shared" si="9"/>
        <v>0.34972122570120195</v>
      </c>
      <c r="AR26">
        <f t="shared" si="10"/>
        <v>1.8916739026565013</v>
      </c>
      <c r="AS26">
        <f t="shared" si="11"/>
        <v>3.4177301602617463</v>
      </c>
      <c r="AT26">
        <f t="shared" si="12"/>
        <v>0.39741048375136589</v>
      </c>
      <c r="AU26">
        <f t="shared" si="13"/>
        <v>4.2920332245147508</v>
      </c>
      <c r="AV26">
        <f t="shared" si="14"/>
        <v>6.5175319335223998</v>
      </c>
      <c r="AW26">
        <f t="shared" si="15"/>
        <v>3.6402800311625114</v>
      </c>
      <c r="AX26">
        <f t="shared" si="16"/>
        <v>4.4986866760654616</v>
      </c>
      <c r="AY26">
        <f t="shared" si="17"/>
        <v>3.4654194183119102</v>
      </c>
      <c r="AZ26">
        <f t="shared" si="18"/>
        <v>4.5781687728157339</v>
      </c>
    </row>
    <row r="27" spans="1:52" x14ac:dyDescent="0.25">
      <c r="B27">
        <v>85</v>
      </c>
      <c r="C27">
        <v>220</v>
      </c>
      <c r="D27">
        <v>233</v>
      </c>
      <c r="E27">
        <v>2</v>
      </c>
      <c r="F27">
        <v>103</v>
      </c>
      <c r="G27">
        <v>356</v>
      </c>
      <c r="H27">
        <v>129</v>
      </c>
      <c r="I27">
        <v>3</v>
      </c>
      <c r="J27">
        <v>370</v>
      </c>
      <c r="K27">
        <v>22</v>
      </c>
      <c r="L27">
        <v>130</v>
      </c>
      <c r="M27">
        <v>215</v>
      </c>
      <c r="N27">
        <v>28</v>
      </c>
      <c r="O27">
        <v>280</v>
      </c>
      <c r="P27">
        <v>410</v>
      </c>
      <c r="Q27">
        <v>229</v>
      </c>
      <c r="R27">
        <v>323</v>
      </c>
      <c r="S27">
        <v>227</v>
      </c>
      <c r="T27">
        <v>288</v>
      </c>
      <c r="AH27">
        <f t="shared" si="0"/>
        <v>85</v>
      </c>
      <c r="AI27">
        <f t="shared" si="1"/>
        <v>3.4972122570120199</v>
      </c>
      <c r="AJ27">
        <f t="shared" si="2"/>
        <v>3.7038657085627293</v>
      </c>
      <c r="AK27">
        <f t="shared" si="3"/>
        <v>3.1792838700109259E-2</v>
      </c>
      <c r="AL27">
        <f t="shared" si="4"/>
        <v>1.6373311930556278</v>
      </c>
      <c r="AM27">
        <f t="shared" si="5"/>
        <v>5.6591252886194487</v>
      </c>
      <c r="AN27">
        <f t="shared" si="6"/>
        <v>2.0506380961570478</v>
      </c>
      <c r="AO27">
        <f t="shared" si="7"/>
        <v>4.7689258050163906E-2</v>
      </c>
      <c r="AP27">
        <f t="shared" si="8"/>
        <v>5.8816751595202144</v>
      </c>
      <c r="AQ27">
        <f t="shared" si="9"/>
        <v>0.34972122570120195</v>
      </c>
      <c r="AR27">
        <f t="shared" si="10"/>
        <v>2.0665345155071022</v>
      </c>
      <c r="AS27">
        <f t="shared" si="11"/>
        <v>3.4177301602617463</v>
      </c>
      <c r="AT27">
        <f t="shared" si="12"/>
        <v>0.44509974180152972</v>
      </c>
      <c r="AU27">
        <f t="shared" si="13"/>
        <v>4.4509974180152971</v>
      </c>
      <c r="AV27">
        <f t="shared" si="14"/>
        <v>6.5175319335223998</v>
      </c>
      <c r="AW27">
        <f t="shared" si="15"/>
        <v>3.6402800311625114</v>
      </c>
      <c r="AX27">
        <f t="shared" si="16"/>
        <v>5.1345434500676479</v>
      </c>
      <c r="AY27">
        <f t="shared" si="17"/>
        <v>3.6084871924624018</v>
      </c>
      <c r="AZ27">
        <f t="shared" si="18"/>
        <v>4.5781687728157339</v>
      </c>
    </row>
    <row r="28" spans="1:52" x14ac:dyDescent="0.25">
      <c r="B28">
        <v>90</v>
      </c>
      <c r="C28">
        <v>220</v>
      </c>
      <c r="D28">
        <v>243</v>
      </c>
      <c r="E28">
        <v>2</v>
      </c>
      <c r="F28">
        <v>108</v>
      </c>
      <c r="G28">
        <v>381</v>
      </c>
      <c r="H28">
        <v>129</v>
      </c>
      <c r="I28">
        <v>7</v>
      </c>
      <c r="J28">
        <v>412</v>
      </c>
      <c r="K28">
        <v>22</v>
      </c>
      <c r="L28">
        <v>133</v>
      </c>
      <c r="M28">
        <v>219</v>
      </c>
      <c r="N28">
        <v>38</v>
      </c>
      <c r="O28">
        <v>298</v>
      </c>
      <c r="P28">
        <v>442</v>
      </c>
      <c r="Q28">
        <v>229</v>
      </c>
      <c r="R28">
        <v>355</v>
      </c>
      <c r="S28">
        <v>229</v>
      </c>
      <c r="T28">
        <v>288</v>
      </c>
      <c r="AH28">
        <f t="shared" si="0"/>
        <v>90</v>
      </c>
      <c r="AI28">
        <f t="shared" si="1"/>
        <v>3.4972122570120199</v>
      </c>
      <c r="AJ28">
        <f t="shared" si="2"/>
        <v>3.8628299020632761</v>
      </c>
      <c r="AK28">
        <f t="shared" si="3"/>
        <v>3.1792838700109259E-2</v>
      </c>
      <c r="AL28">
        <f t="shared" si="4"/>
        <v>1.7168132898059001</v>
      </c>
      <c r="AM28">
        <f t="shared" si="5"/>
        <v>6.0565357723708155</v>
      </c>
      <c r="AN28">
        <f t="shared" si="6"/>
        <v>2.0506380961570478</v>
      </c>
      <c r="AO28">
        <f t="shared" si="7"/>
        <v>0.11127493545038243</v>
      </c>
      <c r="AP28">
        <f t="shared" si="8"/>
        <v>6.5493247722225112</v>
      </c>
      <c r="AQ28">
        <f t="shared" si="9"/>
        <v>0.34972122570120195</v>
      </c>
      <c r="AR28">
        <f t="shared" si="10"/>
        <v>2.1142237735572662</v>
      </c>
      <c r="AS28">
        <f t="shared" si="11"/>
        <v>3.4813158376619646</v>
      </c>
      <c r="AT28">
        <f t="shared" si="12"/>
        <v>0.60406393530207603</v>
      </c>
      <c r="AU28">
        <f t="shared" si="13"/>
        <v>4.7371329663162802</v>
      </c>
      <c r="AV28">
        <f t="shared" si="14"/>
        <v>7.0262173527241476</v>
      </c>
      <c r="AW28">
        <f t="shared" si="15"/>
        <v>3.6402800311625114</v>
      </c>
      <c r="AX28">
        <f t="shared" si="16"/>
        <v>5.6432288692693948</v>
      </c>
      <c r="AY28">
        <f t="shared" si="17"/>
        <v>3.6402800311625114</v>
      </c>
      <c r="AZ28">
        <f t="shared" si="18"/>
        <v>4.5781687728157339</v>
      </c>
    </row>
    <row r="29" spans="1:52" x14ac:dyDescent="0.25">
      <c r="B29">
        <v>95</v>
      </c>
      <c r="C29">
        <v>237</v>
      </c>
      <c r="D29">
        <v>255</v>
      </c>
      <c r="E29">
        <v>2</v>
      </c>
      <c r="F29">
        <v>129</v>
      </c>
      <c r="G29">
        <v>382</v>
      </c>
      <c r="H29">
        <v>156</v>
      </c>
      <c r="I29">
        <v>7</v>
      </c>
      <c r="J29">
        <v>423</v>
      </c>
      <c r="K29">
        <v>22</v>
      </c>
      <c r="L29">
        <v>134</v>
      </c>
      <c r="M29">
        <v>278</v>
      </c>
      <c r="N29">
        <v>42</v>
      </c>
      <c r="O29">
        <v>298</v>
      </c>
      <c r="P29">
        <v>447</v>
      </c>
      <c r="Q29">
        <v>243</v>
      </c>
      <c r="R29">
        <v>375</v>
      </c>
      <c r="S29">
        <v>236</v>
      </c>
      <c r="T29">
        <v>288</v>
      </c>
      <c r="AH29">
        <f t="shared" si="0"/>
        <v>95</v>
      </c>
      <c r="AI29">
        <f t="shared" si="1"/>
        <v>3.7674513859629486</v>
      </c>
      <c r="AJ29">
        <f t="shared" si="2"/>
        <v>4.0535869342639312</v>
      </c>
      <c r="AK29">
        <f t="shared" si="3"/>
        <v>3.1792838700109259E-2</v>
      </c>
      <c r="AL29">
        <f t="shared" si="4"/>
        <v>2.0506380961570478</v>
      </c>
      <c r="AM29">
        <f t="shared" si="5"/>
        <v>6.0724321917208695</v>
      </c>
      <c r="AN29">
        <f t="shared" si="6"/>
        <v>2.4798414186085225</v>
      </c>
      <c r="AO29">
        <f t="shared" si="7"/>
        <v>0.11127493545038243</v>
      </c>
      <c r="AP29">
        <f t="shared" si="8"/>
        <v>6.7241853850731097</v>
      </c>
      <c r="AQ29">
        <f t="shared" si="9"/>
        <v>0.34972122570120195</v>
      </c>
      <c r="AR29">
        <f t="shared" si="10"/>
        <v>2.130120192907321</v>
      </c>
      <c r="AS29">
        <f t="shared" si="11"/>
        <v>4.4192045793151875</v>
      </c>
      <c r="AT29">
        <f t="shared" si="12"/>
        <v>0.66764961270229461</v>
      </c>
      <c r="AU29">
        <f t="shared" si="13"/>
        <v>4.7371329663162802</v>
      </c>
      <c r="AV29">
        <f t="shared" si="14"/>
        <v>7.1056994494744208</v>
      </c>
      <c r="AW29">
        <f t="shared" si="15"/>
        <v>3.8628299020632761</v>
      </c>
      <c r="AX29">
        <f t="shared" si="16"/>
        <v>5.9611572562704884</v>
      </c>
      <c r="AY29">
        <f t="shared" si="17"/>
        <v>3.7515549666128938</v>
      </c>
      <c r="AZ29">
        <f t="shared" si="18"/>
        <v>4.5781687728157339</v>
      </c>
    </row>
    <row r="30" spans="1:52" x14ac:dyDescent="0.25">
      <c r="B30">
        <v>100</v>
      </c>
      <c r="C30">
        <v>237</v>
      </c>
      <c r="D30">
        <v>260</v>
      </c>
      <c r="E30">
        <v>2</v>
      </c>
      <c r="F30">
        <v>153</v>
      </c>
      <c r="G30">
        <v>382</v>
      </c>
      <c r="H30">
        <v>166</v>
      </c>
      <c r="I30">
        <v>7</v>
      </c>
      <c r="J30">
        <v>423</v>
      </c>
      <c r="K30">
        <v>22</v>
      </c>
      <c r="L30">
        <v>150</v>
      </c>
      <c r="M30">
        <v>296</v>
      </c>
      <c r="N30">
        <v>42</v>
      </c>
      <c r="O30">
        <v>298</v>
      </c>
      <c r="P30">
        <v>447</v>
      </c>
      <c r="Q30">
        <v>292</v>
      </c>
      <c r="R30">
        <v>389</v>
      </c>
      <c r="S30">
        <v>249</v>
      </c>
      <c r="T30">
        <v>288</v>
      </c>
      <c r="AH30">
        <f t="shared" si="0"/>
        <v>100</v>
      </c>
      <c r="AI30">
        <f t="shared" si="1"/>
        <v>3.7674513859629486</v>
      </c>
      <c r="AJ30">
        <f t="shared" si="2"/>
        <v>4.1330690310142044</v>
      </c>
      <c r="AK30">
        <f t="shared" si="3"/>
        <v>3.1792838700109259E-2</v>
      </c>
      <c r="AL30">
        <f t="shared" si="4"/>
        <v>2.4321521605583589</v>
      </c>
      <c r="AM30">
        <f t="shared" si="5"/>
        <v>6.0724321917208695</v>
      </c>
      <c r="AN30">
        <f t="shared" si="6"/>
        <v>2.6388056121090688</v>
      </c>
      <c r="AO30">
        <f t="shared" si="7"/>
        <v>0.11127493545038243</v>
      </c>
      <c r="AP30">
        <f t="shared" si="8"/>
        <v>6.7241853850731097</v>
      </c>
      <c r="AQ30">
        <f t="shared" si="9"/>
        <v>0.34972122570120195</v>
      </c>
      <c r="AR30">
        <f t="shared" si="10"/>
        <v>2.3844629025081949</v>
      </c>
      <c r="AS30">
        <f t="shared" si="11"/>
        <v>4.7053401276161715</v>
      </c>
      <c r="AT30">
        <f t="shared" si="12"/>
        <v>0.66764961270229461</v>
      </c>
      <c r="AU30">
        <f t="shared" si="13"/>
        <v>4.7371329663162802</v>
      </c>
      <c r="AV30">
        <f t="shared" si="14"/>
        <v>7.1056994494744208</v>
      </c>
      <c r="AW30">
        <f t="shared" si="15"/>
        <v>4.6417544502159522</v>
      </c>
      <c r="AX30">
        <f t="shared" si="16"/>
        <v>6.1837071271712523</v>
      </c>
      <c r="AY30">
        <f t="shared" si="17"/>
        <v>3.9582084181636028</v>
      </c>
      <c r="AZ30">
        <f t="shared" si="18"/>
        <v>4.5781687728157339</v>
      </c>
    </row>
    <row r="31" spans="1:52" x14ac:dyDescent="0.25">
      <c r="B31">
        <v>105</v>
      </c>
      <c r="C31">
        <v>238</v>
      </c>
      <c r="D31">
        <v>319</v>
      </c>
      <c r="E31">
        <v>2</v>
      </c>
      <c r="F31">
        <v>173</v>
      </c>
      <c r="G31">
        <v>383</v>
      </c>
      <c r="H31">
        <v>188</v>
      </c>
      <c r="I31">
        <v>8</v>
      </c>
      <c r="J31">
        <v>434</v>
      </c>
      <c r="K31">
        <v>22</v>
      </c>
      <c r="L31">
        <v>180</v>
      </c>
      <c r="M31">
        <v>300</v>
      </c>
      <c r="N31">
        <v>43</v>
      </c>
      <c r="O31">
        <v>298</v>
      </c>
      <c r="P31">
        <v>447</v>
      </c>
      <c r="Q31">
        <v>292</v>
      </c>
      <c r="R31">
        <v>426</v>
      </c>
      <c r="S31">
        <v>274</v>
      </c>
      <c r="T31">
        <v>288</v>
      </c>
      <c r="AH31">
        <f t="shared" si="0"/>
        <v>105</v>
      </c>
      <c r="AI31">
        <f t="shared" si="1"/>
        <v>3.7833478053130025</v>
      </c>
      <c r="AJ31">
        <f t="shared" si="2"/>
        <v>5.0709577726674278</v>
      </c>
      <c r="AK31">
        <f t="shared" si="3"/>
        <v>3.1792838700109259E-2</v>
      </c>
      <c r="AL31">
        <f t="shared" si="4"/>
        <v>2.7500805475594516</v>
      </c>
      <c r="AM31">
        <f t="shared" si="5"/>
        <v>6.0883286110709243</v>
      </c>
      <c r="AN31">
        <f t="shared" si="6"/>
        <v>2.9885268378102712</v>
      </c>
      <c r="AO31">
        <f t="shared" si="7"/>
        <v>0.12717135480043704</v>
      </c>
      <c r="AP31">
        <f t="shared" si="8"/>
        <v>6.89904599792371</v>
      </c>
      <c r="AQ31">
        <f t="shared" si="9"/>
        <v>0.34972122570120195</v>
      </c>
      <c r="AR31">
        <f t="shared" si="10"/>
        <v>2.861355483009834</v>
      </c>
      <c r="AS31">
        <f t="shared" si="11"/>
        <v>4.7689258050163899</v>
      </c>
      <c r="AT31">
        <f t="shared" si="12"/>
        <v>0.68354603205234921</v>
      </c>
      <c r="AU31">
        <f t="shared" si="13"/>
        <v>4.7371329663162802</v>
      </c>
      <c r="AV31">
        <f t="shared" si="14"/>
        <v>7.1056994494744208</v>
      </c>
      <c r="AW31">
        <f t="shared" si="15"/>
        <v>4.6417544502159522</v>
      </c>
      <c r="AX31">
        <f t="shared" si="16"/>
        <v>6.7718746431232741</v>
      </c>
      <c r="AY31">
        <f t="shared" si="17"/>
        <v>4.35561890191497</v>
      </c>
      <c r="AZ31">
        <f t="shared" si="18"/>
        <v>4.5781687728157339</v>
      </c>
    </row>
    <row r="32" spans="1:52" x14ac:dyDescent="0.25">
      <c r="B32">
        <v>110</v>
      </c>
      <c r="C32">
        <v>276</v>
      </c>
      <c r="D32">
        <v>358</v>
      </c>
      <c r="E32">
        <v>2</v>
      </c>
      <c r="F32">
        <v>175</v>
      </c>
      <c r="G32">
        <v>383</v>
      </c>
      <c r="H32">
        <v>211</v>
      </c>
      <c r="I32">
        <v>18</v>
      </c>
      <c r="J32">
        <v>434</v>
      </c>
      <c r="K32">
        <v>23</v>
      </c>
      <c r="L32">
        <v>183</v>
      </c>
      <c r="M32">
        <v>351</v>
      </c>
      <c r="N32">
        <v>44</v>
      </c>
      <c r="O32">
        <v>303</v>
      </c>
      <c r="P32">
        <v>477</v>
      </c>
      <c r="Q32">
        <v>372</v>
      </c>
      <c r="R32">
        <v>445</v>
      </c>
      <c r="S32">
        <v>275</v>
      </c>
      <c r="T32">
        <v>299</v>
      </c>
      <c r="AH32">
        <f t="shared" si="0"/>
        <v>110</v>
      </c>
      <c r="AI32">
        <f t="shared" si="1"/>
        <v>4.3874117406150797</v>
      </c>
      <c r="AJ32">
        <f t="shared" si="2"/>
        <v>5.6909181273195584</v>
      </c>
      <c r="AK32">
        <f t="shared" si="3"/>
        <v>3.1792838700109259E-2</v>
      </c>
      <c r="AL32">
        <f t="shared" si="4"/>
        <v>2.7818733862595604</v>
      </c>
      <c r="AM32">
        <f t="shared" si="5"/>
        <v>6.0883286110709243</v>
      </c>
      <c r="AN32">
        <f t="shared" si="6"/>
        <v>3.3541444828615274</v>
      </c>
      <c r="AO32">
        <f t="shared" si="7"/>
        <v>0.28613554830098337</v>
      </c>
      <c r="AP32">
        <f t="shared" si="8"/>
        <v>6.89904599792371</v>
      </c>
      <c r="AQ32">
        <f t="shared" si="9"/>
        <v>0.3656176450512566</v>
      </c>
      <c r="AR32">
        <f t="shared" si="10"/>
        <v>2.9090447410599976</v>
      </c>
      <c r="AS32">
        <f t="shared" si="11"/>
        <v>5.5796431918691765</v>
      </c>
      <c r="AT32">
        <f t="shared" si="12"/>
        <v>0.69944245140240391</v>
      </c>
      <c r="AU32">
        <f t="shared" si="13"/>
        <v>4.8166150630665534</v>
      </c>
      <c r="AV32">
        <f t="shared" si="14"/>
        <v>7.582592029976059</v>
      </c>
      <c r="AW32">
        <f t="shared" si="15"/>
        <v>5.913467998220324</v>
      </c>
      <c r="AX32">
        <f t="shared" si="16"/>
        <v>7.073906610774312</v>
      </c>
      <c r="AY32">
        <f t="shared" si="17"/>
        <v>4.3715153212650248</v>
      </c>
      <c r="AZ32">
        <f t="shared" si="18"/>
        <v>4.7530293856663359</v>
      </c>
    </row>
    <row r="33" spans="2:52" x14ac:dyDescent="0.25">
      <c r="B33">
        <v>115</v>
      </c>
      <c r="C33">
        <v>308</v>
      </c>
      <c r="D33">
        <v>362</v>
      </c>
      <c r="E33">
        <v>2</v>
      </c>
      <c r="F33">
        <v>212</v>
      </c>
      <c r="G33">
        <v>383</v>
      </c>
      <c r="H33">
        <v>225</v>
      </c>
      <c r="I33">
        <v>28</v>
      </c>
      <c r="J33">
        <v>477</v>
      </c>
      <c r="K33">
        <v>23</v>
      </c>
      <c r="L33">
        <v>194</v>
      </c>
      <c r="M33">
        <v>351</v>
      </c>
      <c r="N33">
        <v>59</v>
      </c>
      <c r="O33">
        <v>307</v>
      </c>
      <c r="P33">
        <v>482</v>
      </c>
      <c r="Q33">
        <v>379</v>
      </c>
      <c r="R33">
        <v>445</v>
      </c>
      <c r="S33">
        <v>295</v>
      </c>
      <c r="T33">
        <v>299</v>
      </c>
      <c r="AH33">
        <f t="shared" si="0"/>
        <v>115</v>
      </c>
      <c r="AI33">
        <f t="shared" si="1"/>
        <v>4.8960971598168275</v>
      </c>
      <c r="AJ33">
        <f t="shared" si="2"/>
        <v>5.7545038047197776</v>
      </c>
      <c r="AK33">
        <f t="shared" si="3"/>
        <v>3.1792838700109259E-2</v>
      </c>
      <c r="AL33">
        <f t="shared" si="4"/>
        <v>3.3700409022115823</v>
      </c>
      <c r="AM33">
        <f t="shared" si="5"/>
        <v>6.0883286110709243</v>
      </c>
      <c r="AN33">
        <f t="shared" si="6"/>
        <v>3.5766943537622931</v>
      </c>
      <c r="AO33">
        <f t="shared" si="7"/>
        <v>0.44509974180152972</v>
      </c>
      <c r="AP33">
        <f t="shared" si="8"/>
        <v>7.582592029976059</v>
      </c>
      <c r="AQ33">
        <f t="shared" si="9"/>
        <v>0.3656176450512566</v>
      </c>
      <c r="AR33">
        <f t="shared" si="10"/>
        <v>3.0839053539105987</v>
      </c>
      <c r="AS33">
        <f t="shared" si="11"/>
        <v>5.5796431918691765</v>
      </c>
      <c r="AT33">
        <f t="shared" si="12"/>
        <v>0.93788874165322345</v>
      </c>
      <c r="AU33">
        <f t="shared" si="13"/>
        <v>4.8802007404667727</v>
      </c>
      <c r="AV33">
        <f t="shared" si="14"/>
        <v>7.662074126726333</v>
      </c>
      <c r="AW33">
        <f t="shared" si="15"/>
        <v>6.0247429336707059</v>
      </c>
      <c r="AX33">
        <f t="shared" si="16"/>
        <v>7.073906610774312</v>
      </c>
      <c r="AY33">
        <f t="shared" si="17"/>
        <v>4.6894437082661167</v>
      </c>
      <c r="AZ33">
        <f t="shared" si="18"/>
        <v>4.7530293856663359</v>
      </c>
    </row>
    <row r="34" spans="2:52" x14ac:dyDescent="0.25">
      <c r="B34">
        <v>120</v>
      </c>
      <c r="C34">
        <v>308</v>
      </c>
      <c r="D34">
        <v>416</v>
      </c>
      <c r="E34">
        <v>2</v>
      </c>
      <c r="F34">
        <v>214</v>
      </c>
      <c r="G34">
        <v>402</v>
      </c>
      <c r="H34">
        <v>237</v>
      </c>
      <c r="I34">
        <v>30</v>
      </c>
      <c r="J34">
        <v>477</v>
      </c>
      <c r="K34">
        <v>23</v>
      </c>
      <c r="L34">
        <v>200</v>
      </c>
      <c r="M34">
        <v>364</v>
      </c>
      <c r="N34">
        <v>59</v>
      </c>
      <c r="O34">
        <v>347</v>
      </c>
      <c r="P34">
        <v>482</v>
      </c>
      <c r="Q34">
        <v>380</v>
      </c>
      <c r="R34">
        <v>491</v>
      </c>
      <c r="S34">
        <v>316</v>
      </c>
      <c r="T34">
        <v>299</v>
      </c>
      <c r="AH34">
        <f t="shared" si="0"/>
        <v>120</v>
      </c>
      <c r="AI34">
        <f t="shared" si="1"/>
        <v>4.8960971598168275</v>
      </c>
      <c r="AJ34">
        <f t="shared" si="2"/>
        <v>6.6129104496227269</v>
      </c>
      <c r="AK34">
        <f t="shared" si="3"/>
        <v>3.1792838700109259E-2</v>
      </c>
      <c r="AL34">
        <f t="shared" si="4"/>
        <v>3.4018337409116919</v>
      </c>
      <c r="AM34">
        <f t="shared" si="5"/>
        <v>6.3903605787219631</v>
      </c>
      <c r="AN34">
        <f t="shared" si="6"/>
        <v>3.7674513859629486</v>
      </c>
      <c r="AO34">
        <f t="shared" si="7"/>
        <v>0.47689258050163896</v>
      </c>
      <c r="AP34">
        <f t="shared" si="8"/>
        <v>7.582592029976059</v>
      </c>
      <c r="AQ34">
        <f t="shared" si="9"/>
        <v>0.3656176450512566</v>
      </c>
      <c r="AR34">
        <f t="shared" si="10"/>
        <v>3.1792838700109272</v>
      </c>
      <c r="AS34">
        <f t="shared" si="11"/>
        <v>5.7862966434198855</v>
      </c>
      <c r="AT34">
        <f t="shared" si="12"/>
        <v>0.93788874165322345</v>
      </c>
      <c r="AU34">
        <f t="shared" si="13"/>
        <v>5.5160575144689581</v>
      </c>
      <c r="AV34">
        <f t="shared" si="14"/>
        <v>7.662074126726333</v>
      </c>
      <c r="AW34">
        <f t="shared" si="15"/>
        <v>6.0406393530207598</v>
      </c>
      <c r="AX34">
        <f t="shared" si="16"/>
        <v>7.8051419008768246</v>
      </c>
      <c r="AY34">
        <f t="shared" si="17"/>
        <v>5.0232685146172633</v>
      </c>
      <c r="AZ34">
        <f t="shared" si="18"/>
        <v>4.7530293856663359</v>
      </c>
    </row>
    <row r="35" spans="2:52" x14ac:dyDescent="0.25">
      <c r="B35">
        <v>125</v>
      </c>
      <c r="C35">
        <v>308</v>
      </c>
      <c r="D35">
        <v>437</v>
      </c>
      <c r="E35">
        <v>2</v>
      </c>
      <c r="F35">
        <v>231</v>
      </c>
      <c r="G35">
        <v>462</v>
      </c>
      <c r="H35">
        <v>255</v>
      </c>
      <c r="I35">
        <v>61</v>
      </c>
      <c r="J35">
        <v>529</v>
      </c>
      <c r="K35">
        <v>23</v>
      </c>
      <c r="L35">
        <v>221</v>
      </c>
      <c r="M35">
        <v>399</v>
      </c>
      <c r="N35">
        <v>60</v>
      </c>
      <c r="O35">
        <v>390</v>
      </c>
      <c r="P35">
        <v>482</v>
      </c>
      <c r="Q35">
        <v>450</v>
      </c>
      <c r="R35">
        <v>491</v>
      </c>
      <c r="S35">
        <v>329</v>
      </c>
      <c r="T35">
        <v>299</v>
      </c>
      <c r="AH35">
        <f t="shared" si="0"/>
        <v>125</v>
      </c>
      <c r="AI35">
        <f t="shared" si="1"/>
        <v>4.8960971598168275</v>
      </c>
      <c r="AJ35">
        <f t="shared" si="2"/>
        <v>6.9467352559738735</v>
      </c>
      <c r="AK35">
        <f t="shared" si="3"/>
        <v>3.1792838700109259E-2</v>
      </c>
      <c r="AL35">
        <f t="shared" si="4"/>
        <v>3.6720728698626202</v>
      </c>
      <c r="AM35">
        <f t="shared" si="5"/>
        <v>7.3441457397252403</v>
      </c>
      <c r="AN35">
        <f t="shared" si="6"/>
        <v>4.0535869342639312</v>
      </c>
      <c r="AO35">
        <f t="shared" si="7"/>
        <v>0.96968158035333285</v>
      </c>
      <c r="AP35">
        <f t="shared" si="8"/>
        <v>8.4092058361789022</v>
      </c>
      <c r="AQ35">
        <f t="shared" si="9"/>
        <v>0.3656176450512566</v>
      </c>
      <c r="AR35">
        <f t="shared" si="10"/>
        <v>3.5131086763620738</v>
      </c>
      <c r="AS35">
        <f t="shared" si="11"/>
        <v>6.3426713206717986</v>
      </c>
      <c r="AT35">
        <f t="shared" si="12"/>
        <v>0.95378516100327793</v>
      </c>
      <c r="AU35">
        <f t="shared" si="13"/>
        <v>6.1996035465213071</v>
      </c>
      <c r="AV35">
        <f t="shared" si="14"/>
        <v>7.662074126726333</v>
      </c>
      <c r="AW35">
        <f t="shared" si="15"/>
        <v>7.1533887075245861</v>
      </c>
      <c r="AX35">
        <f t="shared" si="16"/>
        <v>7.8051419008768246</v>
      </c>
      <c r="AY35">
        <f t="shared" si="17"/>
        <v>5.229921966167975</v>
      </c>
      <c r="AZ35">
        <f t="shared" si="18"/>
        <v>4.7530293856663359</v>
      </c>
    </row>
    <row r="36" spans="2:52" x14ac:dyDescent="0.25">
      <c r="B36">
        <v>130</v>
      </c>
      <c r="C36">
        <v>312</v>
      </c>
      <c r="D36">
        <v>451</v>
      </c>
      <c r="E36">
        <v>5</v>
      </c>
      <c r="F36">
        <v>248</v>
      </c>
      <c r="G36">
        <v>464</v>
      </c>
      <c r="H36">
        <v>283</v>
      </c>
      <c r="I36">
        <v>62</v>
      </c>
      <c r="J36">
        <v>617</v>
      </c>
      <c r="K36">
        <v>23</v>
      </c>
      <c r="L36">
        <v>270</v>
      </c>
      <c r="M36">
        <v>401</v>
      </c>
      <c r="N36">
        <v>79</v>
      </c>
      <c r="O36">
        <v>406</v>
      </c>
      <c r="P36">
        <v>531</v>
      </c>
      <c r="Q36">
        <v>450</v>
      </c>
      <c r="R36">
        <v>494</v>
      </c>
      <c r="S36">
        <v>373</v>
      </c>
      <c r="T36">
        <v>299</v>
      </c>
      <c r="AH36">
        <f t="shared" si="0"/>
        <v>130</v>
      </c>
      <c r="AI36">
        <f t="shared" si="1"/>
        <v>4.9596828372170449</v>
      </c>
      <c r="AJ36">
        <f t="shared" si="2"/>
        <v>7.16928512687464</v>
      </c>
      <c r="AK36">
        <f t="shared" si="3"/>
        <v>7.9482096750273165E-2</v>
      </c>
      <c r="AL36">
        <f t="shared" si="4"/>
        <v>3.9423119988135493</v>
      </c>
      <c r="AM36">
        <f t="shared" si="5"/>
        <v>7.3759385784253491</v>
      </c>
      <c r="AN36">
        <f t="shared" si="6"/>
        <v>4.4986866760654616</v>
      </c>
      <c r="AO36">
        <f t="shared" si="7"/>
        <v>0.98557799970338733</v>
      </c>
      <c r="AP36">
        <f t="shared" si="8"/>
        <v>9.808090738983708</v>
      </c>
      <c r="AQ36">
        <f t="shared" si="9"/>
        <v>0.3656176450512566</v>
      </c>
      <c r="AR36">
        <f t="shared" si="10"/>
        <v>4.2920332245147508</v>
      </c>
      <c r="AS36">
        <f t="shared" si="11"/>
        <v>6.3744641593719074</v>
      </c>
      <c r="AT36">
        <f t="shared" si="12"/>
        <v>1.2558171286543158</v>
      </c>
      <c r="AU36">
        <f t="shared" si="13"/>
        <v>6.4539462561221814</v>
      </c>
      <c r="AV36">
        <f t="shared" si="14"/>
        <v>8.44099867487901</v>
      </c>
      <c r="AW36">
        <f t="shared" si="15"/>
        <v>7.1533887075245861</v>
      </c>
      <c r="AX36">
        <f t="shared" si="16"/>
        <v>7.8528311589269881</v>
      </c>
      <c r="AY36">
        <f t="shared" si="17"/>
        <v>5.9293644175703779</v>
      </c>
      <c r="AZ36">
        <f t="shared" si="18"/>
        <v>4.7530293856663359</v>
      </c>
    </row>
    <row r="37" spans="2:52" x14ac:dyDescent="0.25">
      <c r="B37">
        <v>135</v>
      </c>
      <c r="C37">
        <v>325</v>
      </c>
      <c r="D37">
        <v>472</v>
      </c>
      <c r="E37">
        <v>17</v>
      </c>
      <c r="F37">
        <v>323</v>
      </c>
      <c r="G37">
        <v>495</v>
      </c>
      <c r="H37">
        <v>292</v>
      </c>
      <c r="I37">
        <v>68</v>
      </c>
      <c r="J37">
        <v>617</v>
      </c>
      <c r="K37">
        <v>23</v>
      </c>
      <c r="L37">
        <v>364</v>
      </c>
      <c r="M37">
        <v>440</v>
      </c>
      <c r="N37">
        <v>84</v>
      </c>
      <c r="O37">
        <v>479</v>
      </c>
      <c r="P37">
        <v>570</v>
      </c>
      <c r="Q37">
        <v>450</v>
      </c>
      <c r="R37">
        <v>506</v>
      </c>
      <c r="S37">
        <v>383</v>
      </c>
      <c r="T37">
        <v>299</v>
      </c>
      <c r="AH37">
        <f t="shared" si="0"/>
        <v>135</v>
      </c>
      <c r="AI37">
        <f t="shared" si="1"/>
        <v>5.1663362887677549</v>
      </c>
      <c r="AJ37">
        <f t="shared" si="2"/>
        <v>7.5031099332257876</v>
      </c>
      <c r="AK37">
        <f t="shared" si="3"/>
        <v>0.27023912895092878</v>
      </c>
      <c r="AL37">
        <f t="shared" si="4"/>
        <v>5.1345434500676479</v>
      </c>
      <c r="AM37">
        <f t="shared" si="5"/>
        <v>7.8687275782770438</v>
      </c>
      <c r="AN37">
        <f t="shared" si="6"/>
        <v>4.6417544502159522</v>
      </c>
      <c r="AO37">
        <f t="shared" si="7"/>
        <v>1.0809565158037151</v>
      </c>
      <c r="AP37">
        <f t="shared" si="8"/>
        <v>9.808090738983708</v>
      </c>
      <c r="AQ37">
        <f t="shared" si="9"/>
        <v>0.3656176450512566</v>
      </c>
      <c r="AR37">
        <f t="shared" si="10"/>
        <v>5.7862966434198855</v>
      </c>
      <c r="AS37">
        <f t="shared" si="11"/>
        <v>6.9944245140240398</v>
      </c>
      <c r="AT37">
        <f t="shared" si="12"/>
        <v>1.3352992254045892</v>
      </c>
      <c r="AU37">
        <f t="shared" si="13"/>
        <v>7.6143848686761695</v>
      </c>
      <c r="AV37">
        <f t="shared" si="14"/>
        <v>9.0609590295311406</v>
      </c>
      <c r="AW37">
        <f t="shared" si="15"/>
        <v>7.1533887075245861</v>
      </c>
      <c r="AX37">
        <f t="shared" si="16"/>
        <v>8.043588191127645</v>
      </c>
      <c r="AY37">
        <f t="shared" si="17"/>
        <v>6.0883286110709243</v>
      </c>
      <c r="AZ37">
        <f t="shared" si="18"/>
        <v>4.7530293856663359</v>
      </c>
    </row>
    <row r="38" spans="2:52" x14ac:dyDescent="0.25">
      <c r="B38">
        <v>140</v>
      </c>
      <c r="C38">
        <v>325</v>
      </c>
      <c r="D38">
        <v>498</v>
      </c>
      <c r="E38">
        <v>19</v>
      </c>
      <c r="F38">
        <v>326</v>
      </c>
      <c r="G38">
        <v>527</v>
      </c>
      <c r="H38">
        <v>327</v>
      </c>
      <c r="I38">
        <v>74</v>
      </c>
      <c r="J38">
        <v>617</v>
      </c>
      <c r="K38">
        <v>23</v>
      </c>
      <c r="L38">
        <v>429</v>
      </c>
      <c r="M38">
        <v>478</v>
      </c>
      <c r="N38">
        <v>95</v>
      </c>
      <c r="O38">
        <v>495</v>
      </c>
      <c r="P38">
        <v>572</v>
      </c>
      <c r="Q38">
        <v>450</v>
      </c>
      <c r="R38">
        <v>536</v>
      </c>
      <c r="S38">
        <v>396</v>
      </c>
      <c r="T38">
        <v>299</v>
      </c>
      <c r="AH38">
        <f t="shared" si="0"/>
        <v>140</v>
      </c>
      <c r="AI38">
        <f t="shared" si="1"/>
        <v>5.1663362887677549</v>
      </c>
      <c r="AJ38">
        <f t="shared" si="2"/>
        <v>7.9164168363272056</v>
      </c>
      <c r="AK38">
        <f t="shared" si="3"/>
        <v>0.30203196765103801</v>
      </c>
      <c r="AL38">
        <f t="shared" si="4"/>
        <v>5.1822327081178097</v>
      </c>
      <c r="AM38">
        <f t="shared" si="5"/>
        <v>8.3774129974787925</v>
      </c>
      <c r="AN38">
        <f t="shared" si="6"/>
        <v>5.1981291274678654</v>
      </c>
      <c r="AO38">
        <f t="shared" si="7"/>
        <v>1.1763350319040429</v>
      </c>
      <c r="AP38">
        <f t="shared" si="8"/>
        <v>9.808090738983708</v>
      </c>
      <c r="AQ38">
        <f t="shared" si="9"/>
        <v>0.3656176450512566</v>
      </c>
      <c r="AR38">
        <f t="shared" si="10"/>
        <v>6.8195639011734377</v>
      </c>
      <c r="AS38">
        <f t="shared" si="11"/>
        <v>7.5984884493261147</v>
      </c>
      <c r="AT38">
        <f t="shared" si="12"/>
        <v>1.51015983825519</v>
      </c>
      <c r="AU38">
        <f t="shared" si="13"/>
        <v>7.8687275782770438</v>
      </c>
      <c r="AV38">
        <f t="shared" si="14"/>
        <v>9.0927518682312503</v>
      </c>
      <c r="AW38">
        <f t="shared" si="15"/>
        <v>7.1533887075245861</v>
      </c>
      <c r="AX38">
        <f t="shared" si="16"/>
        <v>8.5204807716292841</v>
      </c>
      <c r="AY38">
        <f t="shared" si="17"/>
        <v>6.2949820626216342</v>
      </c>
      <c r="AZ38">
        <f t="shared" si="18"/>
        <v>4.7530293856663359</v>
      </c>
    </row>
    <row r="39" spans="2:52" x14ac:dyDescent="0.25">
      <c r="B39">
        <v>145</v>
      </c>
      <c r="C39">
        <v>359</v>
      </c>
      <c r="D39">
        <v>505</v>
      </c>
      <c r="E39">
        <v>31</v>
      </c>
      <c r="F39">
        <v>326</v>
      </c>
      <c r="G39">
        <v>530</v>
      </c>
      <c r="H39">
        <v>346</v>
      </c>
      <c r="I39">
        <v>84</v>
      </c>
      <c r="J39">
        <v>617</v>
      </c>
      <c r="K39">
        <v>23</v>
      </c>
      <c r="L39">
        <v>429</v>
      </c>
      <c r="M39">
        <v>478</v>
      </c>
      <c r="N39">
        <v>126</v>
      </c>
      <c r="O39">
        <v>513</v>
      </c>
      <c r="P39">
        <v>572</v>
      </c>
      <c r="Q39">
        <v>450</v>
      </c>
      <c r="R39">
        <v>543</v>
      </c>
      <c r="S39">
        <v>415</v>
      </c>
      <c r="T39">
        <v>299</v>
      </c>
      <c r="AH39">
        <f t="shared" si="0"/>
        <v>145</v>
      </c>
      <c r="AI39">
        <f t="shared" si="1"/>
        <v>5.7068145466696141</v>
      </c>
      <c r="AJ39">
        <f t="shared" si="2"/>
        <v>8.0276917717775884</v>
      </c>
      <c r="AK39">
        <f t="shared" si="3"/>
        <v>0.49278899985169367</v>
      </c>
      <c r="AL39">
        <f t="shared" si="4"/>
        <v>5.1822327081178097</v>
      </c>
      <c r="AM39">
        <f t="shared" si="5"/>
        <v>8.4251022555289552</v>
      </c>
      <c r="AN39">
        <f t="shared" si="6"/>
        <v>5.5001610951189033</v>
      </c>
      <c r="AO39">
        <f t="shared" si="7"/>
        <v>1.3352992254045892</v>
      </c>
      <c r="AP39">
        <f t="shared" si="8"/>
        <v>9.808090738983708</v>
      </c>
      <c r="AQ39">
        <f t="shared" si="9"/>
        <v>0.3656176450512566</v>
      </c>
      <c r="AR39">
        <f t="shared" si="10"/>
        <v>6.8195639011734377</v>
      </c>
      <c r="AS39">
        <f t="shared" si="11"/>
        <v>7.5984884493261147</v>
      </c>
      <c r="AT39">
        <f t="shared" si="12"/>
        <v>2.0029488381068838</v>
      </c>
      <c r="AU39">
        <f t="shared" si="13"/>
        <v>8.1548631265780269</v>
      </c>
      <c r="AV39">
        <f t="shared" si="14"/>
        <v>9.0927518682312503</v>
      </c>
      <c r="AW39">
        <f t="shared" si="15"/>
        <v>7.1533887075245861</v>
      </c>
      <c r="AX39">
        <f t="shared" si="16"/>
        <v>8.631755707079666</v>
      </c>
      <c r="AY39">
        <f t="shared" si="17"/>
        <v>6.597014030272673</v>
      </c>
      <c r="AZ39">
        <f t="shared" si="18"/>
        <v>4.7530293856663359</v>
      </c>
    </row>
    <row r="40" spans="2:52" x14ac:dyDescent="0.25">
      <c r="B40">
        <v>150</v>
      </c>
      <c r="C40">
        <v>361</v>
      </c>
      <c r="D40">
        <v>520</v>
      </c>
      <c r="E40">
        <v>38</v>
      </c>
      <c r="F40">
        <v>332</v>
      </c>
      <c r="G40">
        <v>603</v>
      </c>
      <c r="H40">
        <v>353</v>
      </c>
      <c r="I40">
        <v>93</v>
      </c>
      <c r="J40">
        <v>617</v>
      </c>
      <c r="K40">
        <v>23</v>
      </c>
      <c r="L40">
        <v>514</v>
      </c>
      <c r="M40">
        <v>492</v>
      </c>
      <c r="N40">
        <v>126</v>
      </c>
      <c r="O40">
        <v>519</v>
      </c>
      <c r="P40">
        <v>572</v>
      </c>
      <c r="Q40">
        <v>556</v>
      </c>
      <c r="R40">
        <v>576</v>
      </c>
      <c r="S40">
        <v>439</v>
      </c>
      <c r="T40">
        <v>299</v>
      </c>
      <c r="AH40">
        <f t="shared" si="0"/>
        <v>150</v>
      </c>
      <c r="AI40">
        <f t="shared" si="1"/>
        <v>5.7386073853697237</v>
      </c>
      <c r="AJ40">
        <f t="shared" si="2"/>
        <v>8.2661380620284088</v>
      </c>
      <c r="AK40">
        <f t="shared" si="3"/>
        <v>0.60406393530207603</v>
      </c>
      <c r="AL40">
        <f t="shared" si="4"/>
        <v>5.2776112242181377</v>
      </c>
      <c r="AM40">
        <f t="shared" si="5"/>
        <v>9.5855408680829441</v>
      </c>
      <c r="AN40">
        <f t="shared" si="6"/>
        <v>5.6114360305692861</v>
      </c>
      <c r="AO40">
        <f t="shared" si="7"/>
        <v>1.478366999555081</v>
      </c>
      <c r="AP40">
        <f t="shared" si="8"/>
        <v>9.808090738983708</v>
      </c>
      <c r="AQ40">
        <f t="shared" si="9"/>
        <v>0.3656176450512566</v>
      </c>
      <c r="AR40">
        <f t="shared" si="10"/>
        <v>8.17075954592808</v>
      </c>
      <c r="AS40">
        <f t="shared" si="11"/>
        <v>7.8210383202268794</v>
      </c>
      <c r="AT40">
        <f t="shared" si="12"/>
        <v>2.0029488381068838</v>
      </c>
      <c r="AU40">
        <f t="shared" si="13"/>
        <v>8.250241642678354</v>
      </c>
      <c r="AV40">
        <f t="shared" si="14"/>
        <v>9.0927518682312503</v>
      </c>
      <c r="AW40">
        <f t="shared" si="15"/>
        <v>8.838409158630375</v>
      </c>
      <c r="AX40">
        <f t="shared" si="16"/>
        <v>9.1563375456314677</v>
      </c>
      <c r="AY40">
        <f t="shared" si="17"/>
        <v>6.9785280946739832</v>
      </c>
      <c r="AZ40">
        <f t="shared" si="18"/>
        <v>4.7530293856663359</v>
      </c>
    </row>
    <row r="41" spans="2:52" x14ac:dyDescent="0.25">
      <c r="B41">
        <v>155</v>
      </c>
      <c r="C41">
        <v>361</v>
      </c>
      <c r="D41">
        <v>520</v>
      </c>
      <c r="E41">
        <v>39</v>
      </c>
      <c r="F41">
        <v>355</v>
      </c>
      <c r="G41">
        <v>607</v>
      </c>
      <c r="H41">
        <v>374</v>
      </c>
      <c r="I41">
        <v>103</v>
      </c>
      <c r="J41">
        <v>617</v>
      </c>
      <c r="K41">
        <v>23</v>
      </c>
      <c r="L41">
        <v>582</v>
      </c>
      <c r="M41">
        <v>511</v>
      </c>
      <c r="N41">
        <v>140</v>
      </c>
      <c r="O41">
        <v>576</v>
      </c>
      <c r="P41">
        <v>600</v>
      </c>
      <c r="Q41">
        <v>562</v>
      </c>
      <c r="R41">
        <v>586</v>
      </c>
      <c r="S41">
        <v>521</v>
      </c>
      <c r="T41">
        <v>300</v>
      </c>
      <c r="AH41">
        <f t="shared" si="0"/>
        <v>155</v>
      </c>
      <c r="AI41">
        <f t="shared" si="1"/>
        <v>5.7386073853697237</v>
      </c>
      <c r="AJ41">
        <f t="shared" si="2"/>
        <v>8.2661380620284088</v>
      </c>
      <c r="AK41">
        <f t="shared" si="3"/>
        <v>0.61996035465213062</v>
      </c>
      <c r="AL41">
        <f t="shared" si="4"/>
        <v>5.6432288692693948</v>
      </c>
      <c r="AM41">
        <f t="shared" si="5"/>
        <v>9.6491265454831616</v>
      </c>
      <c r="AN41">
        <f t="shared" si="6"/>
        <v>5.9452608369204327</v>
      </c>
      <c r="AO41">
        <f t="shared" si="7"/>
        <v>1.6373311930556278</v>
      </c>
      <c r="AP41">
        <f t="shared" si="8"/>
        <v>9.808090738983708</v>
      </c>
      <c r="AQ41">
        <f t="shared" si="9"/>
        <v>0.3656176450512566</v>
      </c>
      <c r="AR41">
        <f t="shared" si="10"/>
        <v>9.2517160617317984</v>
      </c>
      <c r="AS41">
        <f t="shared" si="11"/>
        <v>8.1230702878779191</v>
      </c>
      <c r="AT41">
        <f t="shared" si="12"/>
        <v>2.2254987090076486</v>
      </c>
      <c r="AU41">
        <f t="shared" si="13"/>
        <v>9.1563375456314677</v>
      </c>
      <c r="AV41">
        <f t="shared" si="14"/>
        <v>9.5378516100327797</v>
      </c>
      <c r="AW41">
        <f t="shared" si="15"/>
        <v>8.9337876747307039</v>
      </c>
      <c r="AX41">
        <f t="shared" si="16"/>
        <v>9.3153017391320141</v>
      </c>
      <c r="AY41">
        <f t="shared" si="17"/>
        <v>8.2820344813784637</v>
      </c>
      <c r="AZ41">
        <f t="shared" si="18"/>
        <v>4.7689258050163899</v>
      </c>
    </row>
    <row r="42" spans="2:52" x14ac:dyDescent="0.25">
      <c r="B42">
        <v>160</v>
      </c>
      <c r="C42">
        <v>361</v>
      </c>
      <c r="D42">
        <v>521</v>
      </c>
      <c r="E42">
        <v>47</v>
      </c>
      <c r="F42">
        <v>356</v>
      </c>
      <c r="G42">
        <v>634</v>
      </c>
      <c r="H42">
        <v>390</v>
      </c>
      <c r="I42">
        <v>103</v>
      </c>
      <c r="J42">
        <v>699</v>
      </c>
      <c r="K42">
        <v>23</v>
      </c>
      <c r="L42">
        <v>590</v>
      </c>
      <c r="M42">
        <v>511</v>
      </c>
      <c r="N42">
        <v>142</v>
      </c>
      <c r="O42">
        <v>585</v>
      </c>
      <c r="P42">
        <v>655</v>
      </c>
      <c r="Q42">
        <v>562</v>
      </c>
      <c r="R42">
        <v>604</v>
      </c>
      <c r="S42">
        <v>521</v>
      </c>
      <c r="T42">
        <v>300</v>
      </c>
      <c r="AH42">
        <f t="shared" si="0"/>
        <v>160</v>
      </c>
      <c r="AI42">
        <f t="shared" si="1"/>
        <v>5.7386073853697237</v>
      </c>
      <c r="AJ42">
        <f t="shared" si="2"/>
        <v>8.2820344813784637</v>
      </c>
      <c r="AK42">
        <f t="shared" si="3"/>
        <v>0.74713170945256779</v>
      </c>
      <c r="AL42">
        <f t="shared" si="4"/>
        <v>5.6591252886194487</v>
      </c>
      <c r="AM42">
        <f t="shared" si="5"/>
        <v>10.078329867934638</v>
      </c>
      <c r="AN42">
        <f t="shared" si="6"/>
        <v>6.1996035465213071</v>
      </c>
      <c r="AO42">
        <f t="shared" si="7"/>
        <v>1.6373311930556278</v>
      </c>
      <c r="AP42">
        <f t="shared" si="8"/>
        <v>11.11159712568819</v>
      </c>
      <c r="AQ42">
        <f t="shared" si="9"/>
        <v>0.3656176450512566</v>
      </c>
      <c r="AR42">
        <f t="shared" si="10"/>
        <v>9.3788874165322333</v>
      </c>
      <c r="AS42">
        <f t="shared" si="11"/>
        <v>8.1230702878779191</v>
      </c>
      <c r="AT42">
        <f t="shared" si="12"/>
        <v>2.2572915477077582</v>
      </c>
      <c r="AU42">
        <f t="shared" si="13"/>
        <v>9.2994053197819611</v>
      </c>
      <c r="AV42">
        <f t="shared" si="14"/>
        <v>10.412154674285784</v>
      </c>
      <c r="AW42">
        <f t="shared" si="15"/>
        <v>8.9337876747307039</v>
      </c>
      <c r="AX42">
        <f t="shared" si="16"/>
        <v>9.601437287432999</v>
      </c>
      <c r="AY42">
        <f t="shared" si="17"/>
        <v>8.2820344813784637</v>
      </c>
      <c r="AZ42">
        <f t="shared" si="18"/>
        <v>4.7689258050163899</v>
      </c>
    </row>
    <row r="43" spans="2:52" x14ac:dyDescent="0.25">
      <c r="B43">
        <v>165</v>
      </c>
      <c r="C43">
        <v>388</v>
      </c>
      <c r="D43">
        <v>526</v>
      </c>
      <c r="E43">
        <v>47</v>
      </c>
      <c r="F43">
        <v>356</v>
      </c>
      <c r="G43">
        <v>639</v>
      </c>
      <c r="H43">
        <v>401</v>
      </c>
      <c r="I43">
        <v>106</v>
      </c>
      <c r="J43">
        <v>699</v>
      </c>
      <c r="K43">
        <v>23</v>
      </c>
      <c r="L43">
        <v>691</v>
      </c>
      <c r="M43">
        <v>544</v>
      </c>
      <c r="N43">
        <v>150</v>
      </c>
      <c r="O43">
        <v>610</v>
      </c>
      <c r="P43">
        <v>723</v>
      </c>
      <c r="Q43">
        <v>583</v>
      </c>
      <c r="R43">
        <v>621</v>
      </c>
      <c r="S43">
        <v>557</v>
      </c>
      <c r="T43">
        <v>300</v>
      </c>
      <c r="AH43">
        <f t="shared" si="0"/>
        <v>165</v>
      </c>
      <c r="AI43">
        <f t="shared" si="1"/>
        <v>6.1678107078211974</v>
      </c>
      <c r="AJ43">
        <f t="shared" si="2"/>
        <v>8.3615165781287359</v>
      </c>
      <c r="AK43">
        <f t="shared" si="3"/>
        <v>0.74713170945256779</v>
      </c>
      <c r="AL43">
        <f t="shared" si="4"/>
        <v>5.6591252886194487</v>
      </c>
      <c r="AM43">
        <f t="shared" si="5"/>
        <v>10.15781196468491</v>
      </c>
      <c r="AN43">
        <f t="shared" si="6"/>
        <v>6.3744641593719074</v>
      </c>
      <c r="AO43">
        <f t="shared" si="7"/>
        <v>1.6850204511057911</v>
      </c>
      <c r="AP43">
        <f t="shared" si="8"/>
        <v>11.11159712568819</v>
      </c>
      <c r="AQ43">
        <f t="shared" si="9"/>
        <v>0.3656176450512566</v>
      </c>
      <c r="AR43">
        <f t="shared" si="10"/>
        <v>10.98442577088775</v>
      </c>
      <c r="AS43">
        <f t="shared" si="11"/>
        <v>8.6476521264297208</v>
      </c>
      <c r="AT43">
        <f t="shared" si="12"/>
        <v>2.3844629025081949</v>
      </c>
      <c r="AU43">
        <f t="shared" si="13"/>
        <v>9.6968158035333261</v>
      </c>
      <c r="AV43">
        <f t="shared" si="14"/>
        <v>11.493111190089499</v>
      </c>
      <c r="AW43">
        <f t="shared" si="15"/>
        <v>9.2676124810818497</v>
      </c>
      <c r="AX43">
        <f t="shared" si="16"/>
        <v>9.871676416383929</v>
      </c>
      <c r="AY43">
        <f t="shared" si="17"/>
        <v>8.8543055779804316</v>
      </c>
      <c r="AZ43">
        <f t="shared" si="18"/>
        <v>4.7689258050163899</v>
      </c>
    </row>
    <row r="44" spans="2:52" x14ac:dyDescent="0.25">
      <c r="B44">
        <v>170</v>
      </c>
      <c r="C44">
        <v>415</v>
      </c>
      <c r="D44">
        <v>526</v>
      </c>
      <c r="E44">
        <v>61</v>
      </c>
      <c r="F44">
        <v>382</v>
      </c>
      <c r="G44">
        <v>643</v>
      </c>
      <c r="H44">
        <v>410</v>
      </c>
      <c r="I44">
        <v>109</v>
      </c>
      <c r="J44">
        <v>699</v>
      </c>
      <c r="K44">
        <v>23</v>
      </c>
      <c r="L44">
        <v>727</v>
      </c>
      <c r="M44">
        <v>571</v>
      </c>
      <c r="N44">
        <v>157</v>
      </c>
      <c r="O44">
        <v>612</v>
      </c>
      <c r="P44">
        <v>730</v>
      </c>
      <c r="Q44">
        <v>583</v>
      </c>
      <c r="R44">
        <v>626</v>
      </c>
      <c r="S44">
        <v>594</v>
      </c>
      <c r="T44">
        <v>302</v>
      </c>
      <c r="AH44">
        <f t="shared" si="0"/>
        <v>170</v>
      </c>
      <c r="AI44">
        <f t="shared" si="1"/>
        <v>6.597014030272673</v>
      </c>
      <c r="AJ44">
        <f t="shared" si="2"/>
        <v>8.3615165781287359</v>
      </c>
      <c r="AK44">
        <f t="shared" si="3"/>
        <v>0.96968158035333285</v>
      </c>
      <c r="AL44">
        <f t="shared" si="4"/>
        <v>6.0724321917208695</v>
      </c>
      <c r="AM44">
        <f t="shared" si="5"/>
        <v>10.221397642085128</v>
      </c>
      <c r="AN44">
        <f t="shared" si="6"/>
        <v>6.5175319335223998</v>
      </c>
      <c r="AO44">
        <f t="shared" si="7"/>
        <v>1.7327097091559551</v>
      </c>
      <c r="AP44">
        <f t="shared" si="8"/>
        <v>11.11159712568819</v>
      </c>
      <c r="AQ44">
        <f t="shared" si="9"/>
        <v>0.3656176450512566</v>
      </c>
      <c r="AR44">
        <f t="shared" si="10"/>
        <v>11.55669686748972</v>
      </c>
      <c r="AS44">
        <f t="shared" si="11"/>
        <v>9.0768554488811954</v>
      </c>
      <c r="AT44">
        <f t="shared" si="12"/>
        <v>2.4957378379585777</v>
      </c>
      <c r="AU44">
        <f t="shared" si="13"/>
        <v>9.7286086422334357</v>
      </c>
      <c r="AV44">
        <f t="shared" si="14"/>
        <v>11.604386125539882</v>
      </c>
      <c r="AW44">
        <f t="shared" si="15"/>
        <v>9.2676124810818497</v>
      </c>
      <c r="AX44">
        <f t="shared" si="16"/>
        <v>9.9511585131342013</v>
      </c>
      <c r="AY44">
        <f t="shared" si="17"/>
        <v>9.4424730939324508</v>
      </c>
      <c r="AZ44">
        <f t="shared" si="18"/>
        <v>4.8007186437164995</v>
      </c>
    </row>
    <row r="45" spans="2:52" x14ac:dyDescent="0.25">
      <c r="B45">
        <v>175</v>
      </c>
      <c r="C45">
        <v>423</v>
      </c>
      <c r="D45">
        <v>575</v>
      </c>
      <c r="E45">
        <v>61</v>
      </c>
      <c r="F45">
        <v>383</v>
      </c>
      <c r="G45">
        <v>686</v>
      </c>
      <c r="H45">
        <v>423</v>
      </c>
      <c r="I45">
        <v>119</v>
      </c>
      <c r="J45">
        <v>740</v>
      </c>
      <c r="K45">
        <v>24</v>
      </c>
      <c r="L45">
        <v>837</v>
      </c>
      <c r="M45">
        <v>600</v>
      </c>
      <c r="N45">
        <v>158</v>
      </c>
      <c r="O45">
        <v>612</v>
      </c>
      <c r="P45">
        <v>754</v>
      </c>
      <c r="Q45">
        <v>583</v>
      </c>
      <c r="R45">
        <v>653</v>
      </c>
      <c r="S45">
        <v>595</v>
      </c>
      <c r="T45">
        <v>302</v>
      </c>
      <c r="AH45">
        <f t="shared" si="0"/>
        <v>175</v>
      </c>
      <c r="AI45">
        <f t="shared" si="1"/>
        <v>6.7241853850731097</v>
      </c>
      <c r="AJ45">
        <f t="shared" si="2"/>
        <v>9.1404411262814147</v>
      </c>
      <c r="AK45">
        <f t="shared" si="3"/>
        <v>0.96968158035333285</v>
      </c>
      <c r="AL45">
        <f t="shared" si="4"/>
        <v>6.0883286110709243</v>
      </c>
      <c r="AM45">
        <f t="shared" si="5"/>
        <v>10.904943674137479</v>
      </c>
      <c r="AN45">
        <f t="shared" si="6"/>
        <v>6.7241853850731097</v>
      </c>
      <c r="AO45">
        <f t="shared" si="7"/>
        <v>1.8916739026565013</v>
      </c>
      <c r="AP45">
        <f t="shared" si="8"/>
        <v>11.763350319040429</v>
      </c>
      <c r="AQ45">
        <f t="shared" si="9"/>
        <v>0.38151406440131125</v>
      </c>
      <c r="AR45">
        <f t="shared" si="10"/>
        <v>13.305302995995728</v>
      </c>
      <c r="AS45">
        <f t="shared" si="11"/>
        <v>9.5378516100327797</v>
      </c>
      <c r="AT45">
        <f t="shared" si="12"/>
        <v>2.5116342573086317</v>
      </c>
      <c r="AU45">
        <f t="shared" si="13"/>
        <v>9.7286086422334357</v>
      </c>
      <c r="AV45">
        <f t="shared" si="14"/>
        <v>11.985900189941194</v>
      </c>
      <c r="AW45">
        <f t="shared" si="15"/>
        <v>9.2676124810818497</v>
      </c>
      <c r="AX45">
        <f t="shared" si="16"/>
        <v>10.380361835585678</v>
      </c>
      <c r="AY45">
        <f t="shared" si="17"/>
        <v>9.4583695132825056</v>
      </c>
      <c r="AZ45">
        <f t="shared" si="18"/>
        <v>4.8007186437164995</v>
      </c>
    </row>
    <row r="46" spans="2:52" x14ac:dyDescent="0.25">
      <c r="B46">
        <v>180</v>
      </c>
      <c r="C46">
        <v>423</v>
      </c>
      <c r="D46">
        <v>594</v>
      </c>
      <c r="E46">
        <v>64</v>
      </c>
      <c r="F46">
        <v>383</v>
      </c>
      <c r="G46">
        <v>714</v>
      </c>
      <c r="H46">
        <v>455</v>
      </c>
      <c r="I46">
        <v>119</v>
      </c>
      <c r="J46">
        <v>771</v>
      </c>
      <c r="K46">
        <v>24</v>
      </c>
      <c r="L46">
        <v>837</v>
      </c>
      <c r="M46">
        <v>610</v>
      </c>
      <c r="N46">
        <v>196</v>
      </c>
      <c r="O46">
        <v>617</v>
      </c>
      <c r="P46">
        <v>754</v>
      </c>
      <c r="Q46">
        <v>583</v>
      </c>
      <c r="R46">
        <v>671</v>
      </c>
      <c r="S46">
        <v>748</v>
      </c>
      <c r="T46">
        <v>302</v>
      </c>
      <c r="AH46">
        <f t="shared" si="0"/>
        <v>180</v>
      </c>
      <c r="AI46">
        <f t="shared" si="1"/>
        <v>6.7241853850731097</v>
      </c>
      <c r="AJ46">
        <f t="shared" si="2"/>
        <v>9.4424730939324508</v>
      </c>
      <c r="AK46">
        <f t="shared" si="3"/>
        <v>1.0173708384034963</v>
      </c>
      <c r="AL46">
        <f t="shared" si="4"/>
        <v>6.0883286110709243</v>
      </c>
      <c r="AM46">
        <f t="shared" si="5"/>
        <v>11.350043415939007</v>
      </c>
      <c r="AN46">
        <f t="shared" si="6"/>
        <v>7.2328708042748584</v>
      </c>
      <c r="AO46">
        <f t="shared" si="7"/>
        <v>1.8916739026565013</v>
      </c>
      <c r="AP46">
        <f t="shared" si="8"/>
        <v>12.256139318892123</v>
      </c>
      <c r="AQ46">
        <f t="shared" si="9"/>
        <v>0.38151406440131125</v>
      </c>
      <c r="AR46">
        <f t="shared" si="10"/>
        <v>13.305302995995728</v>
      </c>
      <c r="AS46">
        <f t="shared" si="11"/>
        <v>9.6968158035333261</v>
      </c>
      <c r="AT46">
        <f t="shared" si="12"/>
        <v>3.1156981926107084</v>
      </c>
      <c r="AU46">
        <f t="shared" si="13"/>
        <v>9.808090738983708</v>
      </c>
      <c r="AV46">
        <f t="shared" si="14"/>
        <v>11.985900189941194</v>
      </c>
      <c r="AW46">
        <f t="shared" si="15"/>
        <v>9.2676124810818497</v>
      </c>
      <c r="AX46">
        <f t="shared" si="16"/>
        <v>10.666497383886659</v>
      </c>
      <c r="AY46">
        <f t="shared" si="17"/>
        <v>11.890521673840865</v>
      </c>
      <c r="AZ46">
        <f t="shared" si="18"/>
        <v>4.8007186437164995</v>
      </c>
    </row>
    <row r="47" spans="2:52" x14ac:dyDescent="0.25">
      <c r="B47">
        <v>185</v>
      </c>
      <c r="C47">
        <v>423</v>
      </c>
      <c r="D47">
        <v>634</v>
      </c>
      <c r="E47">
        <v>81</v>
      </c>
      <c r="F47">
        <v>412</v>
      </c>
      <c r="G47">
        <v>750</v>
      </c>
      <c r="H47">
        <v>474</v>
      </c>
      <c r="I47">
        <v>125</v>
      </c>
      <c r="J47">
        <v>771</v>
      </c>
      <c r="K47">
        <v>24</v>
      </c>
      <c r="L47">
        <v>873</v>
      </c>
      <c r="M47">
        <v>644</v>
      </c>
      <c r="N47">
        <v>196</v>
      </c>
      <c r="O47">
        <v>617</v>
      </c>
      <c r="P47">
        <v>754</v>
      </c>
      <c r="Q47">
        <v>668</v>
      </c>
      <c r="R47">
        <v>672</v>
      </c>
      <c r="S47">
        <v>752</v>
      </c>
      <c r="T47">
        <v>305</v>
      </c>
      <c r="AH47">
        <f t="shared" si="0"/>
        <v>185</v>
      </c>
      <c r="AI47">
        <f t="shared" si="1"/>
        <v>6.7241853850731097</v>
      </c>
      <c r="AJ47">
        <f t="shared" si="2"/>
        <v>10.078329867934638</v>
      </c>
      <c r="AK47">
        <f t="shared" si="3"/>
        <v>1.2876099673544255</v>
      </c>
      <c r="AL47">
        <f t="shared" si="4"/>
        <v>6.5493247722225112</v>
      </c>
      <c r="AM47">
        <f t="shared" si="5"/>
        <v>11.922314512540977</v>
      </c>
      <c r="AN47">
        <f t="shared" si="6"/>
        <v>7.5349027719258972</v>
      </c>
      <c r="AO47">
        <f t="shared" si="7"/>
        <v>1.987052418756829</v>
      </c>
      <c r="AP47">
        <f t="shared" si="8"/>
        <v>12.256139318892123</v>
      </c>
      <c r="AQ47">
        <f t="shared" si="9"/>
        <v>0.38151406440131125</v>
      </c>
      <c r="AR47">
        <f t="shared" si="10"/>
        <v>13.877574092597694</v>
      </c>
      <c r="AS47">
        <f t="shared" si="11"/>
        <v>10.237294061435184</v>
      </c>
      <c r="AT47">
        <f t="shared" si="12"/>
        <v>3.1156981926107084</v>
      </c>
      <c r="AU47">
        <f t="shared" si="13"/>
        <v>9.808090738983708</v>
      </c>
      <c r="AV47">
        <f t="shared" si="14"/>
        <v>11.985900189941194</v>
      </c>
      <c r="AW47">
        <f t="shared" si="15"/>
        <v>10.618808125836496</v>
      </c>
      <c r="AX47">
        <f t="shared" si="16"/>
        <v>10.682393803236714</v>
      </c>
      <c r="AY47">
        <f t="shared" si="17"/>
        <v>11.954107351241085</v>
      </c>
      <c r="AZ47">
        <f t="shared" si="18"/>
        <v>4.848407901766663</v>
      </c>
    </row>
    <row r="48" spans="2:52" x14ac:dyDescent="0.25">
      <c r="B48">
        <v>190</v>
      </c>
      <c r="C48">
        <v>446</v>
      </c>
      <c r="D48">
        <v>634</v>
      </c>
      <c r="E48">
        <v>81</v>
      </c>
      <c r="F48">
        <v>414</v>
      </c>
      <c r="G48">
        <v>750</v>
      </c>
      <c r="H48">
        <v>482</v>
      </c>
      <c r="I48">
        <v>144</v>
      </c>
      <c r="J48">
        <v>786</v>
      </c>
      <c r="K48">
        <v>24</v>
      </c>
      <c r="L48">
        <v>910</v>
      </c>
      <c r="M48">
        <v>670</v>
      </c>
      <c r="N48">
        <v>209</v>
      </c>
      <c r="O48">
        <v>629</v>
      </c>
      <c r="P48">
        <v>754</v>
      </c>
      <c r="Q48">
        <v>716</v>
      </c>
      <c r="R48">
        <v>672</v>
      </c>
      <c r="S48">
        <v>800</v>
      </c>
      <c r="T48">
        <v>309</v>
      </c>
      <c r="AH48">
        <f t="shared" si="0"/>
        <v>190</v>
      </c>
      <c r="AI48">
        <f t="shared" si="1"/>
        <v>7.089803030124366</v>
      </c>
      <c r="AJ48">
        <f t="shared" si="2"/>
        <v>10.078329867934638</v>
      </c>
      <c r="AK48">
        <f t="shared" si="3"/>
        <v>1.2876099673544255</v>
      </c>
      <c r="AL48">
        <f t="shared" si="4"/>
        <v>6.5811176109226173</v>
      </c>
      <c r="AM48">
        <f t="shared" si="5"/>
        <v>11.922314512540977</v>
      </c>
      <c r="AN48">
        <f t="shared" si="6"/>
        <v>7.662074126726333</v>
      </c>
      <c r="AO48">
        <f t="shared" si="7"/>
        <v>2.2890843864078669</v>
      </c>
      <c r="AP48">
        <f t="shared" si="8"/>
        <v>12.494585609142943</v>
      </c>
      <c r="AQ48">
        <f t="shared" si="9"/>
        <v>0.38151406440131125</v>
      </c>
      <c r="AR48">
        <f t="shared" si="10"/>
        <v>14.465741608549717</v>
      </c>
      <c r="AS48">
        <f t="shared" si="11"/>
        <v>10.650600964536604</v>
      </c>
      <c r="AT48">
        <f t="shared" si="12"/>
        <v>3.3223516441614178</v>
      </c>
      <c r="AU48">
        <f t="shared" si="13"/>
        <v>9.998847771184364</v>
      </c>
      <c r="AV48">
        <f t="shared" si="14"/>
        <v>11.985900189941194</v>
      </c>
      <c r="AW48">
        <f t="shared" si="15"/>
        <v>11.381836254639117</v>
      </c>
      <c r="AX48">
        <f t="shared" si="16"/>
        <v>10.682393803236714</v>
      </c>
      <c r="AY48">
        <f t="shared" si="17"/>
        <v>12.717135480043709</v>
      </c>
      <c r="AZ48">
        <f t="shared" si="18"/>
        <v>4.9119935791668823</v>
      </c>
    </row>
    <row r="49" spans="2:52" x14ac:dyDescent="0.25">
      <c r="B49">
        <v>195</v>
      </c>
      <c r="C49">
        <v>446</v>
      </c>
      <c r="D49">
        <v>644</v>
      </c>
      <c r="E49">
        <v>81</v>
      </c>
      <c r="F49">
        <v>415</v>
      </c>
      <c r="G49">
        <v>750</v>
      </c>
      <c r="H49">
        <v>503</v>
      </c>
      <c r="I49">
        <v>150</v>
      </c>
      <c r="J49">
        <v>809</v>
      </c>
      <c r="K49">
        <v>24</v>
      </c>
      <c r="L49">
        <v>910</v>
      </c>
      <c r="M49">
        <v>675</v>
      </c>
      <c r="N49">
        <v>218</v>
      </c>
      <c r="O49">
        <v>629</v>
      </c>
      <c r="P49">
        <v>754</v>
      </c>
      <c r="Q49">
        <v>716</v>
      </c>
      <c r="R49">
        <v>689</v>
      </c>
      <c r="S49">
        <v>867</v>
      </c>
      <c r="T49">
        <v>309</v>
      </c>
      <c r="AH49">
        <f t="shared" si="0"/>
        <v>195</v>
      </c>
      <c r="AI49">
        <f t="shared" si="1"/>
        <v>7.089803030124366</v>
      </c>
      <c r="AJ49">
        <f t="shared" si="2"/>
        <v>10.237294061435184</v>
      </c>
      <c r="AK49">
        <f t="shared" si="3"/>
        <v>1.2876099673544255</v>
      </c>
      <c r="AL49">
        <f t="shared" si="4"/>
        <v>6.597014030272673</v>
      </c>
      <c r="AM49">
        <f t="shared" si="5"/>
        <v>11.922314512540977</v>
      </c>
      <c r="AN49">
        <f t="shared" si="6"/>
        <v>7.9958989330774806</v>
      </c>
      <c r="AO49">
        <f t="shared" si="7"/>
        <v>2.3844629025081949</v>
      </c>
      <c r="AP49">
        <f t="shared" si="8"/>
        <v>12.860203254194197</v>
      </c>
      <c r="AQ49">
        <f t="shared" si="9"/>
        <v>0.38151406440131125</v>
      </c>
      <c r="AR49">
        <f t="shared" si="10"/>
        <v>14.465741608549717</v>
      </c>
      <c r="AS49">
        <f t="shared" si="11"/>
        <v>10.730083061286877</v>
      </c>
      <c r="AT49">
        <f t="shared" si="12"/>
        <v>3.4654194183119102</v>
      </c>
      <c r="AU49">
        <f t="shared" si="13"/>
        <v>9.998847771184364</v>
      </c>
      <c r="AV49">
        <f t="shared" si="14"/>
        <v>11.985900189941194</v>
      </c>
      <c r="AW49">
        <f t="shared" si="15"/>
        <v>11.381836254639117</v>
      </c>
      <c r="AX49">
        <f t="shared" si="16"/>
        <v>10.952632932187642</v>
      </c>
      <c r="AY49">
        <f t="shared" si="17"/>
        <v>13.782195576497369</v>
      </c>
      <c r="AZ49">
        <f t="shared" si="18"/>
        <v>4.9119935791668823</v>
      </c>
    </row>
    <row r="50" spans="2:52" x14ac:dyDescent="0.25">
      <c r="B50">
        <v>200</v>
      </c>
      <c r="C50">
        <v>467</v>
      </c>
      <c r="D50">
        <v>644</v>
      </c>
      <c r="E50">
        <v>108</v>
      </c>
      <c r="F50">
        <v>417</v>
      </c>
      <c r="G50">
        <v>750</v>
      </c>
      <c r="H50">
        <v>514</v>
      </c>
      <c r="I50">
        <v>154</v>
      </c>
      <c r="J50">
        <v>809</v>
      </c>
      <c r="K50">
        <v>24</v>
      </c>
      <c r="L50">
        <v>910</v>
      </c>
      <c r="M50">
        <v>789</v>
      </c>
      <c r="N50">
        <v>238</v>
      </c>
      <c r="O50">
        <v>631</v>
      </c>
      <c r="P50">
        <v>754</v>
      </c>
      <c r="Q50">
        <v>716</v>
      </c>
      <c r="R50">
        <v>728</v>
      </c>
      <c r="S50">
        <v>1007</v>
      </c>
      <c r="T50">
        <v>309</v>
      </c>
      <c r="AH50">
        <f t="shared" si="0"/>
        <v>200</v>
      </c>
      <c r="AI50">
        <f t="shared" si="1"/>
        <v>7.4236278364755126</v>
      </c>
      <c r="AJ50">
        <f t="shared" si="2"/>
        <v>10.237294061435184</v>
      </c>
      <c r="AK50">
        <f t="shared" si="3"/>
        <v>1.7168132898059001</v>
      </c>
      <c r="AL50">
        <f t="shared" si="4"/>
        <v>6.6288068689727826</v>
      </c>
      <c r="AM50">
        <f t="shared" si="5"/>
        <v>11.922314512540977</v>
      </c>
      <c r="AN50">
        <f t="shared" si="6"/>
        <v>8.17075954592808</v>
      </c>
      <c r="AO50">
        <f t="shared" si="7"/>
        <v>2.4480485799084137</v>
      </c>
      <c r="AP50">
        <f t="shared" si="8"/>
        <v>12.860203254194197</v>
      </c>
      <c r="AQ50">
        <f t="shared" si="9"/>
        <v>0.38151406440131125</v>
      </c>
      <c r="AR50">
        <f t="shared" si="10"/>
        <v>14.465741608549717</v>
      </c>
      <c r="AS50">
        <f t="shared" si="11"/>
        <v>12.542274867193106</v>
      </c>
      <c r="AT50">
        <f t="shared" si="12"/>
        <v>3.7833478053130025</v>
      </c>
      <c r="AU50">
        <f t="shared" si="13"/>
        <v>10.030640609884474</v>
      </c>
      <c r="AV50">
        <f t="shared" si="14"/>
        <v>11.985900189941194</v>
      </c>
      <c r="AW50">
        <f t="shared" si="15"/>
        <v>11.381836254639117</v>
      </c>
      <c r="AX50">
        <f t="shared" si="16"/>
        <v>11.572593286839771</v>
      </c>
      <c r="AY50">
        <f t="shared" si="17"/>
        <v>16.007694285505014</v>
      </c>
      <c r="AZ50">
        <f t="shared" si="18"/>
        <v>4.9119935791668823</v>
      </c>
    </row>
    <row r="51" spans="2:52" x14ac:dyDescent="0.25">
      <c r="B51">
        <v>205</v>
      </c>
      <c r="C51">
        <v>467</v>
      </c>
      <c r="D51">
        <v>644</v>
      </c>
      <c r="E51">
        <v>117</v>
      </c>
      <c r="F51">
        <v>417</v>
      </c>
      <c r="G51">
        <v>750</v>
      </c>
      <c r="H51">
        <v>569</v>
      </c>
      <c r="I51">
        <v>159</v>
      </c>
      <c r="J51">
        <v>809</v>
      </c>
      <c r="K51">
        <v>24</v>
      </c>
      <c r="L51">
        <v>911</v>
      </c>
      <c r="M51">
        <v>792</v>
      </c>
      <c r="N51">
        <v>238</v>
      </c>
      <c r="O51">
        <v>653</v>
      </c>
      <c r="P51">
        <v>875</v>
      </c>
      <c r="Q51">
        <v>716</v>
      </c>
      <c r="R51">
        <v>738</v>
      </c>
      <c r="S51">
        <v>1010</v>
      </c>
      <c r="T51">
        <v>329</v>
      </c>
      <c r="AH51">
        <f t="shared" si="0"/>
        <v>205</v>
      </c>
      <c r="AI51">
        <f t="shared" si="1"/>
        <v>7.4236278364755126</v>
      </c>
      <c r="AJ51">
        <f t="shared" si="2"/>
        <v>10.237294061435184</v>
      </c>
      <c r="AK51">
        <f t="shared" si="3"/>
        <v>1.8598810639563923</v>
      </c>
      <c r="AL51">
        <f t="shared" si="4"/>
        <v>6.6288068689727826</v>
      </c>
      <c r="AM51">
        <f t="shared" si="5"/>
        <v>11.922314512540977</v>
      </c>
      <c r="AN51">
        <f t="shared" si="6"/>
        <v>9.0450626101810858</v>
      </c>
      <c r="AO51">
        <f t="shared" si="7"/>
        <v>2.5275306766586869</v>
      </c>
      <c r="AP51">
        <f t="shared" si="8"/>
        <v>12.860203254194197</v>
      </c>
      <c r="AQ51">
        <f t="shared" si="9"/>
        <v>0.38151406440131125</v>
      </c>
      <c r="AR51">
        <f t="shared" si="10"/>
        <v>14.48163802789977</v>
      </c>
      <c r="AS51">
        <f t="shared" si="11"/>
        <v>12.589964125243268</v>
      </c>
      <c r="AT51">
        <f t="shared" si="12"/>
        <v>3.7833478053130025</v>
      </c>
      <c r="AU51">
        <f t="shared" si="13"/>
        <v>10.380361835585678</v>
      </c>
      <c r="AV51">
        <f t="shared" si="14"/>
        <v>13.909366931297805</v>
      </c>
      <c r="AW51">
        <f t="shared" si="15"/>
        <v>11.381836254639117</v>
      </c>
      <c r="AX51">
        <f t="shared" si="16"/>
        <v>11.731557480340319</v>
      </c>
      <c r="AY51">
        <f t="shared" si="17"/>
        <v>16.055383543555177</v>
      </c>
      <c r="AZ51">
        <f t="shared" si="18"/>
        <v>5.229921966167975</v>
      </c>
    </row>
    <row r="52" spans="2:52" x14ac:dyDescent="0.25">
      <c r="B52">
        <v>210</v>
      </c>
      <c r="C52">
        <v>468</v>
      </c>
      <c r="D52">
        <v>644</v>
      </c>
      <c r="E52">
        <v>117</v>
      </c>
      <c r="F52">
        <v>448</v>
      </c>
      <c r="G52">
        <v>750</v>
      </c>
      <c r="H52">
        <v>612</v>
      </c>
      <c r="I52">
        <v>163</v>
      </c>
      <c r="J52">
        <v>809</v>
      </c>
      <c r="K52">
        <v>24</v>
      </c>
      <c r="L52">
        <v>911</v>
      </c>
      <c r="M52">
        <v>799</v>
      </c>
      <c r="N52">
        <v>255</v>
      </c>
      <c r="O52">
        <v>653</v>
      </c>
      <c r="P52">
        <v>875</v>
      </c>
      <c r="Q52">
        <v>716</v>
      </c>
      <c r="R52">
        <v>779</v>
      </c>
      <c r="S52">
        <v>1011</v>
      </c>
      <c r="T52">
        <v>331</v>
      </c>
      <c r="AH52">
        <f t="shared" si="0"/>
        <v>210</v>
      </c>
      <c r="AI52">
        <f t="shared" si="1"/>
        <v>7.4395242558255692</v>
      </c>
      <c r="AJ52">
        <f t="shared" si="2"/>
        <v>10.237294061435184</v>
      </c>
      <c r="AK52">
        <f t="shared" si="3"/>
        <v>1.8598810639563923</v>
      </c>
      <c r="AL52">
        <f t="shared" si="4"/>
        <v>7.1215958688244756</v>
      </c>
      <c r="AM52">
        <f t="shared" si="5"/>
        <v>11.922314512540977</v>
      </c>
      <c r="AN52">
        <f t="shared" si="6"/>
        <v>9.7286086422334357</v>
      </c>
      <c r="AO52">
        <f t="shared" si="7"/>
        <v>2.5911163540589048</v>
      </c>
      <c r="AP52">
        <f t="shared" si="8"/>
        <v>12.860203254194197</v>
      </c>
      <c r="AQ52">
        <f t="shared" si="9"/>
        <v>0.38151406440131125</v>
      </c>
      <c r="AR52">
        <f t="shared" si="10"/>
        <v>14.48163802789977</v>
      </c>
      <c r="AS52">
        <f t="shared" si="11"/>
        <v>12.701239060693652</v>
      </c>
      <c r="AT52">
        <f t="shared" si="12"/>
        <v>4.0535869342639312</v>
      </c>
      <c r="AU52">
        <f t="shared" si="13"/>
        <v>10.380361835585678</v>
      </c>
      <c r="AV52">
        <f t="shared" si="14"/>
        <v>13.909366931297805</v>
      </c>
      <c r="AW52">
        <f t="shared" si="15"/>
        <v>11.381836254639117</v>
      </c>
      <c r="AX52">
        <f t="shared" si="16"/>
        <v>12.383310673692559</v>
      </c>
      <c r="AY52">
        <f t="shared" si="17"/>
        <v>16.071279962905233</v>
      </c>
      <c r="AZ52">
        <f t="shared" si="18"/>
        <v>5.2617148048680837</v>
      </c>
    </row>
    <row r="53" spans="2:52" x14ac:dyDescent="0.25">
      <c r="B53">
        <v>215</v>
      </c>
      <c r="C53">
        <v>516</v>
      </c>
      <c r="D53">
        <v>644</v>
      </c>
      <c r="E53">
        <v>150</v>
      </c>
      <c r="F53">
        <v>516</v>
      </c>
      <c r="G53">
        <v>750</v>
      </c>
      <c r="H53">
        <v>655</v>
      </c>
      <c r="I53">
        <v>163</v>
      </c>
      <c r="J53">
        <v>809</v>
      </c>
      <c r="K53">
        <v>24</v>
      </c>
      <c r="L53">
        <v>911</v>
      </c>
      <c r="M53">
        <v>827</v>
      </c>
      <c r="N53">
        <v>261</v>
      </c>
      <c r="O53">
        <v>653</v>
      </c>
      <c r="P53">
        <v>875</v>
      </c>
      <c r="Q53">
        <v>733</v>
      </c>
      <c r="R53">
        <v>783</v>
      </c>
      <c r="S53">
        <v>1012</v>
      </c>
      <c r="T53">
        <v>331</v>
      </c>
      <c r="AH53">
        <f t="shared" si="0"/>
        <v>215</v>
      </c>
      <c r="AI53">
        <f t="shared" si="1"/>
        <v>8.2025523846281914</v>
      </c>
      <c r="AJ53">
        <f t="shared" si="2"/>
        <v>10.237294061435184</v>
      </c>
      <c r="AK53">
        <f t="shared" si="3"/>
        <v>2.3844629025081949</v>
      </c>
      <c r="AL53">
        <f t="shared" si="4"/>
        <v>8.2025523846281914</v>
      </c>
      <c r="AM53">
        <f t="shared" si="5"/>
        <v>11.922314512540977</v>
      </c>
      <c r="AN53">
        <f t="shared" si="6"/>
        <v>10.412154674285784</v>
      </c>
      <c r="AO53">
        <f t="shared" si="7"/>
        <v>2.5911163540589048</v>
      </c>
      <c r="AP53">
        <f t="shared" si="8"/>
        <v>12.860203254194197</v>
      </c>
      <c r="AQ53">
        <f t="shared" si="9"/>
        <v>0.38151406440131125</v>
      </c>
      <c r="AR53">
        <f t="shared" si="10"/>
        <v>14.48163802789977</v>
      </c>
      <c r="AS53">
        <f t="shared" si="11"/>
        <v>13.146338802495183</v>
      </c>
      <c r="AT53">
        <f t="shared" si="12"/>
        <v>4.1489654503642592</v>
      </c>
      <c r="AU53">
        <f t="shared" si="13"/>
        <v>10.380361835585678</v>
      </c>
      <c r="AV53">
        <f t="shared" si="14"/>
        <v>13.909366931297805</v>
      </c>
      <c r="AW53">
        <f t="shared" si="15"/>
        <v>11.652075383590045</v>
      </c>
      <c r="AX53">
        <f t="shared" si="16"/>
        <v>12.446896351092777</v>
      </c>
      <c r="AY53">
        <f t="shared" si="17"/>
        <v>16.08717638225529</v>
      </c>
      <c r="AZ53">
        <f t="shared" si="18"/>
        <v>5.2617148048680837</v>
      </c>
    </row>
    <row r="54" spans="2:52" x14ac:dyDescent="0.25">
      <c r="B54">
        <v>220</v>
      </c>
      <c r="C54">
        <v>516</v>
      </c>
      <c r="D54">
        <v>644</v>
      </c>
      <c r="E54">
        <v>150</v>
      </c>
      <c r="F54">
        <v>537</v>
      </c>
      <c r="G54">
        <v>750</v>
      </c>
      <c r="H54">
        <v>655</v>
      </c>
      <c r="I54">
        <v>197</v>
      </c>
      <c r="J54">
        <v>809</v>
      </c>
      <c r="K54">
        <v>24</v>
      </c>
      <c r="L54">
        <v>911</v>
      </c>
      <c r="M54">
        <v>845</v>
      </c>
      <c r="N54">
        <v>266</v>
      </c>
      <c r="O54">
        <v>653</v>
      </c>
      <c r="P54">
        <v>875</v>
      </c>
      <c r="Q54">
        <v>747</v>
      </c>
      <c r="R54">
        <v>822</v>
      </c>
      <c r="S54">
        <v>1012</v>
      </c>
      <c r="T54">
        <v>331</v>
      </c>
      <c r="AH54">
        <f t="shared" si="0"/>
        <v>220</v>
      </c>
      <c r="AI54">
        <f t="shared" si="1"/>
        <v>8.2025523846281914</v>
      </c>
      <c r="AJ54">
        <f t="shared" si="2"/>
        <v>10.237294061435184</v>
      </c>
      <c r="AK54">
        <f t="shared" si="3"/>
        <v>2.3844629025081949</v>
      </c>
      <c r="AL54">
        <f t="shared" si="4"/>
        <v>8.5363771909793371</v>
      </c>
      <c r="AM54">
        <f t="shared" si="5"/>
        <v>11.922314512540977</v>
      </c>
      <c r="AN54">
        <f t="shared" si="6"/>
        <v>10.412154674285784</v>
      </c>
      <c r="AO54">
        <f t="shared" si="7"/>
        <v>3.1315946119607623</v>
      </c>
      <c r="AP54">
        <f t="shared" si="8"/>
        <v>12.860203254194197</v>
      </c>
      <c r="AQ54">
        <f t="shared" si="9"/>
        <v>0.38151406440131125</v>
      </c>
      <c r="AR54">
        <f t="shared" si="10"/>
        <v>14.48163802789977</v>
      </c>
      <c r="AS54">
        <f t="shared" si="11"/>
        <v>13.432474350796163</v>
      </c>
      <c r="AT54">
        <f t="shared" si="12"/>
        <v>4.2284475471145324</v>
      </c>
      <c r="AU54">
        <f t="shared" si="13"/>
        <v>10.380361835585678</v>
      </c>
      <c r="AV54">
        <f t="shared" si="14"/>
        <v>13.909366931297805</v>
      </c>
      <c r="AW54">
        <f t="shared" si="15"/>
        <v>11.874625254490811</v>
      </c>
      <c r="AX54">
        <f t="shared" si="16"/>
        <v>13.066856705744906</v>
      </c>
      <c r="AY54">
        <f t="shared" si="17"/>
        <v>16.08717638225529</v>
      </c>
      <c r="AZ54">
        <f t="shared" si="18"/>
        <v>5.2617148048680837</v>
      </c>
    </row>
    <row r="55" spans="2:52" x14ac:dyDescent="0.25">
      <c r="B55">
        <v>225</v>
      </c>
      <c r="C55">
        <v>516</v>
      </c>
      <c r="D55">
        <v>644</v>
      </c>
      <c r="E55">
        <v>150</v>
      </c>
      <c r="F55">
        <v>583</v>
      </c>
      <c r="G55">
        <v>750</v>
      </c>
      <c r="H55">
        <v>655</v>
      </c>
      <c r="I55">
        <v>199</v>
      </c>
      <c r="J55">
        <v>809</v>
      </c>
      <c r="K55">
        <v>24</v>
      </c>
      <c r="L55">
        <v>911</v>
      </c>
      <c r="M55">
        <v>886</v>
      </c>
      <c r="N55">
        <v>289</v>
      </c>
      <c r="O55">
        <v>653</v>
      </c>
      <c r="P55">
        <v>875</v>
      </c>
      <c r="Q55">
        <v>747</v>
      </c>
      <c r="R55">
        <v>822</v>
      </c>
      <c r="S55">
        <v>1013</v>
      </c>
      <c r="T55">
        <v>331</v>
      </c>
      <c r="AH55">
        <f t="shared" si="0"/>
        <v>225</v>
      </c>
      <c r="AI55">
        <f t="shared" si="1"/>
        <v>8.2025523846281914</v>
      </c>
      <c r="AJ55">
        <f t="shared" si="2"/>
        <v>10.237294061435184</v>
      </c>
      <c r="AK55">
        <f t="shared" si="3"/>
        <v>2.3844629025081949</v>
      </c>
      <c r="AL55">
        <f t="shared" si="4"/>
        <v>9.2676124810818497</v>
      </c>
      <c r="AM55">
        <f t="shared" si="5"/>
        <v>11.922314512540977</v>
      </c>
      <c r="AN55">
        <f t="shared" si="6"/>
        <v>10.412154674285784</v>
      </c>
      <c r="AO55">
        <f t="shared" si="7"/>
        <v>3.1633874506608715</v>
      </c>
      <c r="AP55">
        <f t="shared" si="8"/>
        <v>12.860203254194197</v>
      </c>
      <c r="AQ55">
        <f t="shared" si="9"/>
        <v>0.38151406440131125</v>
      </c>
      <c r="AR55">
        <f t="shared" si="10"/>
        <v>14.48163802789977</v>
      </c>
      <c r="AS55">
        <f t="shared" si="11"/>
        <v>14.084227544148407</v>
      </c>
      <c r="AT55">
        <f t="shared" si="12"/>
        <v>4.5940651921657887</v>
      </c>
      <c r="AU55">
        <f t="shared" si="13"/>
        <v>10.380361835585678</v>
      </c>
      <c r="AV55">
        <f t="shared" si="14"/>
        <v>13.909366931297805</v>
      </c>
      <c r="AW55">
        <f t="shared" si="15"/>
        <v>11.874625254490811</v>
      </c>
      <c r="AX55">
        <f t="shared" si="16"/>
        <v>13.066856705744906</v>
      </c>
      <c r="AY55">
        <f t="shared" si="17"/>
        <v>16.103072801605343</v>
      </c>
      <c r="AZ55">
        <f t="shared" si="18"/>
        <v>5.2617148048680837</v>
      </c>
    </row>
    <row r="56" spans="2:52" x14ac:dyDescent="0.25">
      <c r="B56">
        <v>230</v>
      </c>
      <c r="C56">
        <v>516</v>
      </c>
      <c r="D56">
        <v>644</v>
      </c>
      <c r="E56">
        <v>150</v>
      </c>
      <c r="F56">
        <v>592</v>
      </c>
      <c r="G56">
        <v>750</v>
      </c>
      <c r="H56">
        <v>655</v>
      </c>
      <c r="I56">
        <v>199</v>
      </c>
      <c r="J56">
        <v>809</v>
      </c>
      <c r="K56">
        <v>24</v>
      </c>
      <c r="L56">
        <v>911</v>
      </c>
      <c r="M56">
        <v>932</v>
      </c>
      <c r="N56">
        <v>298</v>
      </c>
      <c r="O56">
        <v>653</v>
      </c>
      <c r="P56">
        <v>875</v>
      </c>
      <c r="Q56">
        <v>747</v>
      </c>
      <c r="R56">
        <v>911</v>
      </c>
      <c r="S56">
        <v>1058</v>
      </c>
      <c r="T56">
        <v>331</v>
      </c>
      <c r="AH56">
        <f t="shared" si="0"/>
        <v>230</v>
      </c>
      <c r="AI56">
        <f t="shared" si="1"/>
        <v>8.2025523846281914</v>
      </c>
      <c r="AJ56">
        <f t="shared" si="2"/>
        <v>10.237294061435184</v>
      </c>
      <c r="AK56">
        <f t="shared" si="3"/>
        <v>2.3844629025081949</v>
      </c>
      <c r="AL56">
        <f t="shared" si="4"/>
        <v>9.410680255232343</v>
      </c>
      <c r="AM56">
        <f t="shared" si="5"/>
        <v>11.922314512540977</v>
      </c>
      <c r="AN56">
        <f t="shared" si="6"/>
        <v>10.412154674285784</v>
      </c>
      <c r="AO56">
        <f t="shared" si="7"/>
        <v>3.1633874506608715</v>
      </c>
      <c r="AP56">
        <f t="shared" si="8"/>
        <v>12.860203254194197</v>
      </c>
      <c r="AQ56">
        <f t="shared" si="9"/>
        <v>0.38151406440131125</v>
      </c>
      <c r="AR56">
        <f t="shared" si="10"/>
        <v>14.48163802789977</v>
      </c>
      <c r="AS56">
        <f t="shared" si="11"/>
        <v>14.815462834250917</v>
      </c>
      <c r="AT56">
        <f t="shared" si="12"/>
        <v>4.7371329663162802</v>
      </c>
      <c r="AU56">
        <f t="shared" si="13"/>
        <v>10.380361835585678</v>
      </c>
      <c r="AV56">
        <f t="shared" si="14"/>
        <v>13.909366931297805</v>
      </c>
      <c r="AW56">
        <f t="shared" si="15"/>
        <v>11.874625254490811</v>
      </c>
      <c r="AX56">
        <f t="shared" si="16"/>
        <v>14.48163802789977</v>
      </c>
      <c r="AY56">
        <f t="shared" si="17"/>
        <v>16.818411672357804</v>
      </c>
      <c r="AZ56">
        <f t="shared" si="18"/>
        <v>5.2617148048680837</v>
      </c>
    </row>
    <row r="57" spans="2:52" x14ac:dyDescent="0.25">
      <c r="B57">
        <v>235</v>
      </c>
      <c r="C57">
        <v>530</v>
      </c>
      <c r="D57">
        <v>644</v>
      </c>
      <c r="E57">
        <v>150</v>
      </c>
      <c r="F57">
        <v>593</v>
      </c>
      <c r="G57">
        <v>750</v>
      </c>
      <c r="H57">
        <v>655</v>
      </c>
      <c r="I57">
        <v>199</v>
      </c>
      <c r="J57">
        <v>809</v>
      </c>
      <c r="K57">
        <v>24</v>
      </c>
      <c r="L57">
        <v>911</v>
      </c>
      <c r="M57">
        <v>932</v>
      </c>
      <c r="N57">
        <v>298</v>
      </c>
      <c r="O57">
        <v>653</v>
      </c>
      <c r="P57">
        <v>875</v>
      </c>
      <c r="Q57">
        <v>747</v>
      </c>
      <c r="R57">
        <v>960</v>
      </c>
      <c r="S57">
        <v>1109</v>
      </c>
      <c r="T57">
        <v>331</v>
      </c>
      <c r="AH57">
        <f t="shared" ref="AH57" si="19">B57</f>
        <v>235</v>
      </c>
      <c r="AI57">
        <f t="shared" ref="AI57" si="20">(((C57*$B$4)/$B$5*0.2)*$B$6)/$B$7</f>
        <v>8.4251022555289552</v>
      </c>
      <c r="AJ57">
        <f t="shared" ref="AJ57" si="21">(((D57*$B$4)/$B$5*0.2)*$B$6)/$B$7</f>
        <v>10.237294061435184</v>
      </c>
      <c r="AK57">
        <f t="shared" ref="AK57" si="22">(((E57*$B$4)/$B$5*0.2)*$B$6)/$B$7</f>
        <v>2.3844629025081949</v>
      </c>
      <c r="AL57">
        <f t="shared" ref="AL57" si="23">(((F57*$B$4)/$B$5*0.2)*$B$6)/$B$7</f>
        <v>9.4265766745823978</v>
      </c>
      <c r="AM57">
        <f t="shared" ref="AM57" si="24">(((G57*$B$4)/$B$5*0.2)*$B$6)/$B$7</f>
        <v>11.922314512540977</v>
      </c>
      <c r="AN57">
        <f t="shared" ref="AN57" si="25">(((H57*$B$4)/$B$5*0.2)*$B$6)/$B$7</f>
        <v>10.412154674285784</v>
      </c>
      <c r="AO57">
        <f t="shared" ref="AO57" si="26">(((I57*$B$4)/$B$5*0.2)*$B$6)/$B$7</f>
        <v>3.1633874506608715</v>
      </c>
      <c r="AP57">
        <f t="shared" ref="AP57" si="27">(((J57*$B$4)/$B$5*0.2)*$B$6)/$B$7</f>
        <v>12.860203254194197</v>
      </c>
      <c r="AQ57">
        <f t="shared" ref="AQ57" si="28">(((K57*$B$4)/$B$5*0.2)*$B$6)/$B$7</f>
        <v>0.38151406440131125</v>
      </c>
      <c r="AR57">
        <f t="shared" ref="AR57" si="29">(((L57*$B$4)/$B$5*0.2)*$B$6)/$B$7</f>
        <v>14.48163802789977</v>
      </c>
      <c r="AS57">
        <f t="shared" ref="AS57" si="30">(((M57*$B$4)/$B$5*0.2)*$B$6)/$B$7</f>
        <v>14.815462834250917</v>
      </c>
      <c r="AT57">
        <f t="shared" ref="AT57" si="31">(((N57*$B$4)/$B$5*0.2)*$B$6)/$B$7</f>
        <v>4.7371329663162802</v>
      </c>
      <c r="AU57">
        <f t="shared" ref="AU57" si="32">(((O57*$B$4)/$B$5*0.2)*$B$6)/$B$7</f>
        <v>10.380361835585678</v>
      </c>
      <c r="AV57">
        <f t="shared" ref="AV57" si="33">(((P57*$B$4)/$B$5*0.2)*$B$6)/$B$7</f>
        <v>13.909366931297805</v>
      </c>
      <c r="AW57">
        <f t="shared" ref="AW57" si="34">(((Q57*$B$4)/$B$5*0.2)*$B$6)/$B$7</f>
        <v>11.874625254490811</v>
      </c>
      <c r="AX57">
        <f t="shared" ref="AX57" si="35">(((R57*$B$4)/$B$5*0.2)*$B$6)/$B$7</f>
        <v>15.260562576052447</v>
      </c>
      <c r="AY57">
        <f t="shared" ref="AY57" si="36">(((S57*$B$4)/$B$5*0.2)*$B$6)/$B$7</f>
        <v>17.629129059210591</v>
      </c>
      <c r="AZ57">
        <f t="shared" ref="AZ57" si="37">(((T57*$B$4)/$B$5*0.2)*$B$6)/$B$7</f>
        <v>5.2617148048680837</v>
      </c>
    </row>
  </sheetData>
  <mergeCells count="4">
    <mergeCell ref="C9:Z9"/>
    <mergeCell ref="AH8:AZ8"/>
    <mergeCell ref="BC3:BD3"/>
    <mergeCell ref="BC4:BD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C4FF-6A46-45AA-BFBC-A070C82A4E08}">
  <sheetPr>
    <tabColor rgb="FFFFC000"/>
  </sheetPr>
  <dimension ref="A1:N32"/>
  <sheetViews>
    <sheetView workbookViewId="0">
      <selection activeCell="B10" sqref="B10"/>
    </sheetView>
  </sheetViews>
  <sheetFormatPr defaultRowHeight="15" x14ac:dyDescent="0.25"/>
  <cols>
    <col min="1" max="1" width="8.7109375" bestFit="1" customWidth="1"/>
    <col min="2" max="2" width="41.7109375" bestFit="1" customWidth="1"/>
    <col min="3" max="3" width="13.42578125" bestFit="1" customWidth="1"/>
    <col min="4" max="4" width="32.7109375" bestFit="1" customWidth="1"/>
    <col min="5" max="5" width="12.28515625" bestFit="1" customWidth="1"/>
    <col min="6" max="6" width="9.7109375" customWidth="1"/>
    <col min="9" max="9" width="35.140625" bestFit="1" customWidth="1"/>
    <col min="10" max="10" width="23.7109375" bestFit="1" customWidth="1"/>
    <col min="11" max="11" width="16.85546875" bestFit="1" customWidth="1"/>
    <col min="12" max="12" width="23.7109375" bestFit="1" customWidth="1"/>
    <col min="13" max="13" width="30.42578125" bestFit="1" customWidth="1"/>
    <col min="14" max="14" width="21" bestFit="1" customWidth="1"/>
  </cols>
  <sheetData>
    <row r="1" spans="1:14" x14ac:dyDescent="0.25">
      <c r="B1" s="54" t="s">
        <v>127</v>
      </c>
      <c r="F1" s="55" t="s">
        <v>128</v>
      </c>
    </row>
    <row r="2" spans="1:14" x14ac:dyDescent="0.25">
      <c r="B2" s="56" t="s">
        <v>129</v>
      </c>
    </row>
    <row r="3" spans="1:14" ht="15.75" thickBot="1" x14ac:dyDescent="0.3">
      <c r="B3" s="57" t="s">
        <v>130</v>
      </c>
    </row>
    <row r="4" spans="1:14" ht="16.5" thickTop="1" thickBot="1" x14ac:dyDescent="0.3">
      <c r="B4" s="57" t="s">
        <v>131</v>
      </c>
      <c r="H4" s="58"/>
      <c r="I4" s="59"/>
      <c r="J4" s="59"/>
      <c r="K4" s="60"/>
    </row>
    <row r="5" spans="1:14" x14ac:dyDescent="0.25">
      <c r="B5" s="61"/>
      <c r="H5" s="62"/>
      <c r="I5" s="63" t="s">
        <v>132</v>
      </c>
      <c r="K5" s="64"/>
    </row>
    <row r="6" spans="1:14" x14ac:dyDescent="0.25">
      <c r="B6" s="56" t="s">
        <v>132</v>
      </c>
      <c r="H6" s="62"/>
      <c r="I6" s="65" t="s">
        <v>133</v>
      </c>
      <c r="K6" s="64"/>
    </row>
    <row r="7" spans="1:14" x14ac:dyDescent="0.25">
      <c r="B7" s="66" t="s">
        <v>133</v>
      </c>
      <c r="H7" s="62"/>
      <c r="I7" s="65" t="s">
        <v>134</v>
      </c>
      <c r="K7" s="64"/>
    </row>
    <row r="8" spans="1:14" ht="15.75" thickBot="1" x14ac:dyDescent="0.3">
      <c r="B8" s="66" t="s">
        <v>134</v>
      </c>
      <c r="H8" s="62"/>
      <c r="I8" s="67" t="s">
        <v>135</v>
      </c>
      <c r="K8" s="64"/>
    </row>
    <row r="9" spans="1:14" x14ac:dyDescent="0.25">
      <c r="B9" t="s">
        <v>135</v>
      </c>
      <c r="H9" s="62"/>
      <c r="K9" s="64"/>
    </row>
    <row r="10" spans="1:14" x14ac:dyDescent="0.25">
      <c r="H10" s="62"/>
      <c r="I10" s="68" t="s">
        <v>136</v>
      </c>
      <c r="J10" s="68" t="s">
        <v>137</v>
      </c>
      <c r="K10" s="64"/>
    </row>
    <row r="11" spans="1:14" x14ac:dyDescent="0.25">
      <c r="B11" t="s">
        <v>138</v>
      </c>
      <c r="H11" s="62"/>
      <c r="I11" s="69" t="s">
        <v>139</v>
      </c>
      <c r="J11" s="70">
        <v>0.78900000000000003</v>
      </c>
      <c r="K11" s="64"/>
    </row>
    <row r="12" spans="1:14" x14ac:dyDescent="0.25">
      <c r="H12" s="62"/>
      <c r="I12" s="71" t="s">
        <v>140</v>
      </c>
      <c r="J12" s="72">
        <v>0.97336</v>
      </c>
      <c r="K12" s="64"/>
    </row>
    <row r="13" spans="1:14" ht="15.75" thickBot="1" x14ac:dyDescent="0.3">
      <c r="H13" s="73"/>
      <c r="I13" s="74"/>
      <c r="J13" s="74"/>
      <c r="K13" s="75"/>
      <c r="M13" s="76"/>
      <c r="N13" s="76"/>
    </row>
    <row r="14" spans="1:14" ht="15.75" thickTop="1" x14ac:dyDescent="0.25"/>
    <row r="15" spans="1:14" ht="15.75" thickBot="1" x14ac:dyDescent="0.3"/>
    <row r="16" spans="1:14" s="76" customFormat="1" ht="32.25" thickBot="1" x14ac:dyDescent="0.3">
      <c r="A16" s="77" t="s">
        <v>64</v>
      </c>
      <c r="B16" s="78" t="s">
        <v>94</v>
      </c>
      <c r="C16" s="79" t="s">
        <v>141</v>
      </c>
      <c r="D16" s="79" t="s">
        <v>142</v>
      </c>
      <c r="E16" s="78" t="s">
        <v>143</v>
      </c>
      <c r="F16" s="78" t="s">
        <v>66</v>
      </c>
      <c r="G16" s="78" t="s">
        <v>96</v>
      </c>
      <c r="H16" s="78" t="s">
        <v>97</v>
      </c>
      <c r="I16" s="80" t="s">
        <v>99</v>
      </c>
      <c r="J16" s="80" t="s">
        <v>144</v>
      </c>
      <c r="K16" s="80" t="s">
        <v>145</v>
      </c>
      <c r="L16" s="80" t="s">
        <v>146</v>
      </c>
      <c r="M16"/>
      <c r="N16"/>
    </row>
    <row r="17" spans="1:12" ht="15.75" x14ac:dyDescent="0.25">
      <c r="A17" s="81" t="s">
        <v>147</v>
      </c>
      <c r="B17" s="82" t="s">
        <v>148</v>
      </c>
      <c r="C17" s="83" t="s">
        <v>149</v>
      </c>
      <c r="D17" s="84" t="s">
        <v>150</v>
      </c>
      <c r="E17" s="85">
        <v>32.5</v>
      </c>
      <c r="F17" s="82">
        <v>666</v>
      </c>
      <c r="G17" s="85">
        <v>66.3</v>
      </c>
      <c r="H17" s="85">
        <v>64.900000000000006</v>
      </c>
      <c r="I17" s="86">
        <f>G17-H17</f>
        <v>1.3999999999999915</v>
      </c>
      <c r="J17" s="87">
        <f t="shared" ref="J17:J32" si="0">(G17-H17)*$J$12</f>
        <v>1.3627039999999917</v>
      </c>
      <c r="K17" s="87">
        <f t="shared" ref="K17:K32" si="1">((J17*0.2)*$J$11)/(E17/1000)</f>
        <v>6.6164520369230369</v>
      </c>
      <c r="L17" s="87">
        <f>(J17/F17)*1000</f>
        <v>2.0461021021020893</v>
      </c>
    </row>
    <row r="18" spans="1:12" ht="15.75" x14ac:dyDescent="0.25">
      <c r="A18" s="88" t="s">
        <v>147</v>
      </c>
      <c r="B18" s="89" t="s">
        <v>151</v>
      </c>
      <c r="C18" s="90" t="s">
        <v>149</v>
      </c>
      <c r="D18" s="91" t="s">
        <v>150</v>
      </c>
      <c r="E18" s="92">
        <v>29.9</v>
      </c>
      <c r="F18" s="89">
        <v>583</v>
      </c>
      <c r="G18" s="92">
        <v>64.5</v>
      </c>
      <c r="H18" s="92">
        <v>63.1</v>
      </c>
      <c r="I18" s="86">
        <f t="shared" ref="I18:I32" si="2">G18-H18</f>
        <v>1.3999999999999986</v>
      </c>
      <c r="J18" s="87">
        <f t="shared" si="0"/>
        <v>1.3627039999999986</v>
      </c>
      <c r="K18" s="87">
        <f t="shared" si="1"/>
        <v>7.1917956923076867</v>
      </c>
      <c r="L18" s="87">
        <f t="shared" ref="L18:L32" si="3">(J18/F18)*1000</f>
        <v>2.3373996569468241</v>
      </c>
    </row>
    <row r="19" spans="1:12" ht="15.75" x14ac:dyDescent="0.25">
      <c r="A19" s="88" t="s">
        <v>147</v>
      </c>
      <c r="B19" s="89" t="s">
        <v>152</v>
      </c>
      <c r="C19" s="90" t="s">
        <v>149</v>
      </c>
      <c r="D19" s="91" t="s">
        <v>150</v>
      </c>
      <c r="E19" s="92">
        <v>32.200000000000003</v>
      </c>
      <c r="F19" s="89">
        <v>366</v>
      </c>
      <c r="G19" s="92">
        <v>62.4</v>
      </c>
      <c r="H19" s="92">
        <v>61.5</v>
      </c>
      <c r="I19" s="86">
        <f t="shared" si="2"/>
        <v>0.89999999999999858</v>
      </c>
      <c r="J19" s="87">
        <f t="shared" si="0"/>
        <v>0.87602399999999858</v>
      </c>
      <c r="K19" s="87">
        <f t="shared" si="1"/>
        <v>4.2930617142857077</v>
      </c>
      <c r="L19" s="87">
        <f t="shared" si="3"/>
        <v>2.3935081967213074</v>
      </c>
    </row>
    <row r="20" spans="1:12" ht="15.75" x14ac:dyDescent="0.25">
      <c r="A20" s="88" t="s">
        <v>147</v>
      </c>
      <c r="B20" s="89" t="s">
        <v>153</v>
      </c>
      <c r="C20" s="90" t="s">
        <v>149</v>
      </c>
      <c r="D20" s="91" t="s">
        <v>150</v>
      </c>
      <c r="E20" s="92">
        <v>31.1</v>
      </c>
      <c r="F20" s="89">
        <v>690</v>
      </c>
      <c r="G20" s="92">
        <v>57.4</v>
      </c>
      <c r="H20" s="92">
        <v>56.3</v>
      </c>
      <c r="I20" s="86">
        <f t="shared" si="2"/>
        <v>1.1000000000000014</v>
      </c>
      <c r="J20" s="87">
        <f t="shared" si="0"/>
        <v>1.0706960000000014</v>
      </c>
      <c r="K20" s="87">
        <f t="shared" si="1"/>
        <v>5.4326633054662459</v>
      </c>
      <c r="L20" s="87">
        <f t="shared" si="3"/>
        <v>1.5517333333333354</v>
      </c>
    </row>
    <row r="21" spans="1:12" ht="15.75" x14ac:dyDescent="0.25">
      <c r="A21" s="88" t="s">
        <v>147</v>
      </c>
      <c r="B21" s="89" t="s">
        <v>154</v>
      </c>
      <c r="C21" s="90" t="s">
        <v>149</v>
      </c>
      <c r="D21" s="91" t="s">
        <v>155</v>
      </c>
      <c r="E21" s="92">
        <v>24.5</v>
      </c>
      <c r="F21" s="89">
        <v>274</v>
      </c>
      <c r="G21" s="92">
        <v>63.3</v>
      </c>
      <c r="H21" s="92">
        <v>63.2</v>
      </c>
      <c r="I21" s="86">
        <f t="shared" si="2"/>
        <v>9.9999999999994316E-2</v>
      </c>
      <c r="J21" s="87">
        <f t="shared" si="0"/>
        <v>9.7335999999994469E-2</v>
      </c>
      <c r="K21" s="87">
        <f t="shared" si="1"/>
        <v>0.62692329795914803</v>
      </c>
      <c r="L21" s="87">
        <f t="shared" si="3"/>
        <v>0.35524087591238857</v>
      </c>
    </row>
    <row r="22" spans="1:12" ht="15.75" x14ac:dyDescent="0.25">
      <c r="A22" s="88" t="s">
        <v>147</v>
      </c>
      <c r="B22" s="89" t="s">
        <v>156</v>
      </c>
      <c r="C22" s="90" t="s">
        <v>149</v>
      </c>
      <c r="D22" s="91" t="s">
        <v>155</v>
      </c>
      <c r="E22" s="92">
        <v>27</v>
      </c>
      <c r="F22" s="89">
        <v>330</v>
      </c>
      <c r="G22" s="92"/>
      <c r="H22" s="92"/>
      <c r="I22" s="86">
        <f t="shared" si="2"/>
        <v>0</v>
      </c>
      <c r="J22" s="87">
        <f t="shared" si="0"/>
        <v>0</v>
      </c>
      <c r="K22" s="87">
        <f t="shared" si="1"/>
        <v>0</v>
      </c>
      <c r="L22" s="87">
        <f t="shared" si="3"/>
        <v>0</v>
      </c>
    </row>
    <row r="23" spans="1:12" ht="15.75" x14ac:dyDescent="0.25">
      <c r="A23" s="88" t="s">
        <v>147</v>
      </c>
      <c r="B23" s="89" t="s">
        <v>157</v>
      </c>
      <c r="C23" s="90" t="s">
        <v>149</v>
      </c>
      <c r="D23" s="91" t="s">
        <v>155</v>
      </c>
      <c r="E23" s="92">
        <v>24.8</v>
      </c>
      <c r="F23" s="89">
        <v>321</v>
      </c>
      <c r="G23" s="92">
        <v>61.1</v>
      </c>
      <c r="H23" s="92">
        <v>60.1</v>
      </c>
      <c r="I23" s="86">
        <f t="shared" si="2"/>
        <v>1</v>
      </c>
      <c r="J23" s="87">
        <f t="shared" si="0"/>
        <v>0.97336</v>
      </c>
      <c r="K23" s="87">
        <f t="shared" si="1"/>
        <v>6.1933954838709688</v>
      </c>
      <c r="L23" s="87">
        <f t="shared" si="3"/>
        <v>3.0322741433021805</v>
      </c>
    </row>
    <row r="24" spans="1:12" ht="16.5" thickBot="1" x14ac:dyDescent="0.3">
      <c r="A24" s="88" t="s">
        <v>147</v>
      </c>
      <c r="B24" s="89" t="s">
        <v>158</v>
      </c>
      <c r="C24" s="90" t="s">
        <v>149</v>
      </c>
      <c r="D24" s="91" t="s">
        <v>155</v>
      </c>
      <c r="E24" s="92">
        <v>34.5</v>
      </c>
      <c r="F24" s="93">
        <v>652</v>
      </c>
      <c r="G24" s="92">
        <v>62.5</v>
      </c>
      <c r="H24" s="92">
        <v>61.3</v>
      </c>
      <c r="I24" s="86">
        <f t="shared" si="2"/>
        <v>1.2000000000000028</v>
      </c>
      <c r="J24" s="87">
        <f t="shared" si="0"/>
        <v>1.1680320000000028</v>
      </c>
      <c r="K24" s="87">
        <f t="shared" si="1"/>
        <v>5.3424768000000125</v>
      </c>
      <c r="L24" s="87">
        <f t="shared" si="3"/>
        <v>1.7914601226993909</v>
      </c>
    </row>
    <row r="25" spans="1:12" ht="15.75" x14ac:dyDescent="0.25">
      <c r="A25" s="88" t="s">
        <v>147</v>
      </c>
      <c r="B25" s="89" t="s">
        <v>159</v>
      </c>
      <c r="C25" s="90" t="s">
        <v>160</v>
      </c>
      <c r="D25" s="91" t="s">
        <v>155</v>
      </c>
      <c r="E25" s="92">
        <v>24</v>
      </c>
      <c r="F25" s="89">
        <v>359</v>
      </c>
      <c r="G25" s="92">
        <v>65.3</v>
      </c>
      <c r="H25" s="92">
        <v>64.400000000000006</v>
      </c>
      <c r="I25" s="86">
        <f t="shared" si="2"/>
        <v>0.89999999999999147</v>
      </c>
      <c r="J25" s="87">
        <f t="shared" si="0"/>
        <v>0.8760239999999917</v>
      </c>
      <c r="K25" s="87">
        <f t="shared" si="1"/>
        <v>5.7598577999999456</v>
      </c>
      <c r="L25" s="87">
        <f t="shared" si="3"/>
        <v>2.4401782729804782</v>
      </c>
    </row>
    <row r="26" spans="1:12" ht="15.75" x14ac:dyDescent="0.25">
      <c r="A26" s="88" t="s">
        <v>147</v>
      </c>
      <c r="B26" s="89" t="s">
        <v>161</v>
      </c>
      <c r="C26" s="90" t="s">
        <v>160</v>
      </c>
      <c r="D26" s="91" t="s">
        <v>155</v>
      </c>
      <c r="E26" s="92">
        <v>26</v>
      </c>
      <c r="F26" s="89"/>
      <c r="G26" s="92"/>
      <c r="H26" s="92"/>
      <c r="I26" s="86">
        <f t="shared" si="2"/>
        <v>0</v>
      </c>
      <c r="J26" s="87">
        <f t="shared" si="0"/>
        <v>0</v>
      </c>
      <c r="K26" s="87">
        <f t="shared" si="1"/>
        <v>0</v>
      </c>
      <c r="L26" s="87" t="e">
        <f t="shared" si="3"/>
        <v>#DIV/0!</v>
      </c>
    </row>
    <row r="27" spans="1:12" ht="15.75" x14ac:dyDescent="0.25">
      <c r="A27" s="88" t="s">
        <v>147</v>
      </c>
      <c r="B27" s="89" t="s">
        <v>162</v>
      </c>
      <c r="C27" s="90" t="s">
        <v>160</v>
      </c>
      <c r="D27" s="91" t="s">
        <v>155</v>
      </c>
      <c r="E27" s="92">
        <v>26.5</v>
      </c>
      <c r="F27" s="89">
        <v>428</v>
      </c>
      <c r="G27" s="92">
        <v>59.8</v>
      </c>
      <c r="H27" s="92">
        <v>59.7</v>
      </c>
      <c r="I27" s="86">
        <f t="shared" si="2"/>
        <v>9.9999999999994316E-2</v>
      </c>
      <c r="J27" s="87">
        <f t="shared" si="0"/>
        <v>9.7335999999994469E-2</v>
      </c>
      <c r="K27" s="87">
        <f t="shared" si="1"/>
        <v>0.57960833207543883</v>
      </c>
      <c r="L27" s="87">
        <f t="shared" si="3"/>
        <v>0.22742056074765063</v>
      </c>
    </row>
    <row r="28" spans="1:12" ht="15.75" x14ac:dyDescent="0.25">
      <c r="A28" s="88" t="s">
        <v>147</v>
      </c>
      <c r="B28" s="89" t="s">
        <v>163</v>
      </c>
      <c r="C28" s="90" t="s">
        <v>160</v>
      </c>
      <c r="D28" s="91" t="s">
        <v>155</v>
      </c>
      <c r="E28" s="92">
        <v>24.7</v>
      </c>
      <c r="F28" s="89">
        <v>409</v>
      </c>
      <c r="G28" s="92">
        <v>57.8</v>
      </c>
      <c r="H28" s="92">
        <v>56.7</v>
      </c>
      <c r="I28" s="86">
        <f t="shared" si="2"/>
        <v>1.0999999999999943</v>
      </c>
      <c r="J28" s="87">
        <f t="shared" si="0"/>
        <v>1.0706959999999945</v>
      </c>
      <c r="K28" s="87">
        <f t="shared" si="1"/>
        <v>6.8403169554655525</v>
      </c>
      <c r="L28" s="87">
        <f t="shared" si="3"/>
        <v>2.6178386308068324</v>
      </c>
    </row>
    <row r="29" spans="1:12" ht="15.75" x14ac:dyDescent="0.25">
      <c r="A29" s="88" t="s">
        <v>147</v>
      </c>
      <c r="B29" s="89" t="s">
        <v>164</v>
      </c>
      <c r="C29" s="90" t="s">
        <v>160</v>
      </c>
      <c r="D29" s="91" t="s">
        <v>150</v>
      </c>
      <c r="E29" s="92">
        <v>34.5</v>
      </c>
      <c r="F29" s="89">
        <v>690</v>
      </c>
      <c r="G29" s="92">
        <v>56</v>
      </c>
      <c r="H29" s="92">
        <v>54.6</v>
      </c>
      <c r="I29" s="86">
        <f t="shared" si="2"/>
        <v>1.3999999999999986</v>
      </c>
      <c r="J29" s="87">
        <f t="shared" si="0"/>
        <v>1.3627039999999986</v>
      </c>
      <c r="K29" s="87">
        <f t="shared" si="1"/>
        <v>6.2328895999999947</v>
      </c>
      <c r="L29" s="87">
        <f t="shared" si="3"/>
        <v>1.9749333333333312</v>
      </c>
    </row>
    <row r="30" spans="1:12" ht="15.75" x14ac:dyDescent="0.25">
      <c r="A30" s="88" t="s">
        <v>147</v>
      </c>
      <c r="B30" s="89" t="s">
        <v>165</v>
      </c>
      <c r="C30" s="90" t="s">
        <v>160</v>
      </c>
      <c r="D30" s="91" t="s">
        <v>150</v>
      </c>
      <c r="E30" s="92">
        <v>35</v>
      </c>
      <c r="F30" s="89">
        <v>725</v>
      </c>
      <c r="G30" s="92">
        <v>58.4</v>
      </c>
      <c r="H30" s="92">
        <v>57.3</v>
      </c>
      <c r="I30" s="86">
        <f t="shared" si="2"/>
        <v>1.1000000000000014</v>
      </c>
      <c r="J30" s="87">
        <f t="shared" si="0"/>
        <v>1.0706960000000014</v>
      </c>
      <c r="K30" s="87">
        <f t="shared" si="1"/>
        <v>4.827309394285721</v>
      </c>
      <c r="L30" s="87">
        <f t="shared" si="3"/>
        <v>1.4768220689655194</v>
      </c>
    </row>
    <row r="31" spans="1:12" ht="15.75" x14ac:dyDescent="0.25">
      <c r="A31" s="88" t="s">
        <v>147</v>
      </c>
      <c r="B31" s="89" t="s">
        <v>166</v>
      </c>
      <c r="C31" s="90" t="s">
        <v>160</v>
      </c>
      <c r="D31" s="91" t="s">
        <v>150</v>
      </c>
      <c r="E31" s="92">
        <v>38</v>
      </c>
      <c r="F31" s="89">
        <v>408</v>
      </c>
      <c r="G31" s="92">
        <v>58.9</v>
      </c>
      <c r="H31" s="92">
        <v>58</v>
      </c>
      <c r="I31" s="86">
        <f t="shared" si="2"/>
        <v>0.89999999999999858</v>
      </c>
      <c r="J31" s="87">
        <f t="shared" si="0"/>
        <v>0.87602399999999858</v>
      </c>
      <c r="K31" s="87">
        <f t="shared" si="1"/>
        <v>3.6378049263157841</v>
      </c>
      <c r="L31" s="87">
        <f t="shared" si="3"/>
        <v>2.14711764705882</v>
      </c>
    </row>
    <row r="32" spans="1:12" ht="16.5" thickBot="1" x14ac:dyDescent="0.3">
      <c r="A32" s="94" t="s">
        <v>147</v>
      </c>
      <c r="B32" s="93" t="s">
        <v>167</v>
      </c>
      <c r="C32" s="95" t="s">
        <v>160</v>
      </c>
      <c r="D32" s="96" t="s">
        <v>150</v>
      </c>
      <c r="E32" s="97">
        <v>25</v>
      </c>
      <c r="F32" s="93">
        <v>494</v>
      </c>
      <c r="G32" s="97">
        <v>65.5</v>
      </c>
      <c r="H32" s="97">
        <v>64.400000000000006</v>
      </c>
      <c r="I32" s="86">
        <f t="shared" si="2"/>
        <v>1.0999999999999943</v>
      </c>
      <c r="J32" s="87">
        <f t="shared" si="0"/>
        <v>1.0706959999999945</v>
      </c>
      <c r="K32" s="87">
        <f t="shared" si="1"/>
        <v>6.7582331519999661</v>
      </c>
      <c r="L32" s="87">
        <f t="shared" si="3"/>
        <v>2.1674008097165878</v>
      </c>
    </row>
  </sheetData>
  <hyperlinks>
    <hyperlink ref="F1" r:id="rId1" xr:uid="{02E51B7D-B802-45ED-92A3-BA90236D9067}"/>
  </hyperlinks>
  <pageMargins left="0.7" right="0.7" top="0.75" bottom="0.75" header="0.3" footer="0.3"/>
  <pageSetup orientation="portrait" horizontalDpi="0" verticalDpi="0" r:id="rId2"/>
  <drawing r:id="rId3"/>
  <legacyDrawing r:id="rId4"/>
  <tableParts count="2"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782D-99AA-4F31-B34C-DC1918EE8137}">
  <sheetPr>
    <tabColor rgb="FFFFC000"/>
  </sheetPr>
  <dimension ref="A2:O59"/>
  <sheetViews>
    <sheetView workbookViewId="0">
      <selection activeCell="B10" sqref="B10"/>
    </sheetView>
  </sheetViews>
  <sheetFormatPr defaultRowHeight="15" x14ac:dyDescent="0.25"/>
  <cols>
    <col min="2" max="2" width="16" bestFit="1" customWidth="1"/>
    <col min="4" max="4" width="13.140625" customWidth="1"/>
    <col min="5" max="5" width="11" customWidth="1"/>
    <col min="11" max="11" width="13.7109375" customWidth="1"/>
    <col min="12" max="12" width="18.42578125" customWidth="1"/>
    <col min="13" max="13" width="17.85546875" customWidth="1"/>
    <col min="14" max="14" width="13.7109375" style="27" customWidth="1"/>
    <col min="15" max="15" width="15.140625" customWidth="1"/>
  </cols>
  <sheetData>
    <row r="2" spans="2:15" x14ac:dyDescent="0.25">
      <c r="B2" s="53" t="s">
        <v>126</v>
      </c>
      <c r="L2" t="s">
        <v>91</v>
      </c>
      <c r="M2" t="s">
        <v>92</v>
      </c>
    </row>
    <row r="3" spans="2:15" x14ac:dyDescent="0.25">
      <c r="L3">
        <f>AVERAGE(K6:K59)</f>
        <v>2.4513527786072841E-3</v>
      </c>
      <c r="M3">
        <f>AVERAGE(L6:L59)</f>
        <v>2.451352778607284</v>
      </c>
    </row>
    <row r="4" spans="2:15" ht="15.75" thickBot="1" x14ac:dyDescent="0.3">
      <c r="O4" s="28"/>
    </row>
    <row r="5" spans="2:15" ht="15.75" thickBot="1" x14ac:dyDescent="0.3">
      <c r="C5" s="29" t="s">
        <v>93</v>
      </c>
      <c r="D5" s="30" t="s">
        <v>94</v>
      </c>
      <c r="E5" s="30" t="s">
        <v>95</v>
      </c>
      <c r="F5" s="31" t="s">
        <v>96</v>
      </c>
      <c r="G5" s="31" t="s">
        <v>97</v>
      </c>
      <c r="H5" s="31" t="s">
        <v>98</v>
      </c>
      <c r="I5" s="31" t="s">
        <v>99</v>
      </c>
      <c r="J5" s="31" t="s">
        <v>66</v>
      </c>
      <c r="K5" s="31" t="s">
        <v>100</v>
      </c>
      <c r="L5" s="31" t="s">
        <v>101</v>
      </c>
      <c r="M5" s="31" t="s">
        <v>102</v>
      </c>
      <c r="N5" s="32" t="s">
        <v>103</v>
      </c>
    </row>
    <row r="6" spans="2:15" x14ac:dyDescent="0.25">
      <c r="B6" t="s">
        <v>104</v>
      </c>
      <c r="C6" s="33">
        <v>5</v>
      </c>
      <c r="D6" s="34" t="s">
        <v>105</v>
      </c>
      <c r="E6" s="35">
        <v>24.7</v>
      </c>
      <c r="F6" s="36">
        <v>118.5</v>
      </c>
      <c r="G6" s="36">
        <v>115.3</v>
      </c>
      <c r="H6" s="36">
        <v>1.0609999999999999</v>
      </c>
      <c r="I6" s="36">
        <f>SUM(F6-G6)-H6</f>
        <v>2.1390000000000029</v>
      </c>
      <c r="J6" s="36">
        <v>146</v>
      </c>
      <c r="K6" s="36">
        <f>I6/J6</f>
        <v>1.4650684931506869E-2</v>
      </c>
      <c r="L6" s="36">
        <f>K6*1000</f>
        <v>14.650684931506868</v>
      </c>
      <c r="M6" s="36">
        <v>0.97336</v>
      </c>
      <c r="N6" s="37"/>
    </row>
    <row r="7" spans="2:15" x14ac:dyDescent="0.25">
      <c r="B7" t="s">
        <v>106</v>
      </c>
      <c r="C7" s="38">
        <v>6</v>
      </c>
      <c r="D7" s="34" t="s">
        <v>107</v>
      </c>
      <c r="E7" s="39">
        <v>24.7</v>
      </c>
      <c r="F7" s="40">
        <v>110.4</v>
      </c>
      <c r="G7" s="40">
        <v>108.9</v>
      </c>
      <c r="H7" s="36">
        <v>1.0609999999999999</v>
      </c>
      <c r="I7" s="36">
        <f t="shared" ref="I7:I9" si="0">SUM(F7-G7)-H7</f>
        <v>0.43900000000000006</v>
      </c>
      <c r="J7" s="40">
        <v>344</v>
      </c>
      <c r="K7" s="36">
        <f t="shared" ref="K7:K9" si="1">I7/J7</f>
        <v>1.2761627906976746E-3</v>
      </c>
      <c r="L7" s="40">
        <f t="shared" ref="L7:L9" si="2">K7*1000</f>
        <v>1.2761627906976747</v>
      </c>
      <c r="M7" s="40">
        <f t="shared" ref="M7:M9" si="3">I7/0.97336</f>
        <v>0.45101504068381693</v>
      </c>
      <c r="N7" s="37">
        <f>((M7*0.789)/(E7/1000))/10</f>
        <v>1.4406917696337311</v>
      </c>
    </row>
    <row r="8" spans="2:15" x14ac:dyDescent="0.25">
      <c r="C8" s="38">
        <v>7</v>
      </c>
      <c r="D8" s="34" t="s">
        <v>108</v>
      </c>
      <c r="E8" s="39">
        <v>23</v>
      </c>
      <c r="F8" s="40">
        <v>122.8</v>
      </c>
      <c r="G8" s="40">
        <v>121</v>
      </c>
      <c r="H8" s="36">
        <v>1.0609999999999999</v>
      </c>
      <c r="I8" s="36">
        <f t="shared" si="0"/>
        <v>0.73899999999999721</v>
      </c>
      <c r="J8" s="40">
        <v>145</v>
      </c>
      <c r="K8" s="36">
        <f t="shared" si="1"/>
        <v>5.0965517241379115E-3</v>
      </c>
      <c r="L8" s="40">
        <f t="shared" si="2"/>
        <v>5.0965517241379112</v>
      </c>
      <c r="M8" s="40">
        <f t="shared" si="3"/>
        <v>0.75922577463630847</v>
      </c>
      <c r="N8" s="37">
        <f t="shared" ref="N8:N9" si="4">((M8*0.789)/(E8/1000))/10</f>
        <v>2.6044745051654234</v>
      </c>
    </row>
    <row r="9" spans="2:15" ht="15.75" thickBot="1" x14ac:dyDescent="0.3">
      <c r="C9" s="41">
        <v>8</v>
      </c>
      <c r="D9" s="42" t="s">
        <v>109</v>
      </c>
      <c r="E9" s="43">
        <v>25.8</v>
      </c>
      <c r="F9" s="44">
        <v>140.1</v>
      </c>
      <c r="G9" s="44">
        <v>138.30000000000001</v>
      </c>
      <c r="H9" s="45">
        <v>1.0609999999999999</v>
      </c>
      <c r="I9" s="36">
        <f t="shared" si="0"/>
        <v>0.738999999999983</v>
      </c>
      <c r="J9" s="44">
        <v>362</v>
      </c>
      <c r="K9" s="45">
        <f t="shared" si="1"/>
        <v>2.0414364640883509E-3</v>
      </c>
      <c r="L9" s="44">
        <f t="shared" si="2"/>
        <v>2.0414364640883509</v>
      </c>
      <c r="M9" s="44">
        <f t="shared" si="3"/>
        <v>0.75922577463629382</v>
      </c>
      <c r="N9" s="37">
        <f t="shared" si="4"/>
        <v>2.3218183573179685</v>
      </c>
    </row>
    <row r="10" spans="2:15" ht="15.75" thickBot="1" x14ac:dyDescent="0.3">
      <c r="C10" s="29" t="s">
        <v>93</v>
      </c>
      <c r="D10" s="30" t="s">
        <v>94</v>
      </c>
      <c r="E10" s="30" t="s">
        <v>95</v>
      </c>
      <c r="F10" s="31" t="s">
        <v>96</v>
      </c>
      <c r="G10" s="31" t="s">
        <v>97</v>
      </c>
      <c r="H10" s="31" t="s">
        <v>98</v>
      </c>
      <c r="I10" s="31" t="s">
        <v>99</v>
      </c>
      <c r="J10" s="31" t="s">
        <v>66</v>
      </c>
      <c r="K10" s="31" t="s">
        <v>100</v>
      </c>
      <c r="L10" s="31" t="s">
        <v>101</v>
      </c>
      <c r="M10" s="31" t="s">
        <v>102</v>
      </c>
      <c r="N10" s="46" t="s">
        <v>103</v>
      </c>
    </row>
    <row r="11" spans="2:15" x14ac:dyDescent="0.25">
      <c r="B11" t="s">
        <v>110</v>
      </c>
      <c r="C11" s="33">
        <v>5</v>
      </c>
      <c r="D11" s="34" t="s">
        <v>105</v>
      </c>
      <c r="E11" s="35">
        <v>24.7</v>
      </c>
      <c r="F11" s="36">
        <v>118.4</v>
      </c>
      <c r="G11" s="36">
        <v>115.9</v>
      </c>
      <c r="H11" s="36">
        <v>1.0609999999999999</v>
      </c>
      <c r="I11" s="36">
        <f>SUM(F11-G11-H11)</f>
        <v>1.4390000000000001</v>
      </c>
      <c r="J11" s="36">
        <v>466</v>
      </c>
      <c r="K11" s="36">
        <f>I11/J11</f>
        <v>3.0879828326180257E-3</v>
      </c>
      <c r="L11" s="36">
        <f>K11*1000</f>
        <v>3.0879828326180259</v>
      </c>
      <c r="M11" s="36">
        <f>I11/0.97336</f>
        <v>1.4783841538587985</v>
      </c>
      <c r="N11" s="37">
        <f>((M11*0.789)/(E11/1000))/10</f>
        <v>4.7224497870226401</v>
      </c>
    </row>
    <row r="12" spans="2:15" x14ac:dyDescent="0.25">
      <c r="B12" t="s">
        <v>111</v>
      </c>
      <c r="C12" s="38">
        <v>6</v>
      </c>
      <c r="D12" s="34" t="s">
        <v>107</v>
      </c>
      <c r="E12" s="39">
        <v>24.7</v>
      </c>
      <c r="F12" s="40">
        <v>123.7</v>
      </c>
      <c r="G12" s="40">
        <v>121.2</v>
      </c>
      <c r="H12" s="36">
        <v>1.0609999999999999</v>
      </c>
      <c r="I12" s="36">
        <f t="shared" ref="I12:I14" si="5">SUM(F12-G12-H12)</f>
        <v>1.4390000000000001</v>
      </c>
      <c r="J12" s="40">
        <v>506</v>
      </c>
      <c r="K12" s="36">
        <f t="shared" ref="K12:K14" si="6">I12/J12</f>
        <v>2.8438735177865613E-3</v>
      </c>
      <c r="L12" s="40">
        <f t="shared" ref="L12:L14" si="7">K12*1000</f>
        <v>2.8438735177865611</v>
      </c>
      <c r="M12" s="40">
        <f t="shared" ref="M12:M14" si="8">I12/0.97336</f>
        <v>1.4783841538587985</v>
      </c>
      <c r="N12" s="37">
        <f t="shared" ref="N12:N14" si="9">((M12*0.789)/(E12/1000))/10</f>
        <v>4.7224497870226401</v>
      </c>
    </row>
    <row r="13" spans="2:15" x14ac:dyDescent="0.25">
      <c r="C13" s="38">
        <v>7</v>
      </c>
      <c r="D13" s="34" t="s">
        <v>108</v>
      </c>
      <c r="E13" s="39">
        <v>23</v>
      </c>
      <c r="F13" s="40">
        <v>116.7</v>
      </c>
      <c r="G13" s="40">
        <v>114.9</v>
      </c>
      <c r="H13" s="36">
        <v>1.0609999999999999</v>
      </c>
      <c r="I13" s="36">
        <f t="shared" si="5"/>
        <v>0.73899999999999721</v>
      </c>
      <c r="J13" s="40">
        <v>216</v>
      </c>
      <c r="K13" s="36">
        <f t="shared" si="6"/>
        <v>3.4212962962962834E-3</v>
      </c>
      <c r="L13" s="40">
        <f t="shared" si="7"/>
        <v>3.4212962962962834</v>
      </c>
      <c r="M13" s="40">
        <f t="shared" si="8"/>
        <v>0.75922577463630847</v>
      </c>
      <c r="N13" s="37">
        <f t="shared" si="9"/>
        <v>2.6044745051654234</v>
      </c>
    </row>
    <row r="14" spans="2:15" ht="15.75" thickBot="1" x14ac:dyDescent="0.3">
      <c r="C14" s="41">
        <v>8</v>
      </c>
      <c r="D14" s="42" t="s">
        <v>109</v>
      </c>
      <c r="E14" s="43">
        <v>25.8</v>
      </c>
      <c r="F14" s="44">
        <v>115.8</v>
      </c>
      <c r="G14" s="44">
        <v>113.7</v>
      </c>
      <c r="H14" s="45">
        <v>1.0609999999999999</v>
      </c>
      <c r="I14" s="45">
        <f t="shared" si="5"/>
        <v>1.0389999999999944</v>
      </c>
      <c r="J14" s="44">
        <v>492</v>
      </c>
      <c r="K14" s="45">
        <f t="shared" si="6"/>
        <v>2.1117886178861674E-3</v>
      </c>
      <c r="L14" s="44">
        <f t="shared" si="7"/>
        <v>2.1117886178861673</v>
      </c>
      <c r="M14" s="44">
        <f t="shared" si="8"/>
        <v>1.0674365085888</v>
      </c>
      <c r="N14" s="37">
        <f t="shared" si="9"/>
        <v>3.2643697878936555</v>
      </c>
    </row>
    <row r="15" spans="2:15" ht="15.75" thickBot="1" x14ac:dyDescent="0.3">
      <c r="C15" s="29" t="s">
        <v>93</v>
      </c>
      <c r="D15" s="30" t="s">
        <v>94</v>
      </c>
      <c r="E15" s="30" t="s">
        <v>95</v>
      </c>
      <c r="F15" s="31" t="s">
        <v>96</v>
      </c>
      <c r="G15" s="31" t="s">
        <v>97</v>
      </c>
      <c r="H15" s="31" t="s">
        <v>98</v>
      </c>
      <c r="I15" s="31" t="s">
        <v>99</v>
      </c>
      <c r="J15" s="31" t="s">
        <v>66</v>
      </c>
      <c r="K15" s="31" t="s">
        <v>100</v>
      </c>
      <c r="L15" s="31" t="s">
        <v>101</v>
      </c>
      <c r="M15" s="31" t="s">
        <v>102</v>
      </c>
      <c r="N15" s="46" t="s">
        <v>103</v>
      </c>
    </row>
    <row r="16" spans="2:15" x14ac:dyDescent="0.25">
      <c r="B16" t="s">
        <v>112</v>
      </c>
      <c r="C16" s="33">
        <v>5</v>
      </c>
      <c r="D16" s="34" t="s">
        <v>105</v>
      </c>
      <c r="E16" s="35">
        <v>24.7</v>
      </c>
      <c r="F16" s="36">
        <v>119.9</v>
      </c>
      <c r="G16" s="36">
        <v>118</v>
      </c>
      <c r="H16" s="36">
        <v>1.0609999999999999</v>
      </c>
      <c r="I16" s="36">
        <f>SUM(F16-G16-H16)</f>
        <v>0.83900000000000574</v>
      </c>
      <c r="J16" s="36">
        <v>509</v>
      </c>
      <c r="K16" s="36">
        <f>I16/J16</f>
        <v>1.6483300589391077E-3</v>
      </c>
      <c r="L16" s="36">
        <f>K16*1000</f>
        <v>1.6483300589391077</v>
      </c>
      <c r="M16" s="36">
        <f>I16/0.97336</f>
        <v>0.86196268595381542</v>
      </c>
      <c r="N16" s="37">
        <f>((M16*0.789)/(E16/1000))/10</f>
        <v>2.7533949765893135</v>
      </c>
    </row>
    <row r="17" spans="2:14" x14ac:dyDescent="0.25">
      <c r="B17" t="s">
        <v>113</v>
      </c>
      <c r="C17" s="38">
        <v>6</v>
      </c>
      <c r="D17" s="34" t="s">
        <v>107</v>
      </c>
      <c r="E17" s="39">
        <v>24.7</v>
      </c>
      <c r="F17" s="40">
        <v>124.3</v>
      </c>
      <c r="G17" s="40">
        <v>122.5</v>
      </c>
      <c r="H17" s="36">
        <v>1.0609999999999999</v>
      </c>
      <c r="I17" s="36">
        <f>SUM(F17-G17-H17)</f>
        <v>0.73899999999999721</v>
      </c>
      <c r="J17" s="40">
        <v>503</v>
      </c>
      <c r="K17" s="36">
        <f t="shared" ref="K17:K19" si="10">I17/J17</f>
        <v>1.4691848906560581E-3</v>
      </c>
      <c r="L17" s="40">
        <f t="shared" ref="L17:L19" si="11">K17*1000</f>
        <v>1.4691848906560581</v>
      </c>
      <c r="M17" s="40">
        <f>I17/0.97336</f>
        <v>0.75922577463630847</v>
      </c>
      <c r="N17" s="37">
        <f t="shared" ref="N17:N19" si="12">((M17*0.789)/(E17/1000))/10</f>
        <v>2.4252191748503944</v>
      </c>
    </row>
    <row r="18" spans="2:14" x14ac:dyDescent="0.25">
      <c r="C18" s="38">
        <v>7</v>
      </c>
      <c r="D18" s="34" t="s">
        <v>108</v>
      </c>
      <c r="E18" s="39">
        <v>23</v>
      </c>
      <c r="F18" s="40">
        <v>123.5</v>
      </c>
      <c r="G18" s="40">
        <v>122.2</v>
      </c>
      <c r="H18" s="36">
        <v>1.0609999999999999</v>
      </c>
      <c r="I18" s="36">
        <f>SUM(F18-G18-H18)</f>
        <v>0.23899999999999721</v>
      </c>
      <c r="J18" s="40">
        <v>235</v>
      </c>
      <c r="K18" s="36">
        <f t="shared" si="10"/>
        <v>1.0170212765957328E-3</v>
      </c>
      <c r="L18" s="40">
        <f t="shared" si="11"/>
        <v>1.0170212765957327</v>
      </c>
      <c r="M18" s="40">
        <f>I18/0.97336</f>
        <v>0.24554121804881771</v>
      </c>
      <c r="N18" s="37"/>
    </row>
    <row r="19" spans="2:14" ht="15.75" thickBot="1" x14ac:dyDescent="0.3">
      <c r="C19" s="41">
        <v>8</v>
      </c>
      <c r="D19" s="42" t="s">
        <v>109</v>
      </c>
      <c r="E19" s="43">
        <v>25.8</v>
      </c>
      <c r="F19" s="44">
        <v>122.7</v>
      </c>
      <c r="G19" s="44">
        <v>121</v>
      </c>
      <c r="H19" s="45">
        <v>1.0609999999999999</v>
      </c>
      <c r="I19" s="45">
        <f t="shared" ref="I19" si="13">SUM(F19-G19-H19)</f>
        <v>0.6390000000000029</v>
      </c>
      <c r="J19" s="44">
        <v>227</v>
      </c>
      <c r="K19" s="45">
        <f t="shared" si="10"/>
        <v>2.8149779735682947E-3</v>
      </c>
      <c r="L19" s="44">
        <f t="shared" si="11"/>
        <v>2.8149779735682947</v>
      </c>
      <c r="M19" s="44">
        <f t="shared" ref="M19" si="14">I19/0.97336</f>
        <v>0.65648886331881617</v>
      </c>
      <c r="N19" s="37">
        <f t="shared" si="12"/>
        <v>2.0076345471261474</v>
      </c>
    </row>
    <row r="20" spans="2:14" ht="15.75" thickBot="1" x14ac:dyDescent="0.3">
      <c r="C20" s="29" t="s">
        <v>93</v>
      </c>
      <c r="D20" s="30" t="s">
        <v>94</v>
      </c>
      <c r="E20" s="30" t="s">
        <v>95</v>
      </c>
      <c r="F20" s="31" t="s">
        <v>96</v>
      </c>
      <c r="G20" s="31" t="s">
        <v>97</v>
      </c>
      <c r="H20" s="31" t="s">
        <v>98</v>
      </c>
      <c r="I20" s="31" t="s">
        <v>99</v>
      </c>
      <c r="J20" s="31" t="s">
        <v>66</v>
      </c>
      <c r="K20" s="31" t="s">
        <v>100</v>
      </c>
      <c r="L20" s="31" t="s">
        <v>101</v>
      </c>
      <c r="M20" s="31" t="s">
        <v>102</v>
      </c>
      <c r="N20" s="46" t="s">
        <v>103</v>
      </c>
    </row>
    <row r="21" spans="2:14" x14ac:dyDescent="0.25">
      <c r="B21" t="s">
        <v>114</v>
      </c>
      <c r="C21" s="33">
        <v>5</v>
      </c>
      <c r="D21" s="34" t="s">
        <v>105</v>
      </c>
      <c r="E21" s="35">
        <v>24.7</v>
      </c>
      <c r="F21" s="36">
        <v>113.6</v>
      </c>
      <c r="G21" s="36">
        <v>111</v>
      </c>
      <c r="H21" s="36">
        <v>1.0609999999999999</v>
      </c>
      <c r="I21" s="36">
        <f>SUM(F21-G21-H21)</f>
        <v>1.5389999999999944</v>
      </c>
      <c r="J21" s="36">
        <v>544</v>
      </c>
      <c r="K21" s="36">
        <f>I21/J21</f>
        <v>2.8290441176470485E-3</v>
      </c>
      <c r="L21" s="36">
        <f>K21*1000</f>
        <v>2.8290441176470487</v>
      </c>
      <c r="M21" s="36">
        <f>I21/0.97336</f>
        <v>1.5811210651762908</v>
      </c>
      <c r="N21" s="37">
        <f>((M21*0.789)/(E21/1000))/10</f>
        <v>5.0506255887615126</v>
      </c>
    </row>
    <row r="22" spans="2:14" x14ac:dyDescent="0.25">
      <c r="B22" t="s">
        <v>115</v>
      </c>
      <c r="C22" s="38">
        <v>6</v>
      </c>
      <c r="D22" s="34" t="s">
        <v>107</v>
      </c>
      <c r="E22" s="39">
        <v>24.7</v>
      </c>
      <c r="F22" s="40">
        <v>124</v>
      </c>
      <c r="G22" s="40">
        <v>121.7</v>
      </c>
      <c r="H22" s="36">
        <v>1.0609999999999999</v>
      </c>
      <c r="I22" s="36">
        <f t="shared" ref="I22:I24" si="15">SUM(F22-G22-H22)</f>
        <v>1.2389999999999972</v>
      </c>
      <c r="J22" s="40">
        <v>677</v>
      </c>
      <c r="K22" s="36">
        <f t="shared" ref="K22:K24" si="16">I22/J22</f>
        <v>1.830132939438696E-3</v>
      </c>
      <c r="L22" s="40">
        <f t="shared" ref="L22:L24" si="17">K22*1000</f>
        <v>1.830132939438696</v>
      </c>
      <c r="M22" s="40">
        <f t="shared" ref="M22:M24" si="18">I22/0.97336</f>
        <v>1.2729103312237993</v>
      </c>
      <c r="N22" s="37">
        <f t="shared" ref="N22:N24" si="19">((M22*0.789)/(E22/1000))/10</f>
        <v>4.0660981835448489</v>
      </c>
    </row>
    <row r="23" spans="2:14" x14ac:dyDescent="0.25">
      <c r="C23" s="38">
        <v>7</v>
      </c>
      <c r="D23" s="34" t="s">
        <v>108</v>
      </c>
      <c r="E23" s="39">
        <v>23</v>
      </c>
      <c r="F23" s="40">
        <v>128.4</v>
      </c>
      <c r="G23" s="40">
        <v>126.6</v>
      </c>
      <c r="H23" s="36">
        <v>1.0609999999999999</v>
      </c>
      <c r="I23" s="36">
        <f t="shared" si="15"/>
        <v>0.73900000000001143</v>
      </c>
      <c r="J23" s="40">
        <v>256</v>
      </c>
      <c r="K23" s="36">
        <f t="shared" si="16"/>
        <v>2.8867187500000446E-3</v>
      </c>
      <c r="L23" s="40">
        <f t="shared" si="17"/>
        <v>2.8867187500000444</v>
      </c>
      <c r="M23" s="40">
        <f t="shared" si="18"/>
        <v>0.75922577463632313</v>
      </c>
      <c r="N23" s="37">
        <f t="shared" si="19"/>
        <v>2.6044745051654741</v>
      </c>
    </row>
    <row r="24" spans="2:14" ht="15.75" thickBot="1" x14ac:dyDescent="0.3">
      <c r="C24" s="41">
        <v>8</v>
      </c>
      <c r="D24" s="42" t="s">
        <v>109</v>
      </c>
      <c r="E24" s="43">
        <v>25.8</v>
      </c>
      <c r="F24" s="44">
        <v>127.2</v>
      </c>
      <c r="G24" s="44">
        <v>125.2</v>
      </c>
      <c r="H24" s="45">
        <v>1.0609999999999999</v>
      </c>
      <c r="I24" s="45">
        <f t="shared" si="15"/>
        <v>0.93900000000000006</v>
      </c>
      <c r="J24" s="44">
        <v>372</v>
      </c>
      <c r="K24" s="45">
        <f t="shared" si="16"/>
        <v>2.5241935483870971E-3</v>
      </c>
      <c r="L24" s="44">
        <f t="shared" si="17"/>
        <v>2.524193548387097</v>
      </c>
      <c r="M24" s="44">
        <f t="shared" si="18"/>
        <v>0.96469959727130772</v>
      </c>
      <c r="N24" s="37">
        <f t="shared" si="19"/>
        <v>2.95018597770179</v>
      </c>
    </row>
    <row r="25" spans="2:14" ht="15.75" thickBot="1" x14ac:dyDescent="0.3">
      <c r="C25" s="29" t="s">
        <v>93</v>
      </c>
      <c r="D25" s="30" t="s">
        <v>94</v>
      </c>
      <c r="E25" s="30" t="s">
        <v>95</v>
      </c>
      <c r="F25" s="31" t="s">
        <v>96</v>
      </c>
      <c r="G25" s="31" t="s">
        <v>97</v>
      </c>
      <c r="H25" s="31" t="s">
        <v>98</v>
      </c>
      <c r="I25" s="31" t="s">
        <v>99</v>
      </c>
      <c r="J25" s="31" t="s">
        <v>66</v>
      </c>
      <c r="K25" s="31" t="s">
        <v>100</v>
      </c>
      <c r="L25" s="31" t="s">
        <v>101</v>
      </c>
      <c r="M25" s="31" t="s">
        <v>102</v>
      </c>
      <c r="N25" s="46" t="s">
        <v>103</v>
      </c>
    </row>
    <row r="26" spans="2:14" x14ac:dyDescent="0.25">
      <c r="B26" t="s">
        <v>116</v>
      </c>
      <c r="C26" s="33">
        <v>5</v>
      </c>
      <c r="D26" s="34" t="s">
        <v>105</v>
      </c>
      <c r="E26" s="35">
        <v>24.7</v>
      </c>
      <c r="F26" s="36">
        <v>111.1</v>
      </c>
      <c r="G26" s="36">
        <v>108.4</v>
      </c>
      <c r="H26" s="36">
        <v>1.0609999999999999</v>
      </c>
      <c r="I26" s="36">
        <f>SUM(F26-G26-H26)</f>
        <v>1.6389999999999887</v>
      </c>
      <c r="J26" s="36">
        <v>738</v>
      </c>
      <c r="K26" s="36">
        <f>I26/J26</f>
        <v>2.2208672086720714E-3</v>
      </c>
      <c r="L26" s="36">
        <f>K26*1000</f>
        <v>2.2208672086720713</v>
      </c>
      <c r="M26" s="36">
        <f>I26/0.97336</f>
        <v>1.6838579764937831</v>
      </c>
      <c r="N26" s="37">
        <f>((M26*0.789)/(E26/1000))/10</f>
        <v>5.3788013905003842</v>
      </c>
    </row>
    <row r="27" spans="2:14" x14ac:dyDescent="0.25">
      <c r="B27" t="s">
        <v>117</v>
      </c>
      <c r="C27" s="38">
        <v>6</v>
      </c>
      <c r="D27" s="34" t="s">
        <v>107</v>
      </c>
      <c r="E27" s="39">
        <v>24.7</v>
      </c>
      <c r="F27" s="40">
        <v>114.5</v>
      </c>
      <c r="G27" s="40">
        <v>111.9</v>
      </c>
      <c r="H27" s="36">
        <v>1.0609999999999999</v>
      </c>
      <c r="I27" s="36">
        <f t="shared" ref="I27:I29" si="20">SUM(F27-G27-H27)</f>
        <v>1.5389999999999944</v>
      </c>
      <c r="J27" s="40">
        <v>513</v>
      </c>
      <c r="K27" s="36">
        <f t="shared" ref="K27:K29" si="21">I27/J27</f>
        <v>2.9999999999999892E-3</v>
      </c>
      <c r="L27" s="40">
        <f t="shared" ref="L27:L29" si="22">K27*1000</f>
        <v>2.9999999999999893</v>
      </c>
      <c r="M27" s="40">
        <f t="shared" ref="M27:M29" si="23">I27/0.97336</f>
        <v>1.5811210651762908</v>
      </c>
      <c r="N27" s="37">
        <f t="shared" ref="N27:N29" si="24">((M27*0.789)/(E27/1000))/10</f>
        <v>5.0506255887615126</v>
      </c>
    </row>
    <row r="28" spans="2:14" x14ac:dyDescent="0.25">
      <c r="C28" s="38">
        <v>7</v>
      </c>
      <c r="D28" s="34" t="s">
        <v>108</v>
      </c>
      <c r="E28" s="39">
        <v>23</v>
      </c>
      <c r="F28" s="40">
        <v>109.3</v>
      </c>
      <c r="G28" s="40">
        <v>106.8</v>
      </c>
      <c r="H28" s="36">
        <v>1.0609999999999999</v>
      </c>
      <c r="I28" s="36">
        <f t="shared" si="20"/>
        <v>1.4390000000000001</v>
      </c>
      <c r="J28" s="40">
        <v>587</v>
      </c>
      <c r="K28" s="36">
        <f t="shared" si="21"/>
        <v>2.4514480408858604E-3</v>
      </c>
      <c r="L28" s="40">
        <f t="shared" si="22"/>
        <v>2.4514480408858605</v>
      </c>
      <c r="M28" s="40">
        <f t="shared" si="23"/>
        <v>1.4783841538587985</v>
      </c>
      <c r="N28" s="37">
        <f t="shared" si="24"/>
        <v>5.0715004234547489</v>
      </c>
    </row>
    <row r="29" spans="2:14" ht="15.75" thickBot="1" x14ac:dyDescent="0.3">
      <c r="C29" s="41">
        <v>8</v>
      </c>
      <c r="D29" s="42" t="s">
        <v>109</v>
      </c>
      <c r="E29" s="43">
        <v>25.8</v>
      </c>
      <c r="F29" s="44">
        <v>115.3</v>
      </c>
      <c r="G29" s="44">
        <v>113.2</v>
      </c>
      <c r="H29" s="45">
        <v>1.0609999999999999</v>
      </c>
      <c r="I29" s="45">
        <f t="shared" si="20"/>
        <v>1.0389999999999944</v>
      </c>
      <c r="J29" s="44">
        <v>678</v>
      </c>
      <c r="K29" s="45">
        <f t="shared" si="21"/>
        <v>1.5324483775811127E-3</v>
      </c>
      <c r="L29" s="44">
        <f t="shared" si="22"/>
        <v>1.5324483775811126</v>
      </c>
      <c r="M29" s="44">
        <f t="shared" si="23"/>
        <v>1.0674365085888</v>
      </c>
      <c r="N29" s="37">
        <f t="shared" si="24"/>
        <v>3.2643697878936555</v>
      </c>
    </row>
    <row r="30" spans="2:14" ht="15.75" thickBot="1" x14ac:dyDescent="0.3">
      <c r="C30" s="47" t="s">
        <v>93</v>
      </c>
      <c r="D30" s="30" t="s">
        <v>94</v>
      </c>
      <c r="E30" s="30" t="s">
        <v>95</v>
      </c>
      <c r="F30" s="48" t="s">
        <v>96</v>
      </c>
      <c r="G30" s="48" t="s">
        <v>97</v>
      </c>
      <c r="H30" s="31" t="s">
        <v>98</v>
      </c>
      <c r="I30" s="31" t="s">
        <v>99</v>
      </c>
      <c r="J30" s="48" t="s">
        <v>66</v>
      </c>
      <c r="K30" s="48" t="s">
        <v>100</v>
      </c>
      <c r="L30" s="48" t="s">
        <v>101</v>
      </c>
      <c r="M30" s="48" t="s">
        <v>102</v>
      </c>
      <c r="N30" s="49" t="s">
        <v>103</v>
      </c>
    </row>
    <row r="31" spans="2:14" x14ac:dyDescent="0.25">
      <c r="B31" t="s">
        <v>118</v>
      </c>
      <c r="C31" s="38">
        <v>5</v>
      </c>
      <c r="D31" s="34" t="s">
        <v>105</v>
      </c>
      <c r="E31" s="35">
        <v>24.7</v>
      </c>
      <c r="F31" s="40">
        <v>122</v>
      </c>
      <c r="G31" s="40">
        <v>119.4</v>
      </c>
      <c r="H31" s="36">
        <v>1.0609999999999999</v>
      </c>
      <c r="I31" s="36">
        <f>SUM(F31-G31-H31)</f>
        <v>1.5389999999999944</v>
      </c>
      <c r="J31" s="40">
        <v>774</v>
      </c>
      <c r="K31" s="36">
        <f>I31/J31</f>
        <v>1.9883720930232484E-3</v>
      </c>
      <c r="L31" s="40">
        <f>K31*1000</f>
        <v>1.9883720930232485</v>
      </c>
      <c r="M31" s="40">
        <f>I31/0.97336</f>
        <v>1.5811210651762908</v>
      </c>
      <c r="N31" s="37">
        <f>((M31*0.789)/(E31/1000))/10</f>
        <v>5.0506255887615126</v>
      </c>
    </row>
    <row r="32" spans="2:14" x14ac:dyDescent="0.25">
      <c r="B32" t="s">
        <v>119</v>
      </c>
      <c r="C32" s="38">
        <v>6</v>
      </c>
      <c r="D32" s="34" t="s">
        <v>107</v>
      </c>
      <c r="E32" s="39">
        <v>24.7</v>
      </c>
      <c r="F32" s="40">
        <v>122.6</v>
      </c>
      <c r="G32" s="40">
        <v>120.4</v>
      </c>
      <c r="H32" s="36">
        <v>1.0609999999999999</v>
      </c>
      <c r="I32" s="36">
        <f t="shared" ref="I32:I34" si="25">SUM(F32-G32-H32)</f>
        <v>1.1389999999999887</v>
      </c>
      <c r="J32" s="40">
        <v>580</v>
      </c>
      <c r="K32" s="36">
        <f t="shared" ref="K32:K34" si="26">I32/J32</f>
        <v>1.9637931034482562E-3</v>
      </c>
      <c r="L32" s="40">
        <f t="shared" ref="L32:L34" si="27">K32*1000</f>
        <v>1.9637931034482561</v>
      </c>
      <c r="M32" s="40">
        <f t="shared" ref="M32:M34" si="28">I32/0.97336</f>
        <v>1.1701734199062923</v>
      </c>
      <c r="N32" s="37">
        <f t="shared" ref="N32:N34" si="29">((M32*0.789)/(E32/1000))/10</f>
        <v>3.7379223818059302</v>
      </c>
    </row>
    <row r="33" spans="1:14" x14ac:dyDescent="0.25">
      <c r="C33" s="38">
        <v>7</v>
      </c>
      <c r="D33" s="34" t="s">
        <v>108</v>
      </c>
      <c r="E33" s="39">
        <v>23</v>
      </c>
      <c r="F33" s="40">
        <v>118.9</v>
      </c>
      <c r="G33" s="40">
        <v>116.3</v>
      </c>
      <c r="H33" s="36">
        <v>1.0609999999999999</v>
      </c>
      <c r="I33" s="36">
        <f t="shared" si="25"/>
        <v>1.5390000000000086</v>
      </c>
      <c r="J33" s="40">
        <v>703</v>
      </c>
      <c r="K33" s="36">
        <f t="shared" si="26"/>
        <v>2.1891891891892014E-3</v>
      </c>
      <c r="L33" s="40">
        <f t="shared" si="27"/>
        <v>2.1891891891892015</v>
      </c>
      <c r="M33" s="40">
        <f t="shared" si="28"/>
        <v>1.5811210651763055</v>
      </c>
      <c r="N33" s="37">
        <f t="shared" si="29"/>
        <v>5.4239326974961095</v>
      </c>
    </row>
    <row r="34" spans="1:14" ht="15.75" thickBot="1" x14ac:dyDescent="0.3">
      <c r="C34" s="41">
        <v>8</v>
      </c>
      <c r="D34" s="42" t="s">
        <v>109</v>
      </c>
      <c r="E34" s="43">
        <v>25.8</v>
      </c>
      <c r="F34" s="44">
        <v>122.8</v>
      </c>
      <c r="G34" s="44">
        <v>120.7</v>
      </c>
      <c r="H34" s="45">
        <v>1.0609999999999999</v>
      </c>
      <c r="I34" s="45">
        <f t="shared" si="25"/>
        <v>1.0389999999999944</v>
      </c>
      <c r="J34" s="44">
        <v>547</v>
      </c>
      <c r="K34" s="45">
        <f t="shared" si="26"/>
        <v>1.8994515539305199E-3</v>
      </c>
      <c r="L34" s="44">
        <f t="shared" si="27"/>
        <v>1.8994515539305199</v>
      </c>
      <c r="M34" s="44">
        <f t="shared" si="28"/>
        <v>1.0674365085888</v>
      </c>
      <c r="N34" s="37">
        <f t="shared" si="29"/>
        <v>3.2643697878936555</v>
      </c>
    </row>
    <row r="35" spans="1:14" ht="15.75" thickBot="1" x14ac:dyDescent="0.3">
      <c r="C35" s="29" t="s">
        <v>93</v>
      </c>
      <c r="D35" s="30" t="s">
        <v>94</v>
      </c>
      <c r="E35" s="30" t="s">
        <v>95</v>
      </c>
      <c r="F35" s="31" t="s">
        <v>96</v>
      </c>
      <c r="G35" s="31" t="s">
        <v>97</v>
      </c>
      <c r="H35" s="31" t="s">
        <v>98</v>
      </c>
      <c r="I35" s="31" t="s">
        <v>99</v>
      </c>
      <c r="J35" s="31" t="s">
        <v>66</v>
      </c>
      <c r="K35" s="31" t="s">
        <v>100</v>
      </c>
      <c r="L35" s="31" t="s">
        <v>101</v>
      </c>
      <c r="M35" s="31" t="s">
        <v>102</v>
      </c>
      <c r="N35" s="46" t="s">
        <v>103</v>
      </c>
    </row>
    <row r="36" spans="1:14" x14ac:dyDescent="0.25">
      <c r="A36" t="s">
        <v>120</v>
      </c>
      <c r="B36" s="50">
        <v>42298</v>
      </c>
      <c r="C36" s="33">
        <v>5</v>
      </c>
      <c r="D36" s="34" t="s">
        <v>105</v>
      </c>
      <c r="E36" s="35">
        <v>24.7</v>
      </c>
      <c r="F36" s="36">
        <v>112.7</v>
      </c>
      <c r="G36" s="36">
        <v>110.2</v>
      </c>
      <c r="H36" s="36">
        <v>1.0609999999999999</v>
      </c>
      <c r="I36" s="36">
        <f>SUM(F36-G36-H36)</f>
        <v>1.4390000000000001</v>
      </c>
      <c r="J36" s="36">
        <v>887</v>
      </c>
      <c r="K36" s="36">
        <f>I36/J36</f>
        <v>1.6223224351747463E-3</v>
      </c>
      <c r="L36" s="36">
        <f>K36*1000</f>
        <v>1.6223224351747463</v>
      </c>
      <c r="M36" s="36">
        <f>I36/0.97336</f>
        <v>1.4783841538587985</v>
      </c>
      <c r="N36" s="37">
        <f>((M36*0.789)/(E36/1000))/10</f>
        <v>4.7224497870226401</v>
      </c>
    </row>
    <row r="37" spans="1:14" x14ac:dyDescent="0.25">
      <c r="A37" t="s">
        <v>121</v>
      </c>
      <c r="B37" s="51" t="s">
        <v>122</v>
      </c>
      <c r="C37" s="38">
        <v>6</v>
      </c>
      <c r="D37" s="34" t="s">
        <v>107</v>
      </c>
      <c r="E37" s="39">
        <v>24.7</v>
      </c>
      <c r="F37" s="40">
        <v>120</v>
      </c>
      <c r="G37" s="40">
        <v>116</v>
      </c>
      <c r="H37" s="36">
        <v>1.0609999999999999</v>
      </c>
      <c r="I37" s="36">
        <f t="shared" ref="I37:I39" si="30">SUM(F37-G37-H37)</f>
        <v>2.9390000000000001</v>
      </c>
      <c r="J37" s="40">
        <v>689</v>
      </c>
      <c r="K37" s="36">
        <f t="shared" ref="K37:K39" si="31">I37/J37</f>
        <v>4.2656023222060963E-3</v>
      </c>
      <c r="L37" s="40">
        <f t="shared" ref="L37:L39" si="32">K37*1000</f>
        <v>4.2656023222060959</v>
      </c>
      <c r="M37" s="40">
        <f t="shared" ref="M37:M39" si="33">I37/0.97336</f>
        <v>3.0194378236212707</v>
      </c>
      <c r="N37" s="37">
        <f t="shared" ref="N37:N39" si="34">((M37*0.789)/(E37/1000))/10</f>
        <v>9.6450868131060012</v>
      </c>
    </row>
    <row r="38" spans="1:14" x14ac:dyDescent="0.25">
      <c r="C38" s="38">
        <v>7</v>
      </c>
      <c r="D38" s="34" t="s">
        <v>108</v>
      </c>
      <c r="E38" s="39">
        <v>23</v>
      </c>
      <c r="F38" s="40">
        <v>114</v>
      </c>
      <c r="G38" s="40">
        <v>110.6</v>
      </c>
      <c r="H38" s="36">
        <v>1.0609999999999999</v>
      </c>
      <c r="I38" s="36">
        <f t="shared" si="30"/>
        <v>2.3390000000000057</v>
      </c>
      <c r="J38" s="40">
        <v>577</v>
      </c>
      <c r="K38" s="36">
        <f t="shared" si="31"/>
        <v>4.0537261698440309E-3</v>
      </c>
      <c r="L38" s="40">
        <f t="shared" si="32"/>
        <v>4.0537261698440306</v>
      </c>
      <c r="M38" s="40">
        <f t="shared" si="33"/>
        <v>2.4030163557162876</v>
      </c>
      <c r="N38" s="37">
        <f t="shared" si="34"/>
        <v>8.2433908898267436</v>
      </c>
    </row>
    <row r="39" spans="1:14" ht="15.75" thickBot="1" x14ac:dyDescent="0.3">
      <c r="C39" s="41">
        <v>8</v>
      </c>
      <c r="D39" s="42" t="s">
        <v>109</v>
      </c>
      <c r="E39" s="43">
        <v>25.8</v>
      </c>
      <c r="F39" s="44">
        <v>105</v>
      </c>
      <c r="G39" s="44">
        <v>101.7</v>
      </c>
      <c r="H39" s="45">
        <v>1.0609999999999999</v>
      </c>
      <c r="I39" s="45">
        <f t="shared" si="30"/>
        <v>2.2389999999999972</v>
      </c>
      <c r="J39" s="44">
        <v>357</v>
      </c>
      <c r="K39" s="45">
        <f t="shared" si="31"/>
        <v>6.2717086834733812E-3</v>
      </c>
      <c r="L39" s="44">
        <f t="shared" si="32"/>
        <v>6.2717086834733813</v>
      </c>
      <c r="M39" s="44">
        <f t="shared" si="33"/>
        <v>2.3002794443987806</v>
      </c>
      <c r="N39" s="52">
        <f t="shared" si="34"/>
        <v>7.0345755101962713</v>
      </c>
    </row>
    <row r="40" spans="1:14" ht="15.75" thickBot="1" x14ac:dyDescent="0.3">
      <c r="C40" s="29" t="s">
        <v>93</v>
      </c>
      <c r="D40" s="30" t="s">
        <v>94</v>
      </c>
      <c r="E40" s="30" t="s">
        <v>95</v>
      </c>
      <c r="F40" s="31" t="s">
        <v>96</v>
      </c>
      <c r="G40" s="31" t="s">
        <v>97</v>
      </c>
      <c r="H40" s="31" t="s">
        <v>98</v>
      </c>
      <c r="I40" s="31" t="s">
        <v>99</v>
      </c>
      <c r="J40" s="31" t="s">
        <v>66</v>
      </c>
      <c r="K40" s="31" t="s">
        <v>100</v>
      </c>
      <c r="L40" s="31" t="s">
        <v>101</v>
      </c>
      <c r="M40" s="31" t="s">
        <v>102</v>
      </c>
      <c r="N40" s="46" t="s">
        <v>103</v>
      </c>
    </row>
    <row r="41" spans="1:14" x14ac:dyDescent="0.25">
      <c r="A41" t="s">
        <v>120</v>
      </c>
      <c r="B41" s="50">
        <v>42303</v>
      </c>
      <c r="C41" s="33">
        <v>5</v>
      </c>
      <c r="D41" s="34" t="s">
        <v>105</v>
      </c>
      <c r="E41" s="35">
        <v>24.7</v>
      </c>
      <c r="F41" s="36">
        <v>129.1</v>
      </c>
      <c r="G41" s="36">
        <v>128.1</v>
      </c>
      <c r="H41" s="36">
        <v>1.0609999999999999</v>
      </c>
      <c r="I41" s="36">
        <f>SUM(F41-G41-H41)</f>
        <v>-6.0999999999999943E-2</v>
      </c>
      <c r="J41" s="36">
        <v>665</v>
      </c>
      <c r="K41" s="36">
        <f>I41/J41</f>
        <v>-9.1729323308270593E-5</v>
      </c>
      <c r="L41" s="36">
        <f>K41*1000</f>
        <v>-9.1729323308270591E-2</v>
      </c>
      <c r="M41" s="36">
        <f>I41/0.97336</f>
        <v>-6.2669515903673811E-2</v>
      </c>
      <c r="N41" s="37">
        <f>((M41*0.789)/(E41/1000))/10</f>
        <v>-0.20018723906072325</v>
      </c>
    </row>
    <row r="42" spans="1:14" x14ac:dyDescent="0.25">
      <c r="A42" t="s">
        <v>121</v>
      </c>
      <c r="B42" s="51" t="s">
        <v>123</v>
      </c>
      <c r="C42" s="38">
        <v>6</v>
      </c>
      <c r="D42" s="34" t="s">
        <v>107</v>
      </c>
      <c r="E42" s="39">
        <v>24.7</v>
      </c>
      <c r="F42" s="40">
        <v>113.8</v>
      </c>
      <c r="G42" s="40">
        <v>112.8</v>
      </c>
      <c r="H42" s="36">
        <v>1.0609999999999999</v>
      </c>
      <c r="I42" s="36">
        <f t="shared" ref="I42:I44" si="35">SUM(F42-G42-H42)</f>
        <v>-6.0999999999999943E-2</v>
      </c>
      <c r="J42" s="40">
        <v>859</v>
      </c>
      <c r="K42" s="36">
        <f t="shared" ref="K42:K44" si="36">I42/J42</f>
        <v>-7.1012805587892838E-5</v>
      </c>
      <c r="L42" s="40">
        <f t="shared" ref="L42:L44" si="37">K42*1000</f>
        <v>-7.1012805587892844E-2</v>
      </c>
      <c r="M42" s="40">
        <f t="shared" ref="M42:M44" si="38">I42/0.97336</f>
        <v>-6.2669515903673811E-2</v>
      </c>
      <c r="N42" s="37">
        <f t="shared" ref="N42:N44" si="39">((M42*0.789)/(E42/1000))/10</f>
        <v>-0.20018723906072325</v>
      </c>
    </row>
    <row r="43" spans="1:14" x14ac:dyDescent="0.25">
      <c r="C43" s="38">
        <v>7</v>
      </c>
      <c r="D43" s="34" t="s">
        <v>108</v>
      </c>
      <c r="E43" s="39">
        <v>23</v>
      </c>
      <c r="F43" s="40">
        <v>125.8</v>
      </c>
      <c r="G43" s="40">
        <v>124.5</v>
      </c>
      <c r="H43" s="36">
        <v>1.0609999999999999</v>
      </c>
      <c r="I43" s="36">
        <f t="shared" si="35"/>
        <v>0.23899999999999721</v>
      </c>
      <c r="J43" s="40">
        <v>589</v>
      </c>
      <c r="K43" s="36">
        <f t="shared" si="36"/>
        <v>4.0577249575551307E-4</v>
      </c>
      <c r="L43" s="40">
        <f t="shared" si="37"/>
        <v>0.40577249575551305</v>
      </c>
      <c r="M43" s="40">
        <f t="shared" si="38"/>
        <v>0.24554121804881771</v>
      </c>
      <c r="N43" s="37">
        <f t="shared" si="39"/>
        <v>0.84231313495877047</v>
      </c>
    </row>
    <row r="44" spans="1:14" ht="15.75" thickBot="1" x14ac:dyDescent="0.3">
      <c r="C44" s="41">
        <v>8</v>
      </c>
      <c r="D44" s="42" t="s">
        <v>109</v>
      </c>
      <c r="E44" s="43">
        <v>25.8</v>
      </c>
      <c r="F44" s="44">
        <v>117.5</v>
      </c>
      <c r="G44" s="44">
        <v>116.6</v>
      </c>
      <c r="H44" s="45">
        <v>1.0609999999999999</v>
      </c>
      <c r="I44" s="45">
        <f t="shared" si="35"/>
        <v>-0.16099999999999426</v>
      </c>
      <c r="J44" s="44">
        <v>710</v>
      </c>
      <c r="K44" s="45">
        <f t="shared" si="36"/>
        <v>-2.2676056338027362E-4</v>
      </c>
      <c r="L44" s="44">
        <f t="shared" si="37"/>
        <v>-0.22676056338027362</v>
      </c>
      <c r="M44" s="44">
        <f t="shared" si="38"/>
        <v>-0.16540642722116614</v>
      </c>
      <c r="N44" s="52">
        <f t="shared" si="39"/>
        <v>-0.50583593440891506</v>
      </c>
    </row>
    <row r="45" spans="1:14" ht="15.75" thickBot="1" x14ac:dyDescent="0.3">
      <c r="C45" s="29" t="s">
        <v>93</v>
      </c>
      <c r="D45" s="30" t="s">
        <v>94</v>
      </c>
      <c r="E45" s="30" t="s">
        <v>95</v>
      </c>
      <c r="F45" s="31" t="s">
        <v>96</v>
      </c>
      <c r="G45" s="31" t="s">
        <v>97</v>
      </c>
      <c r="H45" s="31" t="s">
        <v>98</v>
      </c>
      <c r="I45" s="31" t="s">
        <v>99</v>
      </c>
      <c r="J45" s="31" t="s">
        <v>66</v>
      </c>
      <c r="K45" s="31" t="s">
        <v>100</v>
      </c>
      <c r="L45" s="31" t="s">
        <v>101</v>
      </c>
      <c r="M45" s="31" t="s">
        <v>102</v>
      </c>
      <c r="N45" s="46" t="s">
        <v>103</v>
      </c>
    </row>
    <row r="46" spans="1:14" x14ac:dyDescent="0.25">
      <c r="A46" t="s">
        <v>120</v>
      </c>
      <c r="B46" s="50">
        <v>42304</v>
      </c>
      <c r="C46" s="33">
        <v>5</v>
      </c>
      <c r="D46" s="34" t="s">
        <v>105</v>
      </c>
      <c r="E46" s="35">
        <v>24.7</v>
      </c>
      <c r="F46" s="36">
        <v>125.3</v>
      </c>
      <c r="G46" s="36">
        <v>122.1</v>
      </c>
      <c r="H46" s="36">
        <v>1.0609999999999999</v>
      </c>
      <c r="I46" s="36">
        <f>SUM(F46-G46-H46)</f>
        <v>2.1390000000000029</v>
      </c>
      <c r="J46" s="36">
        <v>863</v>
      </c>
      <c r="K46" s="36">
        <f>I46/J46</f>
        <v>2.4785631517960636E-3</v>
      </c>
      <c r="L46" s="36">
        <f>K46*1000</f>
        <v>2.4785631517960636</v>
      </c>
      <c r="M46" s="36">
        <f>I46/0.97336</f>
        <v>2.1975425330812883</v>
      </c>
      <c r="N46" s="37">
        <f>((M46*0.789)/(E46/1000))/10</f>
        <v>7.0196803991948844</v>
      </c>
    </row>
    <row r="47" spans="1:14" x14ac:dyDescent="0.25">
      <c r="A47" t="s">
        <v>121</v>
      </c>
      <c r="B47" s="51" t="s">
        <v>41</v>
      </c>
      <c r="C47" s="38">
        <v>6</v>
      </c>
      <c r="D47" s="34" t="s">
        <v>107</v>
      </c>
      <c r="E47" s="39">
        <v>24.7</v>
      </c>
      <c r="F47" s="40">
        <v>114.3</v>
      </c>
      <c r="G47" s="40">
        <v>113.3</v>
      </c>
      <c r="H47" s="36">
        <v>1.0609999999999999</v>
      </c>
      <c r="I47" s="36">
        <f t="shared" ref="I47:I49" si="40">SUM(F47-G47-H47)</f>
        <v>-6.0999999999999943E-2</v>
      </c>
      <c r="J47" s="40">
        <v>849</v>
      </c>
      <c r="K47" s="36">
        <f t="shared" ref="K47:K49" si="41">I47/J47</f>
        <v>-7.1849234393403933E-5</v>
      </c>
      <c r="L47" s="40">
        <f t="shared" ref="L47:L49" si="42">K47*1000</f>
        <v>-7.1849234393403932E-2</v>
      </c>
      <c r="M47" s="40">
        <f t="shared" ref="M47:M49" si="43">I47/0.97336</f>
        <v>-6.2669515903673811E-2</v>
      </c>
      <c r="N47" s="37">
        <f t="shared" ref="N47:N49" si="44">((M47*0.789)/(E47/1000))/10</f>
        <v>-0.20018723906072325</v>
      </c>
    </row>
    <row r="48" spans="1:14" x14ac:dyDescent="0.25">
      <c r="C48" s="38">
        <v>7</v>
      </c>
      <c r="D48" s="34" t="s">
        <v>108</v>
      </c>
      <c r="E48" s="39">
        <v>23</v>
      </c>
      <c r="F48" s="40">
        <v>120.8</v>
      </c>
      <c r="G48" s="40">
        <v>118.5</v>
      </c>
      <c r="H48" s="36">
        <v>1.0609999999999999</v>
      </c>
      <c r="I48" s="36">
        <f t="shared" si="40"/>
        <v>1.2389999999999972</v>
      </c>
      <c r="J48" s="40">
        <v>507</v>
      </c>
      <c r="K48" s="36">
        <f t="shared" si="41"/>
        <v>2.443786982248515E-3</v>
      </c>
      <c r="L48" s="40">
        <f t="shared" si="42"/>
        <v>2.4437869822485152</v>
      </c>
      <c r="M48" s="40">
        <f t="shared" si="43"/>
        <v>1.2729103312237993</v>
      </c>
      <c r="N48" s="37">
        <f t="shared" si="44"/>
        <v>4.3666358753720775</v>
      </c>
    </row>
    <row r="49" spans="1:14" ht="15.75" thickBot="1" x14ac:dyDescent="0.3">
      <c r="C49" s="41">
        <v>8</v>
      </c>
      <c r="D49" s="42" t="s">
        <v>109</v>
      </c>
      <c r="E49" s="43">
        <v>25.8</v>
      </c>
      <c r="F49" s="44">
        <v>124.6</v>
      </c>
      <c r="G49" s="44">
        <v>123.3</v>
      </c>
      <c r="H49" s="45">
        <v>1.0609999999999999</v>
      </c>
      <c r="I49" s="45">
        <f t="shared" si="40"/>
        <v>0.23899999999999721</v>
      </c>
      <c r="J49" s="44">
        <v>505</v>
      </c>
      <c r="K49" s="45">
        <f t="shared" si="41"/>
        <v>4.7326732673266776E-4</v>
      </c>
      <c r="L49" s="44">
        <f t="shared" si="42"/>
        <v>0.47326732673266775</v>
      </c>
      <c r="M49" s="44">
        <f t="shared" si="43"/>
        <v>0.24554121804881771</v>
      </c>
      <c r="N49" s="52">
        <f t="shared" si="44"/>
        <v>0.7508993063585937</v>
      </c>
    </row>
    <row r="50" spans="1:14" ht="15.75" thickBot="1" x14ac:dyDescent="0.3">
      <c r="C50" s="29" t="s">
        <v>93</v>
      </c>
      <c r="D50" s="30" t="s">
        <v>94</v>
      </c>
      <c r="E50" s="30" t="s">
        <v>95</v>
      </c>
      <c r="F50" s="31" t="s">
        <v>96</v>
      </c>
      <c r="G50" s="31" t="s">
        <v>97</v>
      </c>
      <c r="H50" s="31" t="s">
        <v>98</v>
      </c>
      <c r="I50" s="31" t="s">
        <v>99</v>
      </c>
      <c r="J50" s="31" t="s">
        <v>66</v>
      </c>
      <c r="K50" s="31" t="s">
        <v>100</v>
      </c>
      <c r="L50" s="31" t="s">
        <v>101</v>
      </c>
      <c r="M50" s="31" t="s">
        <v>102</v>
      </c>
      <c r="N50" s="46" t="s">
        <v>103</v>
      </c>
    </row>
    <row r="51" spans="1:14" x14ac:dyDescent="0.25">
      <c r="A51" t="s">
        <v>120</v>
      </c>
      <c r="B51" s="50">
        <v>42305</v>
      </c>
      <c r="C51" s="33">
        <v>5</v>
      </c>
      <c r="D51" s="34" t="s">
        <v>105</v>
      </c>
      <c r="E51" s="35">
        <v>24.7</v>
      </c>
      <c r="F51" s="36">
        <v>118.1</v>
      </c>
      <c r="G51" s="36">
        <v>114.5</v>
      </c>
      <c r="H51" s="36">
        <v>1.0609999999999999</v>
      </c>
      <c r="I51" s="36">
        <f>SUM(F51-G51-H51)</f>
        <v>2.5389999999999944</v>
      </c>
      <c r="J51" s="36">
        <v>631</v>
      </c>
      <c r="K51" s="36">
        <f>I51/J51</f>
        <v>4.023771790808232E-3</v>
      </c>
      <c r="L51" s="36">
        <f>K51*1000</f>
        <v>4.0237717908082322</v>
      </c>
      <c r="M51" s="36">
        <f>I51/0.97336</f>
        <v>2.6084901783512722</v>
      </c>
      <c r="N51" s="37">
        <f>((M51*0.789)/(E51/1000))/10</f>
        <v>8.3323836061504188</v>
      </c>
    </row>
    <row r="52" spans="1:14" x14ac:dyDescent="0.25">
      <c r="A52" t="s">
        <v>121</v>
      </c>
      <c r="B52" s="51" t="s">
        <v>124</v>
      </c>
      <c r="C52" s="38">
        <v>6</v>
      </c>
      <c r="D52" s="34" t="s">
        <v>107</v>
      </c>
      <c r="E52" s="39">
        <v>24.7</v>
      </c>
      <c r="F52" s="40">
        <v>120.9</v>
      </c>
      <c r="G52" s="40">
        <v>117.5</v>
      </c>
      <c r="H52" s="36">
        <v>1.0609999999999999</v>
      </c>
      <c r="I52" s="36">
        <f>SUM(F52-G52-H52)</f>
        <v>2.3390000000000057</v>
      </c>
      <c r="J52" s="40">
        <v>685</v>
      </c>
      <c r="K52" s="36">
        <f t="shared" ref="K52:K54" si="45">I52/J52</f>
        <v>3.4145985401459939E-3</v>
      </c>
      <c r="L52" s="40">
        <f t="shared" ref="L52:L54" si="46">K52*1000</f>
        <v>3.414598540145994</v>
      </c>
      <c r="M52" s="40">
        <f t="shared" ref="M52:M54" si="47">I52/0.97336</f>
        <v>2.4030163557162876</v>
      </c>
      <c r="N52" s="37">
        <f t="shared" ref="N52:N54" si="48">((M52*0.789)/(E52/1000))/10</f>
        <v>7.6760320026726756</v>
      </c>
    </row>
    <row r="53" spans="1:14" x14ac:dyDescent="0.25">
      <c r="C53" s="38">
        <v>7</v>
      </c>
      <c r="D53" s="34" t="s">
        <v>108</v>
      </c>
      <c r="E53" s="39">
        <v>23</v>
      </c>
      <c r="F53" s="40">
        <v>131</v>
      </c>
      <c r="G53" s="40">
        <v>127.4</v>
      </c>
      <c r="H53" s="36">
        <v>1.0609999999999999</v>
      </c>
      <c r="I53" s="36">
        <f>SUM(F53-G53-H53)</f>
        <v>2.5389999999999944</v>
      </c>
      <c r="J53" s="40">
        <v>635</v>
      </c>
      <c r="K53" s="36">
        <f t="shared" si="45"/>
        <v>3.9984251968503848E-3</v>
      </c>
      <c r="L53" s="40">
        <f t="shared" si="46"/>
        <v>3.998425196850385</v>
      </c>
      <c r="M53" s="40">
        <f t="shared" si="47"/>
        <v>2.6084901783512722</v>
      </c>
      <c r="N53" s="37">
        <f t="shared" si="48"/>
        <v>8.9482554379093635</v>
      </c>
    </row>
    <row r="54" spans="1:14" ht="15.75" thickBot="1" x14ac:dyDescent="0.3">
      <c r="C54" s="41">
        <v>8</v>
      </c>
      <c r="D54" s="42" t="s">
        <v>109</v>
      </c>
      <c r="E54" s="43">
        <v>25.8</v>
      </c>
      <c r="F54" s="44">
        <v>119.7</v>
      </c>
      <c r="G54" s="44">
        <v>116.6</v>
      </c>
      <c r="H54" s="45">
        <v>1.0609999999999999</v>
      </c>
      <c r="I54" s="45">
        <f>SUM(F54-G54-H54)</f>
        <v>2.0390000000000086</v>
      </c>
      <c r="J54" s="44">
        <v>494</v>
      </c>
      <c r="K54" s="45">
        <f t="shared" si="45"/>
        <v>4.127530364372487E-3</v>
      </c>
      <c r="L54" s="44">
        <f t="shared" si="46"/>
        <v>4.127530364372487</v>
      </c>
      <c r="M54" s="44">
        <f t="shared" si="47"/>
        <v>2.094805621763796</v>
      </c>
      <c r="N54" s="52">
        <f t="shared" si="48"/>
        <v>6.4062078898125394</v>
      </c>
    </row>
    <row r="55" spans="1:14" ht="15.75" thickBot="1" x14ac:dyDescent="0.3">
      <c r="C55" s="29" t="s">
        <v>93</v>
      </c>
      <c r="D55" s="30" t="s">
        <v>94</v>
      </c>
      <c r="E55" s="30" t="s">
        <v>95</v>
      </c>
      <c r="F55" s="31" t="s">
        <v>96</v>
      </c>
      <c r="G55" s="31" t="s">
        <v>97</v>
      </c>
      <c r="H55" s="31" t="s">
        <v>98</v>
      </c>
      <c r="I55" s="31" t="s">
        <v>99</v>
      </c>
      <c r="J55" s="31" t="s">
        <v>66</v>
      </c>
      <c r="K55" s="31" t="s">
        <v>100</v>
      </c>
      <c r="L55" s="31" t="s">
        <v>101</v>
      </c>
      <c r="M55" s="31" t="s">
        <v>102</v>
      </c>
      <c r="N55" s="46" t="s">
        <v>103</v>
      </c>
    </row>
    <row r="56" spans="1:14" x14ac:dyDescent="0.25">
      <c r="A56" t="s">
        <v>120</v>
      </c>
      <c r="B56" s="50">
        <v>42306</v>
      </c>
      <c r="C56" s="33">
        <v>5</v>
      </c>
      <c r="D56" s="34" t="s">
        <v>105</v>
      </c>
      <c r="E56" s="35">
        <v>24.7</v>
      </c>
      <c r="F56" s="36">
        <v>122.9</v>
      </c>
      <c r="G56" s="36">
        <v>121.2</v>
      </c>
      <c r="H56" s="36">
        <v>1.0609999999999999</v>
      </c>
      <c r="I56" s="36">
        <f>SUM(F56-G56-H56)</f>
        <v>0.6390000000000029</v>
      </c>
      <c r="J56" s="36">
        <v>629</v>
      </c>
      <c r="K56" s="36">
        <f>I56/J56</f>
        <v>1.0158982511923734E-3</v>
      </c>
      <c r="L56" s="36">
        <f>K56*1000</f>
        <v>1.0158982511923735</v>
      </c>
      <c r="M56" s="36">
        <f>I56/0.97336</f>
        <v>0.65648886331881617</v>
      </c>
      <c r="N56" s="37">
        <f>((M56*0.789)/(E56/1000))/10</f>
        <v>2.0970433731115223</v>
      </c>
    </row>
    <row r="57" spans="1:14" x14ac:dyDescent="0.25">
      <c r="A57" t="s">
        <v>121</v>
      </c>
      <c r="B57" s="51" t="s">
        <v>125</v>
      </c>
      <c r="C57" s="38">
        <v>6</v>
      </c>
      <c r="D57" s="34" t="s">
        <v>107</v>
      </c>
      <c r="E57" s="39">
        <v>24.7</v>
      </c>
      <c r="F57" s="40">
        <v>115.2</v>
      </c>
      <c r="G57" s="40">
        <v>113.7</v>
      </c>
      <c r="H57" s="36">
        <v>1.0609999999999999</v>
      </c>
      <c r="I57" s="36">
        <f t="shared" ref="I57:I59" si="49">SUM(F57-G57-H57)</f>
        <v>0.43900000000000006</v>
      </c>
      <c r="J57" s="40">
        <v>731</v>
      </c>
      <c r="K57" s="36">
        <f t="shared" ref="K57:K59" si="50">I57/J57</f>
        <v>6.0054719562243513E-4</v>
      </c>
      <c r="L57" s="40">
        <f t="shared" ref="L57:L59" si="51">K57*1000</f>
        <v>0.60054719562243508</v>
      </c>
      <c r="M57" s="40">
        <f t="shared" ref="M57:M59" si="52">I57/0.97336</f>
        <v>0.45101504068381693</v>
      </c>
      <c r="N57" s="37">
        <f t="shared" ref="N57:N59" si="53">((M57*0.789)/(E57/1000))/10</f>
        <v>1.4406917696337311</v>
      </c>
    </row>
    <row r="58" spans="1:14" x14ac:dyDescent="0.25">
      <c r="C58" s="38">
        <v>7</v>
      </c>
      <c r="D58" s="34" t="s">
        <v>108</v>
      </c>
      <c r="E58" s="39">
        <v>23</v>
      </c>
      <c r="F58" s="40">
        <v>116</v>
      </c>
      <c r="G58" s="40">
        <v>114.7</v>
      </c>
      <c r="H58" s="36">
        <v>1.0609999999999999</v>
      </c>
      <c r="I58" s="36">
        <f t="shared" si="49"/>
        <v>0.23899999999999721</v>
      </c>
      <c r="J58" s="40">
        <v>902</v>
      </c>
      <c r="K58" s="36">
        <f t="shared" si="50"/>
        <v>2.6496674057649357E-4</v>
      </c>
      <c r="L58" s="40">
        <f t="shared" si="51"/>
        <v>0.26496674057649355</v>
      </c>
      <c r="M58" s="40">
        <f t="shared" si="52"/>
        <v>0.24554121804881771</v>
      </c>
      <c r="N58" s="37">
        <f t="shared" si="53"/>
        <v>0.84231313495877047</v>
      </c>
    </row>
    <row r="59" spans="1:14" ht="15.75" thickBot="1" x14ac:dyDescent="0.3">
      <c r="C59" s="41">
        <v>8</v>
      </c>
      <c r="D59" s="42" t="s">
        <v>109</v>
      </c>
      <c r="E59" s="43">
        <v>25.8</v>
      </c>
      <c r="F59" s="44">
        <v>111.8</v>
      </c>
      <c r="G59" s="44">
        <v>110.7</v>
      </c>
      <c r="H59" s="45">
        <v>1.0609999999999999</v>
      </c>
      <c r="I59" s="45">
        <f t="shared" si="49"/>
        <v>3.8999999999994373E-2</v>
      </c>
      <c r="J59" s="44">
        <v>596</v>
      </c>
      <c r="K59" s="45">
        <f t="shared" si="50"/>
        <v>6.5436241610728808E-5</v>
      </c>
      <c r="L59" s="44">
        <f t="shared" si="51"/>
        <v>6.5436241610728807E-2</v>
      </c>
      <c r="M59" s="44">
        <f t="shared" si="52"/>
        <v>4.0067395413818499E-2</v>
      </c>
      <c r="N59" s="52">
        <f t="shared" si="53"/>
        <v>0.12253168597481705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EPHYS INTAKE CALCULATION</vt:lpstr>
      <vt:lpstr>BEHAVIOR INTAKE CALC</vt:lpstr>
      <vt:lpstr>From FIN FIGS2-4-5_DATA Unit De</vt:lpstr>
      <vt:lpstr>Copy from Rec Session Log</vt:lpstr>
      <vt:lpstr>BEHAVIOR INTAKE BINNED</vt:lpstr>
      <vt:lpstr>How-Calc Ethanol Intake</vt:lpstr>
      <vt:lpstr>Prior-Volume per licks (Opto)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 Irving, Ph.D.</dc:creator>
  <cp:lastModifiedBy>James M Irving, Ph.D.</cp:lastModifiedBy>
  <cp:lastPrinted>2019-02-04T20:37:04Z</cp:lastPrinted>
  <dcterms:created xsi:type="dcterms:W3CDTF">2019-02-04T18:59:38Z</dcterms:created>
  <dcterms:modified xsi:type="dcterms:W3CDTF">2019-02-06T19:19:05Z</dcterms:modified>
</cp:coreProperties>
</file>