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/>
  <mc:AlternateContent xmlns:mc="http://schemas.openxmlformats.org/markup-compatibility/2006">
    <mc:Choice Requires="x15">
      <x15ac:absPath xmlns:x15ac="http://schemas.microsoft.com/office/spreadsheetml/2010/11/ac" url="D:\Users\James\Dropbox (Personal)\Science\CRF Paper\WIP_Rebuttal\EtOH Intake\"/>
    </mc:Choice>
  </mc:AlternateContent>
  <xr:revisionPtr revIDLastSave="0" documentId="13_ncr:1_{E6EA8FEC-C7AB-4CF6-8417-C84C1C3285E7}" xr6:coauthVersionLast="40" xr6:coauthVersionMax="40" xr10:uidLastSave="{00000000-0000-0000-0000-000000000000}"/>
  <bookViews>
    <workbookView xWindow="28680" yWindow="-120" windowWidth="29040" windowHeight="15840" xr2:uid="{00000000-000D-0000-FFFF-FFFF00000000}"/>
  </bookViews>
  <sheets>
    <sheet name="Calculating Ethanol Intake" sheetId="3" r:id="rId1"/>
    <sheet name="Volume per licks (Opto)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3" i="4" l="1"/>
  <c r="L3" i="4"/>
  <c r="I59" i="4" l="1"/>
  <c r="M59" i="4" s="1"/>
  <c r="N59" i="4" s="1"/>
  <c r="I58" i="4"/>
  <c r="K58" i="4" s="1"/>
  <c r="L58" i="4" s="1"/>
  <c r="I57" i="4"/>
  <c r="M57" i="4" s="1"/>
  <c r="N57" i="4" s="1"/>
  <c r="I56" i="4"/>
  <c r="M56" i="4" s="1"/>
  <c r="N56" i="4" s="1"/>
  <c r="I54" i="4"/>
  <c r="M54" i="4" s="1"/>
  <c r="N54" i="4" s="1"/>
  <c r="I53" i="4"/>
  <c r="K53" i="4" s="1"/>
  <c r="L53" i="4" s="1"/>
  <c r="I52" i="4"/>
  <c r="I51" i="4"/>
  <c r="M51" i="4" s="1"/>
  <c r="N51" i="4" s="1"/>
  <c r="I49" i="4"/>
  <c r="M49" i="4" s="1"/>
  <c r="N49" i="4" s="1"/>
  <c r="I48" i="4"/>
  <c r="K48" i="4" s="1"/>
  <c r="L48" i="4" s="1"/>
  <c r="I47" i="4"/>
  <c r="M47" i="4" s="1"/>
  <c r="N47" i="4" s="1"/>
  <c r="I46" i="4"/>
  <c r="M46" i="4" s="1"/>
  <c r="N46" i="4" s="1"/>
  <c r="I44" i="4"/>
  <c r="M44" i="4" s="1"/>
  <c r="N44" i="4" s="1"/>
  <c r="I43" i="4"/>
  <c r="M43" i="4" s="1"/>
  <c r="N43" i="4" s="1"/>
  <c r="I42" i="4"/>
  <c r="M42" i="4" s="1"/>
  <c r="N42" i="4" s="1"/>
  <c r="I41" i="4"/>
  <c r="I39" i="4"/>
  <c r="M39" i="4" s="1"/>
  <c r="N39" i="4" s="1"/>
  <c r="I38" i="4"/>
  <c r="K38" i="4" s="1"/>
  <c r="L38" i="4" s="1"/>
  <c r="I37" i="4"/>
  <c r="M37" i="4" s="1"/>
  <c r="N37" i="4" s="1"/>
  <c r="I36" i="4"/>
  <c r="I34" i="4"/>
  <c r="K34" i="4" s="1"/>
  <c r="L34" i="4" s="1"/>
  <c r="I33" i="4"/>
  <c r="K33" i="4" s="1"/>
  <c r="L33" i="4" s="1"/>
  <c r="I32" i="4"/>
  <c r="I31" i="4"/>
  <c r="M31" i="4" s="1"/>
  <c r="N31" i="4" s="1"/>
  <c r="I29" i="4"/>
  <c r="M29" i="4" s="1"/>
  <c r="N29" i="4" s="1"/>
  <c r="I28" i="4"/>
  <c r="K28" i="4" s="1"/>
  <c r="L28" i="4" s="1"/>
  <c r="I27" i="4"/>
  <c r="K27" i="4" s="1"/>
  <c r="L27" i="4" s="1"/>
  <c r="I26" i="4"/>
  <c r="M26" i="4" s="1"/>
  <c r="N26" i="4" s="1"/>
  <c r="I24" i="4"/>
  <c r="K24" i="4" s="1"/>
  <c r="L24" i="4" s="1"/>
  <c r="I23" i="4"/>
  <c r="K23" i="4" s="1"/>
  <c r="L23" i="4" s="1"/>
  <c r="I22" i="4"/>
  <c r="I21" i="4"/>
  <c r="M21" i="4" s="1"/>
  <c r="N21" i="4" s="1"/>
  <c r="I19" i="4"/>
  <c r="M19" i="4" s="1"/>
  <c r="N19" i="4" s="1"/>
  <c r="I18" i="4"/>
  <c r="K18" i="4" s="1"/>
  <c r="L18" i="4" s="1"/>
  <c r="I17" i="4"/>
  <c r="K17" i="4" s="1"/>
  <c r="L17" i="4" s="1"/>
  <c r="I16" i="4"/>
  <c r="I14" i="4"/>
  <c r="M14" i="4" s="1"/>
  <c r="N14" i="4" s="1"/>
  <c r="I13" i="4"/>
  <c r="M13" i="4" s="1"/>
  <c r="N13" i="4" s="1"/>
  <c r="I12" i="4"/>
  <c r="K12" i="4" s="1"/>
  <c r="L12" i="4" s="1"/>
  <c r="I11" i="4"/>
  <c r="K11" i="4" s="1"/>
  <c r="L11" i="4" s="1"/>
  <c r="I9" i="4"/>
  <c r="M9" i="4" s="1"/>
  <c r="N9" i="4" s="1"/>
  <c r="I8" i="4"/>
  <c r="K8" i="4" s="1"/>
  <c r="L8" i="4" s="1"/>
  <c r="I7" i="4"/>
  <c r="K7" i="4" s="1"/>
  <c r="L7" i="4" s="1"/>
  <c r="I6" i="4"/>
  <c r="K6" i="4" s="1"/>
  <c r="L6" i="4" s="1"/>
  <c r="K19" i="4" l="1"/>
  <c r="L19" i="4" s="1"/>
  <c r="M33" i="4"/>
  <c r="N33" i="4" s="1"/>
  <c r="M27" i="4"/>
  <c r="N27" i="4" s="1"/>
  <c r="K49" i="4"/>
  <c r="L49" i="4" s="1"/>
  <c r="M53" i="4"/>
  <c r="N53" i="4" s="1"/>
  <c r="K37" i="4"/>
  <c r="L37" i="4" s="1"/>
  <c r="M17" i="4"/>
  <c r="N17" i="4" s="1"/>
  <c r="M11" i="4"/>
  <c r="N11" i="4" s="1"/>
  <c r="K59" i="4"/>
  <c r="L59" i="4" s="1"/>
  <c r="K29" i="4"/>
  <c r="L29" i="4" s="1"/>
  <c r="M7" i="4"/>
  <c r="N7" i="4" s="1"/>
  <c r="K13" i="4"/>
  <c r="L13" i="4" s="1"/>
  <c r="M23" i="4"/>
  <c r="N23" i="4" s="1"/>
  <c r="K42" i="4"/>
  <c r="L42" i="4" s="1"/>
  <c r="K46" i="4"/>
  <c r="L46" i="4" s="1"/>
  <c r="M38" i="4"/>
  <c r="N38" i="4" s="1"/>
  <c r="K57" i="4"/>
  <c r="L57" i="4" s="1"/>
  <c r="K43" i="4"/>
  <c r="L43" i="4" s="1"/>
  <c r="K47" i="4"/>
  <c r="L47" i="4" s="1"/>
  <c r="K56" i="4"/>
  <c r="L56" i="4" s="1"/>
  <c r="K9" i="4"/>
  <c r="L9" i="4" s="1"/>
  <c r="M41" i="4"/>
  <c r="N41" i="4" s="1"/>
  <c r="K41" i="4"/>
  <c r="L41" i="4" s="1"/>
  <c r="M16" i="4"/>
  <c r="N16" i="4" s="1"/>
  <c r="K16" i="4"/>
  <c r="L16" i="4" s="1"/>
  <c r="K22" i="4"/>
  <c r="L22" i="4" s="1"/>
  <c r="M22" i="4"/>
  <c r="N22" i="4" s="1"/>
  <c r="K32" i="4"/>
  <c r="L32" i="4" s="1"/>
  <c r="M32" i="4"/>
  <c r="N32" i="4" s="1"/>
  <c r="K52" i="4"/>
  <c r="L52" i="4" s="1"/>
  <c r="M52" i="4"/>
  <c r="N52" i="4" s="1"/>
  <c r="K26" i="4"/>
  <c r="L26" i="4" s="1"/>
  <c r="K36" i="4"/>
  <c r="L36" i="4" s="1"/>
  <c r="M36" i="4"/>
  <c r="N36" i="4" s="1"/>
  <c r="K39" i="4"/>
  <c r="L39" i="4" s="1"/>
  <c r="K54" i="4"/>
  <c r="L54" i="4" s="1"/>
  <c r="M12" i="4"/>
  <c r="N12" i="4" s="1"/>
  <c r="K14" i="4"/>
  <c r="L14" i="4" s="1"/>
  <c r="K21" i="4"/>
  <c r="L21" i="4" s="1"/>
  <c r="M28" i="4"/>
  <c r="N28" i="4" s="1"/>
  <c r="K31" i="4"/>
  <c r="L31" i="4" s="1"/>
  <c r="M48" i="4"/>
  <c r="N48" i="4" s="1"/>
  <c r="K51" i="4"/>
  <c r="L51" i="4" s="1"/>
  <c r="M58" i="4"/>
  <c r="N58" i="4" s="1"/>
  <c r="K44" i="4"/>
  <c r="L44" i="4" s="1"/>
  <c r="M8" i="4"/>
  <c r="N8" i="4" s="1"/>
  <c r="M18" i="4"/>
  <c r="M24" i="4"/>
  <c r="N24" i="4" s="1"/>
  <c r="M34" i="4"/>
  <c r="N34" i="4" s="1"/>
  <c r="J17" i="3" l="1"/>
  <c r="K17" i="3" s="1"/>
  <c r="J18" i="3"/>
  <c r="K18" i="3" s="1"/>
  <c r="J19" i="3"/>
  <c r="K19" i="3" s="1"/>
  <c r="J20" i="3"/>
  <c r="L20" i="3" s="1"/>
  <c r="J21" i="3"/>
  <c r="K21" i="3" s="1"/>
  <c r="J22" i="3"/>
  <c r="K22" i="3" s="1"/>
  <c r="J23" i="3"/>
  <c r="L23" i="3" s="1"/>
  <c r="J24" i="3"/>
  <c r="L24" i="3" s="1"/>
  <c r="J25" i="3"/>
  <c r="K25" i="3" s="1"/>
  <c r="J26" i="3"/>
  <c r="K26" i="3" s="1"/>
  <c r="J27" i="3"/>
  <c r="K27" i="3" s="1"/>
  <c r="J28" i="3"/>
  <c r="L28" i="3" s="1"/>
  <c r="J29" i="3"/>
  <c r="K29" i="3" s="1"/>
  <c r="J30" i="3"/>
  <c r="K30" i="3" s="1"/>
  <c r="J31" i="3"/>
  <c r="L31" i="3" s="1"/>
  <c r="J32" i="3"/>
  <c r="L32" i="3" s="1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L18" i="3"/>
  <c r="I18" i="3"/>
  <c r="I17" i="3"/>
  <c r="L27" i="3" l="1"/>
  <c r="L22" i="3"/>
  <c r="L19" i="3"/>
  <c r="L26" i="3"/>
  <c r="K24" i="3"/>
  <c r="K23" i="3"/>
  <c r="K20" i="3"/>
  <c r="L30" i="3"/>
  <c r="K32" i="3"/>
  <c r="K31" i="3"/>
  <c r="L29" i="3"/>
  <c r="K28" i="3"/>
  <c r="L17" i="3"/>
  <c r="L21" i="3"/>
  <c r="L25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James</author>
  </authors>
  <commentList>
    <comment ref="F26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James:</t>
        </r>
        <r>
          <rPr>
            <sz val="9"/>
            <color indexed="81"/>
            <rFont val="Tahoma"/>
            <family val="2"/>
          </rPr>
          <t xml:space="preserve">
Escaped
</t>
        </r>
      </text>
    </comment>
  </commentList>
</comments>
</file>

<file path=xl/sharedStrings.xml><?xml version="1.0" encoding="utf-8"?>
<sst xmlns="http://schemas.openxmlformats.org/spreadsheetml/2006/main" count="300" uniqueCount="80">
  <si>
    <t>Mouse ID</t>
  </si>
  <si>
    <t>Wi (g)</t>
  </si>
  <si>
    <t>Wf (g)</t>
  </si>
  <si>
    <t>Wd (g)</t>
  </si>
  <si>
    <t>Licks</t>
  </si>
  <si>
    <t>Density of ethanol:</t>
  </si>
  <si>
    <t>Density of 20% ethanol:</t>
  </si>
  <si>
    <t>Day</t>
  </si>
  <si>
    <t>Group</t>
  </si>
  <si>
    <t>Sex</t>
  </si>
  <si>
    <t>Vc_20% (ml)</t>
  </si>
  <si>
    <t>I(g/kg)</t>
  </si>
  <si>
    <t>Vol/ lick (uL)</t>
  </si>
  <si>
    <t>CORRECT WAY TO CALCULATE INTAKE (G/KG)</t>
  </si>
  <si>
    <t>B11</t>
  </si>
  <si>
    <t>D-DID 1.1</t>
  </si>
  <si>
    <t>Gi</t>
  </si>
  <si>
    <t>M</t>
  </si>
  <si>
    <t>ORIGINAL EQUATION:</t>
  </si>
  <si>
    <t>D-DID 1.2</t>
  </si>
  <si>
    <t>D-DID 1.3</t>
  </si>
  <si>
    <t>Vc=(Wi-Wf[-Waste])xDe</t>
  </si>
  <si>
    <t>D-DID 1.4</t>
  </si>
  <si>
    <t>D-DID 1.11</t>
  </si>
  <si>
    <t>F</t>
  </si>
  <si>
    <t>CORRECTED EQUATION :</t>
  </si>
  <si>
    <t>D-DID 1.12</t>
  </si>
  <si>
    <r>
      <t>I (g/kg) = (</t>
    </r>
    <r>
      <rPr>
        <b/>
        <sz val="11"/>
        <color rgb="FF41AD1C"/>
        <rFont val="Calibri"/>
        <family val="2"/>
        <scheme val="minor"/>
      </rPr>
      <t>Vce</t>
    </r>
    <r>
      <rPr>
        <b/>
        <sz val="11"/>
        <color theme="1"/>
        <rFont val="Calibri"/>
        <family val="2"/>
        <scheme val="minor"/>
      </rPr>
      <t xml:space="preserve"> x De)/MW</t>
    </r>
  </si>
  <si>
    <t>D-DID 1.13</t>
  </si>
  <si>
    <r>
      <t>Vce= (Wi-Wf [-Waste])*D20e</t>
    </r>
    <r>
      <rPr>
        <b/>
        <sz val="11"/>
        <color theme="9" tint="-0.249977111117893"/>
        <rFont val="Calibri"/>
        <family val="2"/>
        <scheme val="minor"/>
      </rPr>
      <t>*0.2</t>
    </r>
  </si>
  <si>
    <t>D-DID 1.16</t>
  </si>
  <si>
    <t>D20e=density of 20% ethanol (0.97336)</t>
  </si>
  <si>
    <t>D-DID 1.5</t>
  </si>
  <si>
    <t>mCherry</t>
  </si>
  <si>
    <t>D-DID 1.6</t>
  </si>
  <si>
    <t>D-DID 1.7</t>
  </si>
  <si>
    <t>D-DID 1.8</t>
  </si>
  <si>
    <t>D-DID 1.9</t>
  </si>
  <si>
    <t>D-DID 1.10</t>
  </si>
  <si>
    <t>D-DID 1.14</t>
  </si>
  <si>
    <t>D-DID 1.15</t>
  </si>
  <si>
    <r>
      <t xml:space="preserve">I(g/kg)= </t>
    </r>
    <r>
      <rPr>
        <strike/>
        <sz val="11"/>
        <color rgb="FFFF0000"/>
        <rFont val="Calibri"/>
        <family val="2"/>
        <scheme val="minor"/>
      </rPr>
      <t>(Vc</t>
    </r>
    <r>
      <rPr>
        <strike/>
        <sz val="11"/>
        <color theme="1"/>
        <rFont val="Calibri"/>
        <family val="2"/>
        <scheme val="minor"/>
      </rPr>
      <t xml:space="preserve"> x De) / MW(in kg)</t>
    </r>
  </si>
  <si>
    <t>Wilcox, M.V., Carlson, V.C.C., Sherazee, N., Sprow, G.M., Bock, R., Thiele, T.E., Lovinger, D.M., and Alvarez, V.A. (2014). Repeated Binge-Like Ethanol Drinking Alters Ethanol Drinking Patterns and Depresses Striatal GABAergic Transmission. Neuropsychopha</t>
  </si>
  <si>
    <t>Mouse Weight (g)</t>
  </si>
  <si>
    <t>CONSTANT</t>
  </si>
  <si>
    <t>VALUE</t>
  </si>
  <si>
    <t>Date: 10/12/2015</t>
  </si>
  <si>
    <t>Day: E1</t>
  </si>
  <si>
    <t>Bottle</t>
  </si>
  <si>
    <t>Weight (g)</t>
  </si>
  <si>
    <t>Wl(g)</t>
  </si>
  <si>
    <t>Vol/Lick(mL)</t>
  </si>
  <si>
    <t>Vol/Lick(uL)</t>
  </si>
  <si>
    <t>Vc</t>
  </si>
  <si>
    <t>I</t>
  </si>
  <si>
    <t>CON-4</t>
  </si>
  <si>
    <t>CON-5</t>
  </si>
  <si>
    <t>CON-6</t>
  </si>
  <si>
    <t>ChR2-4</t>
  </si>
  <si>
    <t>Date: 10/13/2015</t>
  </si>
  <si>
    <t>Day: E2</t>
  </si>
  <si>
    <t>Date: 10/14/2015</t>
  </si>
  <si>
    <t>Day: E3</t>
  </si>
  <si>
    <t>Date: 10/15/2015</t>
  </si>
  <si>
    <t>Day: E4</t>
  </si>
  <si>
    <t>Date: 10/19/2015</t>
  </si>
  <si>
    <t>Day: E5</t>
  </si>
  <si>
    <t>Date: 10/20/2015</t>
  </si>
  <si>
    <t>Day: E6</t>
  </si>
  <si>
    <t>Date:</t>
  </si>
  <si>
    <t xml:space="preserve">Day: </t>
  </si>
  <si>
    <t>E7</t>
  </si>
  <si>
    <t>E9</t>
  </si>
  <si>
    <t>E10</t>
  </si>
  <si>
    <t>E11</t>
  </si>
  <si>
    <t>E12</t>
  </si>
  <si>
    <t>Avg Vol/Lick (mL)</t>
  </si>
  <si>
    <t>Avg Vol/Lick (uL)</t>
  </si>
  <si>
    <t>If only have licks</t>
  </si>
  <si>
    <t>NOT VOLUME, 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</si>
</sst>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3F3F76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rgb="FF41AD1C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trike/>
      <sz val="11"/>
      <color theme="1"/>
      <name val="Calibri"/>
      <family val="2"/>
      <scheme val="minor"/>
    </font>
    <font>
      <strike/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0"/>
      <name val="Times New Roman"/>
      <family val="1"/>
    </font>
    <font>
      <sz val="11"/>
      <name val="Calibri"/>
      <family val="2"/>
      <scheme val="minor"/>
    </font>
    <font>
      <sz val="12"/>
      <name val="Times New Roman"/>
      <family val="1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5" tint="0.59999389629810485"/>
        <bgColor indexed="64"/>
      </patternFill>
    </fill>
  </fills>
  <borders count="4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/>
      <top style="thin">
        <color rgb="FF7F7F7F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12" fillId="0" borderId="0" applyNumberFormat="0" applyFill="0" applyBorder="0" applyAlignment="0" applyProtection="0"/>
  </cellStyleXfs>
  <cellXfs count="75">
    <xf numFmtId="0" fontId="0" fillId="0" borderId="0" xfId="0"/>
    <xf numFmtId="0" fontId="0" fillId="0" borderId="0" xfId="0" applyAlignment="1"/>
    <xf numFmtId="0" fontId="5" fillId="0" borderId="0" xfId="0" applyFont="1"/>
    <xf numFmtId="0" fontId="3" fillId="0" borderId="0" xfId="0" applyFont="1" applyAlignment="1">
      <alignment horizontal="left" vertical="center" indent="1"/>
    </xf>
    <xf numFmtId="0" fontId="0" fillId="0" borderId="0" xfId="0" applyAlignment="1">
      <alignment horizontal="left" vertical="center" indent="3"/>
    </xf>
    <xf numFmtId="0" fontId="3" fillId="0" borderId="0" xfId="0" applyFont="1" applyAlignment="1">
      <alignment vertical="center"/>
    </xf>
    <xf numFmtId="0" fontId="4" fillId="2" borderId="5" xfId="1" applyFont="1" applyBorder="1" applyAlignment="1">
      <alignment horizontal="center"/>
    </xf>
    <xf numFmtId="0" fontId="4" fillId="2" borderId="6" xfId="1" applyFont="1" applyBorder="1" applyAlignment="1">
      <alignment horizontal="center"/>
    </xf>
    <xf numFmtId="0" fontId="10" fillId="0" borderId="0" xfId="0" applyFont="1" applyAlignment="1">
      <alignment vertical="center"/>
    </xf>
    <xf numFmtId="0" fontId="12" fillId="0" borderId="0" xfId="2"/>
    <xf numFmtId="0" fontId="0" fillId="0" borderId="0" xfId="0" applyAlignment="1">
      <alignment wrapText="1"/>
    </xf>
    <xf numFmtId="0" fontId="4" fillId="2" borderId="21" xfId="1" applyFont="1" applyBorder="1" applyAlignment="1">
      <alignment horizontal="center"/>
    </xf>
    <xf numFmtId="0" fontId="4" fillId="2" borderId="22" xfId="1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 wrapText="1"/>
    </xf>
    <xf numFmtId="0" fontId="13" fillId="0" borderId="8" xfId="0" applyFont="1" applyFill="1" applyBorder="1" applyAlignment="1">
      <alignment horizontal="center" vertical="center" wrapText="1"/>
    </xf>
    <xf numFmtId="0" fontId="13" fillId="0" borderId="3" xfId="0" applyFont="1" applyFill="1" applyBorder="1" applyAlignment="1">
      <alignment horizontal="center" vertical="center" wrapText="1"/>
    </xf>
    <xf numFmtId="0" fontId="14" fillId="3" borderId="0" xfId="0" applyFont="1" applyFill="1" applyAlignment="1">
      <alignment horizontal="center" vertical="center"/>
    </xf>
    <xf numFmtId="0" fontId="14" fillId="0" borderId="17" xfId="0" applyFont="1" applyFill="1" applyBorder="1" applyAlignment="1">
      <alignment horizontal="center" vertical="center"/>
    </xf>
    <xf numFmtId="0" fontId="15" fillId="0" borderId="9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 wrapText="1"/>
    </xf>
    <xf numFmtId="0" fontId="15" fillId="0" borderId="11" xfId="0" applyFont="1" applyFill="1" applyBorder="1" applyAlignment="1">
      <alignment horizontal="center" vertical="center" wrapText="1"/>
    </xf>
    <xf numFmtId="0" fontId="14" fillId="0" borderId="10" xfId="0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14" fillId="0" borderId="18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 wrapText="1"/>
    </xf>
    <xf numFmtId="0" fontId="15" fillId="0" borderId="13" xfId="0" applyFont="1" applyFill="1" applyBorder="1" applyAlignment="1">
      <alignment horizontal="center" vertical="center" wrapText="1"/>
    </xf>
    <xf numFmtId="0" fontId="14" fillId="0" borderId="12" xfId="0" applyFont="1" applyFill="1" applyBorder="1" applyAlignment="1">
      <alignment horizontal="center" vertical="center"/>
    </xf>
    <xf numFmtId="0" fontId="15" fillId="0" borderId="7" xfId="0" applyFont="1" applyFill="1" applyBorder="1" applyAlignment="1">
      <alignment horizontal="center" vertical="center"/>
    </xf>
    <xf numFmtId="0" fontId="14" fillId="0" borderId="19" xfId="0" applyFont="1" applyFill="1" applyBorder="1" applyAlignment="1">
      <alignment horizontal="center" vertical="center"/>
    </xf>
    <xf numFmtId="0" fontId="15" fillId="0" borderId="4" xfId="0" applyFont="1" applyFill="1" applyBorder="1" applyAlignment="1">
      <alignment horizontal="center" vertical="center" wrapText="1"/>
    </xf>
    <xf numFmtId="0" fontId="15" fillId="0" borderId="16" xfId="0" applyFont="1" applyFill="1" applyBorder="1" applyAlignment="1">
      <alignment horizontal="center" vertical="center" wrapText="1"/>
    </xf>
    <xf numFmtId="0" fontId="14" fillId="0" borderId="4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center"/>
    </xf>
    <xf numFmtId="2" fontId="0" fillId="3" borderId="0" xfId="0" applyNumberFormat="1" applyFill="1" applyAlignment="1">
      <alignment horizontal="center" vertical="center"/>
    </xf>
    <xf numFmtId="0" fontId="3" fillId="0" borderId="14" xfId="0" applyFont="1" applyBorder="1" applyAlignment="1">
      <alignment horizontal="left" vertical="center" indent="1"/>
    </xf>
    <xf numFmtId="0" fontId="3" fillId="0" borderId="23" xfId="0" applyFont="1" applyBorder="1" applyAlignment="1">
      <alignment vertical="center"/>
    </xf>
    <xf numFmtId="0" fontId="0" fillId="0" borderId="15" xfId="0" applyBorder="1" applyAlignment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0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0" xfId="0" applyAlignment="1">
      <alignment horizontal="center"/>
    </xf>
    <xf numFmtId="0" fontId="1" fillId="0" borderId="1" xfId="1" applyFill="1" applyAlignment="1">
      <alignment horizontal="left"/>
    </xf>
    <xf numFmtId="0" fontId="3" fillId="0" borderId="32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3" fillId="0" borderId="33" xfId="0" applyFont="1" applyFill="1" applyBorder="1" applyAlignment="1">
      <alignment horizontal="center"/>
    </xf>
    <xf numFmtId="0" fontId="0" fillId="0" borderId="34" xfId="0" applyBorder="1"/>
    <xf numFmtId="0" fontId="16" fillId="0" borderId="35" xfId="0" applyFont="1" applyBorder="1" applyAlignment="1">
      <alignment horizontal="right"/>
    </xf>
    <xf numFmtId="0" fontId="0" fillId="0" borderId="35" xfId="0" applyBorder="1"/>
    <xf numFmtId="0" fontId="0" fillId="0" borderId="36" xfId="0" applyBorder="1"/>
    <xf numFmtId="0" fontId="0" fillId="0" borderId="37" xfId="0" applyBorder="1" applyAlignment="1">
      <alignment horizontal="center"/>
    </xf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16" fillId="0" borderId="42" xfId="0" applyFont="1" applyBorder="1" applyAlignment="1">
      <alignment horizontal="right"/>
    </xf>
    <xf numFmtId="0" fontId="0" fillId="0" borderId="42" xfId="0" applyBorder="1"/>
    <xf numFmtId="0" fontId="0" fillId="0" borderId="43" xfId="0" applyBorder="1"/>
    <xf numFmtId="0" fontId="0" fillId="0" borderId="4" xfId="0" applyBorder="1"/>
    <xf numFmtId="0" fontId="0" fillId="0" borderId="33" xfId="0" applyBorder="1" applyAlignment="1">
      <alignment horizontal="center"/>
    </xf>
    <xf numFmtId="0" fontId="3" fillId="0" borderId="44" xfId="0" applyFont="1" applyBorder="1" applyAlignment="1">
      <alignment horizontal="center"/>
    </xf>
    <xf numFmtId="0" fontId="3" fillId="0" borderId="45" xfId="0" applyFont="1" applyBorder="1" applyAlignment="1">
      <alignment horizontal="center"/>
    </xf>
    <xf numFmtId="0" fontId="3" fillId="0" borderId="45" xfId="0" applyFont="1" applyFill="1" applyBorder="1" applyAlignment="1">
      <alignment horizontal="center"/>
    </xf>
    <xf numFmtId="0" fontId="0" fillId="0" borderId="46" xfId="0" applyBorder="1" applyAlignment="1">
      <alignment horizontal="center"/>
    </xf>
    <xf numFmtId="16" fontId="0" fillId="0" borderId="0" xfId="0" applyNumberFormat="1"/>
    <xf numFmtId="0" fontId="16" fillId="0" borderId="0" xfId="0" applyFont="1" applyFill="1" applyBorder="1" applyAlignment="1">
      <alignment horizontal="right"/>
    </xf>
    <xf numFmtId="0" fontId="0" fillId="0" borderId="47" xfId="0" applyBorder="1" applyAlignment="1">
      <alignment horizontal="center"/>
    </xf>
  </cellXfs>
  <cellStyles count="3">
    <cellStyle name="Hyperlink" xfId="2" builtinId="8"/>
    <cellStyle name="Input" xfId="1" builtinId="20"/>
    <cellStyle name="Normal" xfId="0" builtinId="0"/>
  </cellStyles>
  <dxfs count="2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3F3F76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3F3F76"/>
        <name val="Calibri"/>
        <scheme val="minor"/>
      </font>
      <alignment horizontal="center" vertical="bottom" textRotation="0" wrapText="0" indent="0" justifyLastLine="0" shrinkToFit="0" readingOrder="0"/>
    </dxf>
    <dxf>
      <border>
        <top style="thin">
          <color rgb="FF7F7F7F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thin">
          <color rgb="FF7F7F7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3F3F76"/>
        <name val="Calibri"/>
        <scheme val="minor"/>
      </font>
      <alignment horizontal="center" vertical="bottom" textRotation="0" wrapText="0" indent="0" justifyLastLine="0" shrinkToFit="0" readingOrder="0"/>
    </dxf>
    <dxf>
      <numFmt numFmtId="2" formatCode="0.00"/>
      <fill>
        <patternFill patternType="solid">
          <fgColor indexed="64"/>
          <bgColor theme="5" tint="0.59999389629810485"/>
        </patternFill>
      </fill>
      <alignment horizontal="center" vertical="center" textRotation="0" indent="0" justifyLastLine="0" shrinkToFit="0" readingOrder="0"/>
    </dxf>
    <dxf>
      <numFmt numFmtId="2" formatCode="0.00"/>
      <fill>
        <patternFill patternType="solid">
          <fgColor indexed="64"/>
          <bgColor theme="5" tint="0.59999389629810485"/>
        </patternFill>
      </fill>
      <alignment horizontal="center" vertical="center" textRotation="0" indent="0" justifyLastLine="0" shrinkToFit="0" readingOrder="0"/>
    </dxf>
    <dxf>
      <numFmt numFmtId="2" formatCode="0.00"/>
      <fill>
        <patternFill patternType="solid">
          <fgColor indexed="64"/>
          <bgColor theme="5" tint="0.59999389629810485"/>
        </patternFill>
      </fill>
      <alignment horizontal="center" vertical="center" textRotation="0" indent="0" justifyLastLine="0" shrinkToFit="0" readingOrder="0"/>
    </dxf>
    <dxf>
      <fill>
        <patternFill patternType="solid">
          <fgColor indexed="64"/>
          <bgColor theme="5" tint="0.59999389629810485"/>
        </patternFill>
      </fill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font>
        <strike val="0"/>
        <outline val="0"/>
        <shadow val="0"/>
        <u val="none"/>
        <vertAlign val="baseline"/>
        <color auto="1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color auto="1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border outline="0">
        <left style="medium">
          <color indexed="64"/>
        </left>
        <right style="thin">
          <color rgb="FF7F7F7F"/>
        </right>
      </border>
    </dxf>
    <dxf>
      <alignment horizontal="center" vertical="center" textRotation="0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190501</xdr:colOff>
      <xdr:row>1</xdr:row>
      <xdr:rowOff>47626</xdr:rowOff>
    </xdr:from>
    <xdr:to>
      <xdr:col>5</xdr:col>
      <xdr:colOff>504825</xdr:colOff>
      <xdr:row>13</xdr:row>
      <xdr:rowOff>112191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BFB4B7F-2A3A-4557-806D-E9796B2A92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52826" y="238126"/>
          <a:ext cx="4210049" cy="239819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CalcIntake" displayName="CalcIntake" ref="A16:L32" totalsRowShown="0" headerRowDxfId="20" dataDxfId="19" tableBorderDxfId="18">
  <autoFilter ref="A16:L32" xr:uid="{00000000-0009-0000-0100-000001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</autoFilter>
  <tableColumns count="12">
    <tableColumn id="1" xr3:uid="{00000000-0010-0000-0000-000001000000}" name="Day" dataDxfId="17"/>
    <tableColumn id="2" xr3:uid="{00000000-0010-0000-0000-000002000000}" name="Mouse ID" dataDxfId="16"/>
    <tableColumn id="4" xr3:uid="{00000000-0010-0000-0000-000004000000}" name="Group" dataDxfId="15"/>
    <tableColumn id="5" xr3:uid="{00000000-0010-0000-0000-000005000000}" name="Sex" dataDxfId="14"/>
    <tableColumn id="6" xr3:uid="{00000000-0010-0000-0000-000006000000}" name="Mouse Weight (g)" dataDxfId="13"/>
    <tableColumn id="7" xr3:uid="{00000000-0010-0000-0000-000007000000}" name="Licks" dataDxfId="12"/>
    <tableColumn id="8" xr3:uid="{00000000-0010-0000-0000-000008000000}" name="Wi (g)" dataDxfId="11"/>
    <tableColumn id="9" xr3:uid="{00000000-0010-0000-0000-000009000000}" name="Wf (g)" dataDxfId="10"/>
    <tableColumn id="10" xr3:uid="{00000000-0010-0000-0000-00000A000000}" name="Wd (g)" dataDxfId="9" dataCellStyle="Normal">
      <calculatedColumnFormula>G17-H17</calculatedColumnFormula>
    </tableColumn>
    <tableColumn id="11" xr3:uid="{00000000-0010-0000-0000-00000B000000}" name="Vc_20% (ml)" dataDxfId="8" dataCellStyle="Normal">
      <calculatedColumnFormula>(G17-H17)*$J$12</calculatedColumnFormula>
    </tableColumn>
    <tableColumn id="12" xr3:uid="{00000000-0010-0000-0000-00000C000000}" name="I(g/kg)" dataDxfId="7" dataCellStyle="Normal">
      <calculatedColumnFormula>((J17*0.2)*$J$11)/(E17/1000)</calculatedColumnFormula>
    </tableColumn>
    <tableColumn id="13" xr3:uid="{00000000-0010-0000-0000-00000D000000}" name="Vol/ lick (uL)" dataDxfId="6" dataCellStyle="Normal">
      <calculatedColumnFormula>(J17/F17)*1000</calculatedColumnFormula>
    </tableColumn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Constants" displayName="Constants" ref="I10:J12" totalsRowShown="0" headerRowDxfId="5" headerRowBorderDxfId="4" tableBorderDxfId="3" totalsRowBorderDxfId="2" headerRowCellStyle="Input">
  <autoFilter ref="I10:J12" xr:uid="{00000000-0009-0000-0100-000002000000}">
    <filterColumn colId="0" hiddenButton="1"/>
    <filterColumn colId="1" hiddenButton="1"/>
  </autoFilter>
  <tableColumns count="2">
    <tableColumn id="1" xr3:uid="{00000000-0010-0000-0100-000001000000}" name="CONSTANT" dataDxfId="1" dataCellStyle="Input"/>
    <tableColumn id="2" xr3:uid="{00000000-0010-0000-0100-000002000000}" name="VALUE" dataDxfId="0" dataCellStyle="Input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1BFD5D8-393E-4BF0-8512-5923FCF8E4A3}" name="Table4" displayName="Table4" ref="L2:M3" totalsRowShown="0">
  <autoFilter ref="L2:M3" xr:uid="{AD74AD1C-49D1-48DA-984F-24AC4B792C50}"/>
  <tableColumns count="2">
    <tableColumn id="1" xr3:uid="{13A621C1-E549-4F04-933C-EA63B841E7D6}" name="Avg Vol/Lick (mL)">
      <calculatedColumnFormula>AVERAGE(K6:K59)</calculatedColumnFormula>
    </tableColumn>
    <tableColumn id="2" xr3:uid="{CE88E478-76CE-4E0B-8D72-ED1B7227C60C}" name="Avg Vol/Lick (uL)">
      <calculatedColumnFormula>AVERAGE(L6:L59)</calculatedColumnFormula>
    </tableColumn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7" Type="http://schemas.openxmlformats.org/officeDocument/2006/relationships/comments" Target="../comments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dropbox.com/s/ang85wnh95arshq/Wilcox%20et%20al_2014_Repeated%20Binge-Like%20Ethanol%20Drinking%20Alters%20Ethanol%20Drinking%20Patterns_annotated.pdf?dl=0" TargetMode="External"/><Relationship Id="rId6" Type="http://schemas.openxmlformats.org/officeDocument/2006/relationships/table" Target="../tables/table2.xml"/><Relationship Id="rId5" Type="http://schemas.openxmlformats.org/officeDocument/2006/relationships/table" Target="../tables/table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N32"/>
  <sheetViews>
    <sheetView tabSelected="1" workbookViewId="0">
      <selection activeCell="B5" sqref="B5"/>
    </sheetView>
  </sheetViews>
  <sheetFormatPr defaultRowHeight="15" x14ac:dyDescent="0.25"/>
  <cols>
    <col min="1" max="1" width="8.7109375" bestFit="1" customWidth="1"/>
    <col min="2" max="2" width="41.7109375" bestFit="1" customWidth="1"/>
    <col min="3" max="3" width="13.42578125" bestFit="1" customWidth="1"/>
    <col min="4" max="4" width="32.7109375" bestFit="1" customWidth="1"/>
    <col min="5" max="5" width="12.28515625" bestFit="1" customWidth="1"/>
    <col min="6" max="6" width="9.7109375" customWidth="1"/>
    <col min="9" max="9" width="35.140625" bestFit="1" customWidth="1"/>
    <col min="10" max="10" width="23.7109375" bestFit="1" customWidth="1"/>
    <col min="11" max="11" width="16.85546875" bestFit="1" customWidth="1"/>
    <col min="12" max="12" width="23.7109375" bestFit="1" customWidth="1"/>
    <col min="13" max="13" width="30.42578125" bestFit="1" customWidth="1"/>
    <col min="14" max="14" width="21" bestFit="1" customWidth="1"/>
  </cols>
  <sheetData>
    <row r="1" spans="1:14" x14ac:dyDescent="0.25">
      <c r="B1" s="2" t="s">
        <v>13</v>
      </c>
      <c r="F1" s="9" t="s">
        <v>42</v>
      </c>
    </row>
    <row r="2" spans="1:14" x14ac:dyDescent="0.25">
      <c r="B2" s="3" t="s">
        <v>18</v>
      </c>
    </row>
    <row r="3" spans="1:14" ht="15.75" thickBot="1" x14ac:dyDescent="0.3">
      <c r="B3" s="8" t="s">
        <v>41</v>
      </c>
    </row>
    <row r="4" spans="1:14" ht="16.5" thickTop="1" thickBot="1" x14ac:dyDescent="0.3">
      <c r="B4" s="8" t="s">
        <v>21</v>
      </c>
      <c r="H4" s="38"/>
      <c r="I4" s="39"/>
      <c r="J4" s="39"/>
      <c r="K4" s="40"/>
    </row>
    <row r="5" spans="1:14" x14ac:dyDescent="0.25">
      <c r="B5" s="4"/>
      <c r="H5" s="41"/>
      <c r="I5" s="35" t="s">
        <v>25</v>
      </c>
      <c r="J5" s="42"/>
      <c r="K5" s="43"/>
    </row>
    <row r="6" spans="1:14" x14ac:dyDescent="0.25">
      <c r="B6" s="3" t="s">
        <v>25</v>
      </c>
      <c r="H6" s="41"/>
      <c r="I6" s="36" t="s">
        <v>27</v>
      </c>
      <c r="J6" s="42"/>
      <c r="K6" s="43"/>
    </row>
    <row r="7" spans="1:14" x14ac:dyDescent="0.25">
      <c r="B7" s="5" t="s">
        <v>27</v>
      </c>
      <c r="H7" s="41"/>
      <c r="I7" s="36" t="s">
        <v>29</v>
      </c>
      <c r="J7" s="42"/>
      <c r="K7" s="43"/>
    </row>
    <row r="8" spans="1:14" ht="15.75" thickBot="1" x14ac:dyDescent="0.3">
      <c r="B8" s="5" t="s">
        <v>29</v>
      </c>
      <c r="H8" s="41"/>
      <c r="I8" s="37" t="s">
        <v>31</v>
      </c>
      <c r="J8" s="42"/>
      <c r="K8" s="43"/>
    </row>
    <row r="9" spans="1:14" x14ac:dyDescent="0.25">
      <c r="B9" s="1" t="s">
        <v>31</v>
      </c>
      <c r="H9" s="41"/>
      <c r="I9" s="42"/>
      <c r="J9" s="42"/>
      <c r="K9" s="43"/>
    </row>
    <row r="10" spans="1:14" x14ac:dyDescent="0.25">
      <c r="H10" s="41"/>
      <c r="I10" s="33" t="s">
        <v>44</v>
      </c>
      <c r="J10" s="33" t="s">
        <v>45</v>
      </c>
      <c r="K10" s="43"/>
    </row>
    <row r="11" spans="1:14" x14ac:dyDescent="0.25">
      <c r="B11" t="s">
        <v>78</v>
      </c>
      <c r="H11" s="41"/>
      <c r="I11" s="7" t="s">
        <v>5</v>
      </c>
      <c r="J11" s="6">
        <v>0.78900000000000003</v>
      </c>
      <c r="K11" s="43"/>
    </row>
    <row r="12" spans="1:14" x14ac:dyDescent="0.25">
      <c r="H12" s="41"/>
      <c r="I12" s="11" t="s">
        <v>6</v>
      </c>
      <c r="J12" s="12">
        <v>0.97336</v>
      </c>
      <c r="K12" s="43"/>
    </row>
    <row r="13" spans="1:14" ht="15.75" thickBot="1" x14ac:dyDescent="0.3">
      <c r="H13" s="44"/>
      <c r="I13" s="45"/>
      <c r="J13" s="45"/>
      <c r="K13" s="46"/>
      <c r="M13" s="10"/>
      <c r="N13" s="10"/>
    </row>
    <row r="14" spans="1:14" ht="15.75" thickTop="1" x14ac:dyDescent="0.25"/>
    <row r="15" spans="1:14" ht="15.75" thickBot="1" x14ac:dyDescent="0.3"/>
    <row r="16" spans="1:14" s="10" customFormat="1" ht="32.25" thickBot="1" x14ac:dyDescent="0.3">
      <c r="A16" s="13" t="s">
        <v>7</v>
      </c>
      <c r="B16" s="14" t="s">
        <v>0</v>
      </c>
      <c r="C16" s="15" t="s">
        <v>8</v>
      </c>
      <c r="D16" s="15" t="s">
        <v>9</v>
      </c>
      <c r="E16" s="14" t="s">
        <v>43</v>
      </c>
      <c r="F16" s="14" t="s">
        <v>4</v>
      </c>
      <c r="G16" s="14" t="s">
        <v>1</v>
      </c>
      <c r="H16" s="14" t="s">
        <v>2</v>
      </c>
      <c r="I16" s="16" t="s">
        <v>3</v>
      </c>
      <c r="J16" s="16" t="s">
        <v>10</v>
      </c>
      <c r="K16" s="16" t="s">
        <v>11</v>
      </c>
      <c r="L16" s="16" t="s">
        <v>12</v>
      </c>
      <c r="M16"/>
      <c r="N16"/>
    </row>
    <row r="17" spans="1:12" ht="15.75" x14ac:dyDescent="0.25">
      <c r="A17" s="17" t="s">
        <v>14</v>
      </c>
      <c r="B17" s="18" t="s">
        <v>15</v>
      </c>
      <c r="C17" s="19" t="s">
        <v>16</v>
      </c>
      <c r="D17" s="20" t="s">
        <v>17</v>
      </c>
      <c r="E17" s="21">
        <v>32.5</v>
      </c>
      <c r="F17" s="18">
        <v>666</v>
      </c>
      <c r="G17" s="21">
        <v>66.3</v>
      </c>
      <c r="H17" s="21">
        <v>64.900000000000006</v>
      </c>
      <c r="I17" s="22">
        <f>G17-H17</f>
        <v>1.3999999999999915</v>
      </c>
      <c r="J17" s="34">
        <f t="shared" ref="J17:J32" si="0">(G17-H17)*$J$12</f>
        <v>1.3627039999999917</v>
      </c>
      <c r="K17" s="34">
        <f t="shared" ref="K17:K32" si="1">((J17*0.2)*$J$11)/(E17/1000)</f>
        <v>6.6164520369230369</v>
      </c>
      <c r="L17" s="34">
        <f>(J17/F17)*1000</f>
        <v>2.0461021021020893</v>
      </c>
    </row>
    <row r="18" spans="1:12" ht="15.75" x14ac:dyDescent="0.25">
      <c r="A18" s="23" t="s">
        <v>14</v>
      </c>
      <c r="B18" s="24" t="s">
        <v>19</v>
      </c>
      <c r="C18" s="25" t="s">
        <v>16</v>
      </c>
      <c r="D18" s="26" t="s">
        <v>17</v>
      </c>
      <c r="E18" s="27">
        <v>29.9</v>
      </c>
      <c r="F18" s="24">
        <v>583</v>
      </c>
      <c r="G18" s="27">
        <v>64.5</v>
      </c>
      <c r="H18" s="27">
        <v>63.1</v>
      </c>
      <c r="I18" s="22">
        <f t="shared" ref="I18:I32" si="2">G18-H18</f>
        <v>1.3999999999999986</v>
      </c>
      <c r="J18" s="34">
        <f t="shared" si="0"/>
        <v>1.3627039999999986</v>
      </c>
      <c r="K18" s="34">
        <f t="shared" si="1"/>
        <v>7.1917956923076867</v>
      </c>
      <c r="L18" s="34">
        <f t="shared" ref="L18:L32" si="3">(J18/F18)*1000</f>
        <v>2.3373996569468241</v>
      </c>
    </row>
    <row r="19" spans="1:12" ht="15.75" x14ac:dyDescent="0.25">
      <c r="A19" s="23" t="s">
        <v>14</v>
      </c>
      <c r="B19" s="24" t="s">
        <v>20</v>
      </c>
      <c r="C19" s="25" t="s">
        <v>16</v>
      </c>
      <c r="D19" s="26" t="s">
        <v>17</v>
      </c>
      <c r="E19" s="27">
        <v>32.200000000000003</v>
      </c>
      <c r="F19" s="24">
        <v>366</v>
      </c>
      <c r="G19" s="27">
        <v>62.4</v>
      </c>
      <c r="H19" s="27">
        <v>61.5</v>
      </c>
      <c r="I19" s="22">
        <f t="shared" si="2"/>
        <v>0.89999999999999858</v>
      </c>
      <c r="J19" s="34">
        <f t="shared" si="0"/>
        <v>0.87602399999999858</v>
      </c>
      <c r="K19" s="34">
        <f t="shared" si="1"/>
        <v>4.2930617142857077</v>
      </c>
      <c r="L19" s="34">
        <f t="shared" si="3"/>
        <v>2.3935081967213074</v>
      </c>
    </row>
    <row r="20" spans="1:12" ht="15.75" x14ac:dyDescent="0.25">
      <c r="A20" s="23" t="s">
        <v>14</v>
      </c>
      <c r="B20" s="24" t="s">
        <v>22</v>
      </c>
      <c r="C20" s="25" t="s">
        <v>16</v>
      </c>
      <c r="D20" s="26" t="s">
        <v>17</v>
      </c>
      <c r="E20" s="27">
        <v>31.1</v>
      </c>
      <c r="F20" s="24">
        <v>690</v>
      </c>
      <c r="G20" s="27">
        <v>57.4</v>
      </c>
      <c r="H20" s="27">
        <v>56.3</v>
      </c>
      <c r="I20" s="22">
        <f t="shared" si="2"/>
        <v>1.1000000000000014</v>
      </c>
      <c r="J20" s="34">
        <f t="shared" si="0"/>
        <v>1.0706960000000014</v>
      </c>
      <c r="K20" s="34">
        <f t="shared" si="1"/>
        <v>5.4326633054662459</v>
      </c>
      <c r="L20" s="34">
        <f t="shared" si="3"/>
        <v>1.5517333333333354</v>
      </c>
    </row>
    <row r="21" spans="1:12" ht="15.75" x14ac:dyDescent="0.25">
      <c r="A21" s="23" t="s">
        <v>14</v>
      </c>
      <c r="B21" s="24" t="s">
        <v>23</v>
      </c>
      <c r="C21" s="25" t="s">
        <v>16</v>
      </c>
      <c r="D21" s="26" t="s">
        <v>24</v>
      </c>
      <c r="E21" s="27">
        <v>24.5</v>
      </c>
      <c r="F21" s="24">
        <v>274</v>
      </c>
      <c r="G21" s="27">
        <v>63.3</v>
      </c>
      <c r="H21" s="27">
        <v>63.2</v>
      </c>
      <c r="I21" s="22">
        <f t="shared" si="2"/>
        <v>9.9999999999994316E-2</v>
      </c>
      <c r="J21" s="34">
        <f t="shared" si="0"/>
        <v>9.7335999999994469E-2</v>
      </c>
      <c r="K21" s="34">
        <f t="shared" si="1"/>
        <v>0.62692329795914803</v>
      </c>
      <c r="L21" s="34">
        <f t="shared" si="3"/>
        <v>0.35524087591238857</v>
      </c>
    </row>
    <row r="22" spans="1:12" ht="15.75" x14ac:dyDescent="0.25">
      <c r="A22" s="23" t="s">
        <v>14</v>
      </c>
      <c r="B22" s="24" t="s">
        <v>26</v>
      </c>
      <c r="C22" s="25" t="s">
        <v>16</v>
      </c>
      <c r="D22" s="26" t="s">
        <v>24</v>
      </c>
      <c r="E22" s="27">
        <v>27</v>
      </c>
      <c r="F22" s="24">
        <v>330</v>
      </c>
      <c r="G22" s="27"/>
      <c r="H22" s="27"/>
      <c r="I22" s="22">
        <f t="shared" si="2"/>
        <v>0</v>
      </c>
      <c r="J22" s="34">
        <f t="shared" si="0"/>
        <v>0</v>
      </c>
      <c r="K22" s="34">
        <f t="shared" si="1"/>
        <v>0</v>
      </c>
      <c r="L22" s="34">
        <f t="shared" si="3"/>
        <v>0</v>
      </c>
    </row>
    <row r="23" spans="1:12" ht="15.75" x14ac:dyDescent="0.25">
      <c r="A23" s="23" t="s">
        <v>14</v>
      </c>
      <c r="B23" s="24" t="s">
        <v>28</v>
      </c>
      <c r="C23" s="25" t="s">
        <v>16</v>
      </c>
      <c r="D23" s="26" t="s">
        <v>24</v>
      </c>
      <c r="E23" s="27">
        <v>24.8</v>
      </c>
      <c r="F23" s="24">
        <v>321</v>
      </c>
      <c r="G23" s="27">
        <v>61.1</v>
      </c>
      <c r="H23" s="27">
        <v>60.1</v>
      </c>
      <c r="I23" s="22">
        <f t="shared" si="2"/>
        <v>1</v>
      </c>
      <c r="J23" s="34">
        <f t="shared" si="0"/>
        <v>0.97336</v>
      </c>
      <c r="K23" s="34">
        <f t="shared" si="1"/>
        <v>6.1933954838709688</v>
      </c>
      <c r="L23" s="34">
        <f t="shared" si="3"/>
        <v>3.0322741433021805</v>
      </c>
    </row>
    <row r="24" spans="1:12" ht="16.5" thickBot="1" x14ac:dyDescent="0.3">
      <c r="A24" s="23" t="s">
        <v>14</v>
      </c>
      <c r="B24" s="24" t="s">
        <v>30</v>
      </c>
      <c r="C24" s="25" t="s">
        <v>16</v>
      </c>
      <c r="D24" s="26" t="s">
        <v>24</v>
      </c>
      <c r="E24" s="27">
        <v>34.5</v>
      </c>
      <c r="F24" s="28">
        <v>652</v>
      </c>
      <c r="G24" s="27">
        <v>62.5</v>
      </c>
      <c r="H24" s="27">
        <v>61.3</v>
      </c>
      <c r="I24" s="22">
        <f t="shared" si="2"/>
        <v>1.2000000000000028</v>
      </c>
      <c r="J24" s="34">
        <f t="shared" si="0"/>
        <v>1.1680320000000028</v>
      </c>
      <c r="K24" s="34">
        <f t="shared" si="1"/>
        <v>5.3424768000000125</v>
      </c>
      <c r="L24" s="34">
        <f t="shared" si="3"/>
        <v>1.7914601226993909</v>
      </c>
    </row>
    <row r="25" spans="1:12" ht="15.75" x14ac:dyDescent="0.25">
      <c r="A25" s="23" t="s">
        <v>14</v>
      </c>
      <c r="B25" s="24" t="s">
        <v>32</v>
      </c>
      <c r="C25" s="25" t="s">
        <v>33</v>
      </c>
      <c r="D25" s="26" t="s">
        <v>24</v>
      </c>
      <c r="E25" s="27">
        <v>24</v>
      </c>
      <c r="F25" s="24">
        <v>359</v>
      </c>
      <c r="G25" s="27">
        <v>65.3</v>
      </c>
      <c r="H25" s="27">
        <v>64.400000000000006</v>
      </c>
      <c r="I25" s="22">
        <f t="shared" si="2"/>
        <v>0.89999999999999147</v>
      </c>
      <c r="J25" s="34">
        <f t="shared" si="0"/>
        <v>0.8760239999999917</v>
      </c>
      <c r="K25" s="34">
        <f t="shared" si="1"/>
        <v>5.7598577999999456</v>
      </c>
      <c r="L25" s="34">
        <f t="shared" si="3"/>
        <v>2.4401782729804782</v>
      </c>
    </row>
    <row r="26" spans="1:12" ht="15.75" x14ac:dyDescent="0.25">
      <c r="A26" s="23" t="s">
        <v>14</v>
      </c>
      <c r="B26" s="24" t="s">
        <v>34</v>
      </c>
      <c r="C26" s="25" t="s">
        <v>33</v>
      </c>
      <c r="D26" s="26" t="s">
        <v>24</v>
      </c>
      <c r="E26" s="27">
        <v>26</v>
      </c>
      <c r="F26" s="24"/>
      <c r="G26" s="27"/>
      <c r="H26" s="27"/>
      <c r="I26" s="22">
        <f t="shared" si="2"/>
        <v>0</v>
      </c>
      <c r="J26" s="34">
        <f t="shared" si="0"/>
        <v>0</v>
      </c>
      <c r="K26" s="34">
        <f t="shared" si="1"/>
        <v>0</v>
      </c>
      <c r="L26" s="34" t="e">
        <f t="shared" si="3"/>
        <v>#DIV/0!</v>
      </c>
    </row>
    <row r="27" spans="1:12" ht="15.75" x14ac:dyDescent="0.25">
      <c r="A27" s="23" t="s">
        <v>14</v>
      </c>
      <c r="B27" s="24" t="s">
        <v>35</v>
      </c>
      <c r="C27" s="25" t="s">
        <v>33</v>
      </c>
      <c r="D27" s="26" t="s">
        <v>24</v>
      </c>
      <c r="E27" s="27">
        <v>26.5</v>
      </c>
      <c r="F27" s="24">
        <v>428</v>
      </c>
      <c r="G27" s="27">
        <v>59.8</v>
      </c>
      <c r="H27" s="27">
        <v>59.7</v>
      </c>
      <c r="I27" s="22">
        <f t="shared" si="2"/>
        <v>9.9999999999994316E-2</v>
      </c>
      <c r="J27" s="34">
        <f t="shared" si="0"/>
        <v>9.7335999999994469E-2</v>
      </c>
      <c r="K27" s="34">
        <f t="shared" si="1"/>
        <v>0.57960833207543883</v>
      </c>
      <c r="L27" s="34">
        <f t="shared" si="3"/>
        <v>0.22742056074765063</v>
      </c>
    </row>
    <row r="28" spans="1:12" ht="15.75" x14ac:dyDescent="0.25">
      <c r="A28" s="23" t="s">
        <v>14</v>
      </c>
      <c r="B28" s="24" t="s">
        <v>36</v>
      </c>
      <c r="C28" s="25" t="s">
        <v>33</v>
      </c>
      <c r="D28" s="26" t="s">
        <v>24</v>
      </c>
      <c r="E28" s="27">
        <v>24.7</v>
      </c>
      <c r="F28" s="24">
        <v>409</v>
      </c>
      <c r="G28" s="27">
        <v>57.8</v>
      </c>
      <c r="H28" s="27">
        <v>56.7</v>
      </c>
      <c r="I28" s="22">
        <f t="shared" si="2"/>
        <v>1.0999999999999943</v>
      </c>
      <c r="J28" s="34">
        <f t="shared" si="0"/>
        <v>1.0706959999999945</v>
      </c>
      <c r="K28" s="34">
        <f t="shared" si="1"/>
        <v>6.8403169554655525</v>
      </c>
      <c r="L28" s="34">
        <f t="shared" si="3"/>
        <v>2.6178386308068324</v>
      </c>
    </row>
    <row r="29" spans="1:12" ht="15.75" x14ac:dyDescent="0.25">
      <c r="A29" s="23" t="s">
        <v>14</v>
      </c>
      <c r="B29" s="24" t="s">
        <v>37</v>
      </c>
      <c r="C29" s="25" t="s">
        <v>33</v>
      </c>
      <c r="D29" s="26" t="s">
        <v>17</v>
      </c>
      <c r="E29" s="27">
        <v>34.5</v>
      </c>
      <c r="F29" s="24">
        <v>690</v>
      </c>
      <c r="G29" s="27">
        <v>56</v>
      </c>
      <c r="H29" s="27">
        <v>54.6</v>
      </c>
      <c r="I29" s="22">
        <f t="shared" si="2"/>
        <v>1.3999999999999986</v>
      </c>
      <c r="J29" s="34">
        <f t="shared" si="0"/>
        <v>1.3627039999999986</v>
      </c>
      <c r="K29" s="34">
        <f t="shared" si="1"/>
        <v>6.2328895999999947</v>
      </c>
      <c r="L29" s="34">
        <f t="shared" si="3"/>
        <v>1.9749333333333312</v>
      </c>
    </row>
    <row r="30" spans="1:12" ht="15.75" x14ac:dyDescent="0.25">
      <c r="A30" s="23" t="s">
        <v>14</v>
      </c>
      <c r="B30" s="24" t="s">
        <v>38</v>
      </c>
      <c r="C30" s="25" t="s">
        <v>33</v>
      </c>
      <c r="D30" s="26" t="s">
        <v>17</v>
      </c>
      <c r="E30" s="27">
        <v>35</v>
      </c>
      <c r="F30" s="24">
        <v>725</v>
      </c>
      <c r="G30" s="27">
        <v>58.4</v>
      </c>
      <c r="H30" s="27">
        <v>57.3</v>
      </c>
      <c r="I30" s="22">
        <f t="shared" si="2"/>
        <v>1.1000000000000014</v>
      </c>
      <c r="J30" s="34">
        <f t="shared" si="0"/>
        <v>1.0706960000000014</v>
      </c>
      <c r="K30" s="34">
        <f t="shared" si="1"/>
        <v>4.827309394285721</v>
      </c>
      <c r="L30" s="34">
        <f t="shared" si="3"/>
        <v>1.4768220689655194</v>
      </c>
    </row>
    <row r="31" spans="1:12" ht="15.75" x14ac:dyDescent="0.25">
      <c r="A31" s="23" t="s">
        <v>14</v>
      </c>
      <c r="B31" s="24" t="s">
        <v>39</v>
      </c>
      <c r="C31" s="25" t="s">
        <v>33</v>
      </c>
      <c r="D31" s="26" t="s">
        <v>17</v>
      </c>
      <c r="E31" s="27">
        <v>38</v>
      </c>
      <c r="F31" s="24">
        <v>408</v>
      </c>
      <c r="G31" s="27">
        <v>58.9</v>
      </c>
      <c r="H31" s="27">
        <v>58</v>
      </c>
      <c r="I31" s="22">
        <f t="shared" si="2"/>
        <v>0.89999999999999858</v>
      </c>
      <c r="J31" s="34">
        <f t="shared" si="0"/>
        <v>0.87602399999999858</v>
      </c>
      <c r="K31" s="34">
        <f t="shared" si="1"/>
        <v>3.6378049263157841</v>
      </c>
      <c r="L31" s="34">
        <f t="shared" si="3"/>
        <v>2.14711764705882</v>
      </c>
    </row>
    <row r="32" spans="1:12" ht="16.5" thickBot="1" x14ac:dyDescent="0.3">
      <c r="A32" s="29" t="s">
        <v>14</v>
      </c>
      <c r="B32" s="28" t="s">
        <v>40</v>
      </c>
      <c r="C32" s="30" t="s">
        <v>33</v>
      </c>
      <c r="D32" s="31" t="s">
        <v>17</v>
      </c>
      <c r="E32" s="32">
        <v>25</v>
      </c>
      <c r="F32" s="28">
        <v>494</v>
      </c>
      <c r="G32" s="32">
        <v>65.5</v>
      </c>
      <c r="H32" s="32">
        <v>64.400000000000006</v>
      </c>
      <c r="I32" s="22">
        <f t="shared" si="2"/>
        <v>1.0999999999999943</v>
      </c>
      <c r="J32" s="34">
        <f t="shared" si="0"/>
        <v>1.0706959999999945</v>
      </c>
      <c r="K32" s="34">
        <f t="shared" si="1"/>
        <v>6.7582331519999661</v>
      </c>
      <c r="L32" s="34">
        <f t="shared" si="3"/>
        <v>2.1674008097165878</v>
      </c>
    </row>
  </sheetData>
  <hyperlinks>
    <hyperlink ref="F1" r:id="rId1" xr:uid="{00000000-0004-0000-0000-000000000000}"/>
  </hyperlinks>
  <pageMargins left="0.7" right="0.7" top="0.75" bottom="0.75" header="0.3" footer="0.3"/>
  <pageSetup orientation="portrait" horizontalDpi="0" verticalDpi="0" r:id="rId2"/>
  <drawing r:id="rId3"/>
  <legacyDrawing r:id="rId4"/>
  <tableParts count="2"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59"/>
  <sheetViews>
    <sheetView workbookViewId="0">
      <selection activeCell="H5" sqref="H5"/>
    </sheetView>
  </sheetViews>
  <sheetFormatPr defaultRowHeight="15" x14ac:dyDescent="0.25"/>
  <cols>
    <col min="2" max="2" width="16" bestFit="1" customWidth="1"/>
    <col min="4" max="4" width="13.140625" customWidth="1"/>
    <col min="5" max="5" width="11" customWidth="1"/>
    <col min="11" max="11" width="13.7109375" customWidth="1"/>
    <col min="12" max="12" width="18.42578125" customWidth="1"/>
    <col min="13" max="13" width="17.85546875" customWidth="1"/>
    <col min="14" max="14" width="13.7109375" style="47" customWidth="1"/>
    <col min="15" max="15" width="15.140625" customWidth="1"/>
  </cols>
  <sheetData>
    <row r="1" spans="2:15" x14ac:dyDescent="0.25">
      <c r="L1" t="s">
        <v>79</v>
      </c>
    </row>
    <row r="2" spans="2:15" x14ac:dyDescent="0.25">
      <c r="L2" t="s">
        <v>76</v>
      </c>
      <c r="M2" t="s">
        <v>77</v>
      </c>
    </row>
    <row r="3" spans="2:15" x14ac:dyDescent="0.25">
      <c r="L3">
        <f>AVERAGE(K6:K59)</f>
        <v>2.4513527786072841E-3</v>
      </c>
      <c r="M3">
        <f>AVERAGE(L6:L59)</f>
        <v>2.451352778607284</v>
      </c>
    </row>
    <row r="4" spans="2:15" ht="15.75" thickBot="1" x14ac:dyDescent="0.3">
      <c r="O4" s="48"/>
    </row>
    <row r="5" spans="2:15" ht="15.75" thickBot="1" x14ac:dyDescent="0.3">
      <c r="C5" s="49" t="s">
        <v>48</v>
      </c>
      <c r="D5" s="50" t="s">
        <v>0</v>
      </c>
      <c r="E5" s="50" t="s">
        <v>49</v>
      </c>
      <c r="F5" s="51" t="s">
        <v>1</v>
      </c>
      <c r="G5" s="51" t="s">
        <v>2</v>
      </c>
      <c r="H5" s="51" t="s">
        <v>50</v>
      </c>
      <c r="I5" s="51" t="s">
        <v>3</v>
      </c>
      <c r="J5" s="51" t="s">
        <v>4</v>
      </c>
      <c r="K5" s="51" t="s">
        <v>51</v>
      </c>
      <c r="L5" s="51" t="s">
        <v>52</v>
      </c>
      <c r="M5" s="52" t="s">
        <v>53</v>
      </c>
      <c r="N5" s="53" t="s">
        <v>54</v>
      </c>
    </row>
    <row r="6" spans="2:15" x14ac:dyDescent="0.25">
      <c r="B6" t="s">
        <v>46</v>
      </c>
      <c r="C6" s="54">
        <v>5</v>
      </c>
      <c r="D6" s="55" t="s">
        <v>55</v>
      </c>
      <c r="E6" s="56">
        <v>24.7</v>
      </c>
      <c r="F6" s="57">
        <v>118.5</v>
      </c>
      <c r="G6" s="57">
        <v>115.3</v>
      </c>
      <c r="H6" s="57">
        <v>1.0609999999999999</v>
      </c>
      <c r="I6" s="57">
        <f>SUM(F6-G6)-H6</f>
        <v>2.1390000000000029</v>
      </c>
      <c r="J6" s="57">
        <v>146</v>
      </c>
      <c r="K6" s="57">
        <f>I6/J6</f>
        <v>1.4650684931506869E-2</v>
      </c>
      <c r="L6" s="57">
        <f>K6*1000</f>
        <v>14.650684931506868</v>
      </c>
      <c r="M6" s="57">
        <v>0.97336</v>
      </c>
      <c r="N6" s="58"/>
    </row>
    <row r="7" spans="2:15" x14ac:dyDescent="0.25">
      <c r="B7" t="s">
        <v>47</v>
      </c>
      <c r="C7" s="59">
        <v>6</v>
      </c>
      <c r="D7" s="55" t="s">
        <v>56</v>
      </c>
      <c r="E7" s="60">
        <v>24.7</v>
      </c>
      <c r="F7" s="61">
        <v>110.4</v>
      </c>
      <c r="G7" s="61">
        <v>108.9</v>
      </c>
      <c r="H7" s="57">
        <v>1.0609999999999999</v>
      </c>
      <c r="I7" s="57">
        <f t="shared" ref="I7:I9" si="0">SUM(F7-G7)-H7</f>
        <v>0.43900000000000006</v>
      </c>
      <c r="J7" s="61">
        <v>344</v>
      </c>
      <c r="K7" s="57">
        <f t="shared" ref="K7:K9" si="1">I7/J7</f>
        <v>1.2761627906976746E-3</v>
      </c>
      <c r="L7" s="61">
        <f t="shared" ref="L7:L9" si="2">K7*1000</f>
        <v>1.2761627906976747</v>
      </c>
      <c r="M7" s="61">
        <f t="shared" ref="M7:M9" si="3">I7/0.97336</f>
        <v>0.45101504068381693</v>
      </c>
      <c r="N7" s="58">
        <f>((M7*0.789)/(E7/1000))/10</f>
        <v>1.4406917696337311</v>
      </c>
    </row>
    <row r="8" spans="2:15" x14ac:dyDescent="0.25">
      <c r="C8" s="59">
        <v>7</v>
      </c>
      <c r="D8" s="55" t="s">
        <v>57</v>
      </c>
      <c r="E8" s="60">
        <v>23</v>
      </c>
      <c r="F8" s="61">
        <v>122.8</v>
      </c>
      <c r="G8" s="61">
        <v>121</v>
      </c>
      <c r="H8" s="57">
        <v>1.0609999999999999</v>
      </c>
      <c r="I8" s="57">
        <f t="shared" si="0"/>
        <v>0.73899999999999721</v>
      </c>
      <c r="J8" s="61">
        <v>145</v>
      </c>
      <c r="K8" s="57">
        <f t="shared" si="1"/>
        <v>5.0965517241379115E-3</v>
      </c>
      <c r="L8" s="61">
        <f t="shared" si="2"/>
        <v>5.0965517241379112</v>
      </c>
      <c r="M8" s="61">
        <f t="shared" si="3"/>
        <v>0.75922577463630847</v>
      </c>
      <c r="N8" s="58">
        <f t="shared" ref="N8:N9" si="4">((M8*0.789)/(E8/1000))/10</f>
        <v>2.6044745051654234</v>
      </c>
    </row>
    <row r="9" spans="2:15" ht="15.75" thickBot="1" x14ac:dyDescent="0.3">
      <c r="C9" s="62">
        <v>8</v>
      </c>
      <c r="D9" s="63" t="s">
        <v>58</v>
      </c>
      <c r="E9" s="64">
        <v>25.8</v>
      </c>
      <c r="F9" s="65">
        <v>140.1</v>
      </c>
      <c r="G9" s="65">
        <v>138.30000000000001</v>
      </c>
      <c r="H9" s="66">
        <v>1.0609999999999999</v>
      </c>
      <c r="I9" s="57">
        <f t="shared" si="0"/>
        <v>0.738999999999983</v>
      </c>
      <c r="J9" s="65">
        <v>362</v>
      </c>
      <c r="K9" s="66">
        <f t="shared" si="1"/>
        <v>2.0414364640883509E-3</v>
      </c>
      <c r="L9" s="65">
        <f t="shared" si="2"/>
        <v>2.0414364640883509</v>
      </c>
      <c r="M9" s="65">
        <f t="shared" si="3"/>
        <v>0.75922577463629382</v>
      </c>
      <c r="N9" s="58">
        <f t="shared" si="4"/>
        <v>2.3218183573179685</v>
      </c>
    </row>
    <row r="10" spans="2:15" ht="15.75" thickBot="1" x14ac:dyDescent="0.3">
      <c r="C10" s="49" t="s">
        <v>48</v>
      </c>
      <c r="D10" s="50" t="s">
        <v>0</v>
      </c>
      <c r="E10" s="50" t="s">
        <v>49</v>
      </c>
      <c r="F10" s="51" t="s">
        <v>1</v>
      </c>
      <c r="G10" s="51" t="s">
        <v>2</v>
      </c>
      <c r="H10" s="51" t="s">
        <v>50</v>
      </c>
      <c r="I10" s="51" t="s">
        <v>3</v>
      </c>
      <c r="J10" s="51" t="s">
        <v>4</v>
      </c>
      <c r="K10" s="51" t="s">
        <v>51</v>
      </c>
      <c r="L10" s="51" t="s">
        <v>52</v>
      </c>
      <c r="M10" s="52" t="s">
        <v>53</v>
      </c>
      <c r="N10" s="67" t="s">
        <v>54</v>
      </c>
    </row>
    <row r="11" spans="2:15" x14ac:dyDescent="0.25">
      <c r="B11" t="s">
        <v>59</v>
      </c>
      <c r="C11" s="54">
        <v>5</v>
      </c>
      <c r="D11" s="55" t="s">
        <v>55</v>
      </c>
      <c r="E11" s="56">
        <v>24.7</v>
      </c>
      <c r="F11" s="57">
        <v>118.4</v>
      </c>
      <c r="G11" s="57">
        <v>115.9</v>
      </c>
      <c r="H11" s="57">
        <v>1.0609999999999999</v>
      </c>
      <c r="I11" s="57">
        <f>SUM(F11-G11-H11)</f>
        <v>1.4390000000000001</v>
      </c>
      <c r="J11" s="57">
        <v>466</v>
      </c>
      <c r="K11" s="57">
        <f>I11/J11</f>
        <v>3.0879828326180257E-3</v>
      </c>
      <c r="L11" s="57">
        <f>K11*1000</f>
        <v>3.0879828326180259</v>
      </c>
      <c r="M11" s="57">
        <f>I11/0.97336</f>
        <v>1.4783841538587985</v>
      </c>
      <c r="N11" s="58">
        <f>((M11*0.789)/(E11/1000))/10</f>
        <v>4.7224497870226401</v>
      </c>
    </row>
    <row r="12" spans="2:15" x14ac:dyDescent="0.25">
      <c r="B12" t="s">
        <v>60</v>
      </c>
      <c r="C12" s="59">
        <v>6</v>
      </c>
      <c r="D12" s="55" t="s">
        <v>56</v>
      </c>
      <c r="E12" s="60">
        <v>24.7</v>
      </c>
      <c r="F12" s="61">
        <v>123.7</v>
      </c>
      <c r="G12" s="61">
        <v>121.2</v>
      </c>
      <c r="H12" s="57">
        <v>1.0609999999999999</v>
      </c>
      <c r="I12" s="57">
        <f t="shared" ref="I12:I14" si="5">SUM(F12-G12-H12)</f>
        <v>1.4390000000000001</v>
      </c>
      <c r="J12" s="61">
        <v>506</v>
      </c>
      <c r="K12" s="57">
        <f t="shared" ref="K12:K14" si="6">I12/J12</f>
        <v>2.8438735177865613E-3</v>
      </c>
      <c r="L12" s="61">
        <f t="shared" ref="L12:L14" si="7">K12*1000</f>
        <v>2.8438735177865611</v>
      </c>
      <c r="M12" s="61">
        <f t="shared" ref="M12:M14" si="8">I12/0.97336</f>
        <v>1.4783841538587985</v>
      </c>
      <c r="N12" s="58">
        <f t="shared" ref="N12:N14" si="9">((M12*0.789)/(E12/1000))/10</f>
        <v>4.7224497870226401</v>
      </c>
    </row>
    <row r="13" spans="2:15" x14ac:dyDescent="0.25">
      <c r="C13" s="59">
        <v>7</v>
      </c>
      <c r="D13" s="55" t="s">
        <v>57</v>
      </c>
      <c r="E13" s="60">
        <v>23</v>
      </c>
      <c r="F13" s="61">
        <v>116.7</v>
      </c>
      <c r="G13" s="61">
        <v>114.9</v>
      </c>
      <c r="H13" s="57">
        <v>1.0609999999999999</v>
      </c>
      <c r="I13" s="57">
        <f t="shared" si="5"/>
        <v>0.73899999999999721</v>
      </c>
      <c r="J13" s="61">
        <v>216</v>
      </c>
      <c r="K13" s="57">
        <f t="shared" si="6"/>
        <v>3.4212962962962834E-3</v>
      </c>
      <c r="L13" s="61">
        <f t="shared" si="7"/>
        <v>3.4212962962962834</v>
      </c>
      <c r="M13" s="61">
        <f t="shared" si="8"/>
        <v>0.75922577463630847</v>
      </c>
      <c r="N13" s="58">
        <f t="shared" si="9"/>
        <v>2.6044745051654234</v>
      </c>
    </row>
    <row r="14" spans="2:15" ht="15.75" thickBot="1" x14ac:dyDescent="0.3">
      <c r="C14" s="62">
        <v>8</v>
      </c>
      <c r="D14" s="63" t="s">
        <v>58</v>
      </c>
      <c r="E14" s="64">
        <v>25.8</v>
      </c>
      <c r="F14" s="65">
        <v>115.8</v>
      </c>
      <c r="G14" s="65">
        <v>113.7</v>
      </c>
      <c r="H14" s="66">
        <v>1.0609999999999999</v>
      </c>
      <c r="I14" s="66">
        <f t="shared" si="5"/>
        <v>1.0389999999999944</v>
      </c>
      <c r="J14" s="65">
        <v>492</v>
      </c>
      <c r="K14" s="66">
        <f t="shared" si="6"/>
        <v>2.1117886178861674E-3</v>
      </c>
      <c r="L14" s="65">
        <f t="shared" si="7"/>
        <v>2.1117886178861673</v>
      </c>
      <c r="M14" s="65">
        <f t="shared" si="8"/>
        <v>1.0674365085888</v>
      </c>
      <c r="N14" s="58">
        <f t="shared" si="9"/>
        <v>3.2643697878936555</v>
      </c>
    </row>
    <row r="15" spans="2:15" ht="15.75" thickBot="1" x14ac:dyDescent="0.3">
      <c r="C15" s="49" t="s">
        <v>48</v>
      </c>
      <c r="D15" s="50" t="s">
        <v>0</v>
      </c>
      <c r="E15" s="50" t="s">
        <v>49</v>
      </c>
      <c r="F15" s="51" t="s">
        <v>1</v>
      </c>
      <c r="G15" s="51" t="s">
        <v>2</v>
      </c>
      <c r="H15" s="51" t="s">
        <v>50</v>
      </c>
      <c r="I15" s="51" t="s">
        <v>3</v>
      </c>
      <c r="J15" s="51" t="s">
        <v>4</v>
      </c>
      <c r="K15" s="51" t="s">
        <v>51</v>
      </c>
      <c r="L15" s="51" t="s">
        <v>52</v>
      </c>
      <c r="M15" s="52" t="s">
        <v>53</v>
      </c>
      <c r="N15" s="67" t="s">
        <v>54</v>
      </c>
    </row>
    <row r="16" spans="2:15" x14ac:dyDescent="0.25">
      <c r="B16" t="s">
        <v>61</v>
      </c>
      <c r="C16" s="54">
        <v>5</v>
      </c>
      <c r="D16" s="55" t="s">
        <v>55</v>
      </c>
      <c r="E16" s="56">
        <v>24.7</v>
      </c>
      <c r="F16" s="57">
        <v>119.9</v>
      </c>
      <c r="G16" s="57">
        <v>118</v>
      </c>
      <c r="H16" s="57">
        <v>1.0609999999999999</v>
      </c>
      <c r="I16" s="57">
        <f>SUM(F16-G16-H16)</f>
        <v>0.83900000000000574</v>
      </c>
      <c r="J16" s="57">
        <v>509</v>
      </c>
      <c r="K16" s="57">
        <f>I16/J16</f>
        <v>1.6483300589391077E-3</v>
      </c>
      <c r="L16" s="57">
        <f>K16*1000</f>
        <v>1.6483300589391077</v>
      </c>
      <c r="M16" s="57">
        <f>I16/0.97336</f>
        <v>0.86196268595381542</v>
      </c>
      <c r="N16" s="58">
        <f>((M16*0.789)/(E16/1000))/10</f>
        <v>2.7533949765893135</v>
      </c>
    </row>
    <row r="17" spans="2:14" x14ac:dyDescent="0.25">
      <c r="B17" t="s">
        <v>62</v>
      </c>
      <c r="C17" s="59">
        <v>6</v>
      </c>
      <c r="D17" s="55" t="s">
        <v>56</v>
      </c>
      <c r="E17" s="60">
        <v>24.7</v>
      </c>
      <c r="F17" s="61">
        <v>124.3</v>
      </c>
      <c r="G17" s="61">
        <v>122.5</v>
      </c>
      <c r="H17" s="57">
        <v>1.0609999999999999</v>
      </c>
      <c r="I17" s="57">
        <f>SUM(F17-G17-H17)</f>
        <v>0.73899999999999721</v>
      </c>
      <c r="J17" s="61">
        <v>503</v>
      </c>
      <c r="K17" s="57">
        <f t="shared" ref="K17:K19" si="10">I17/J17</f>
        <v>1.4691848906560581E-3</v>
      </c>
      <c r="L17" s="61">
        <f t="shared" ref="L17:L19" si="11">K17*1000</f>
        <v>1.4691848906560581</v>
      </c>
      <c r="M17" s="61">
        <f>I17/0.97336</f>
        <v>0.75922577463630847</v>
      </c>
      <c r="N17" s="58">
        <f t="shared" ref="N17:N19" si="12">((M17*0.789)/(E17/1000))/10</f>
        <v>2.4252191748503944</v>
      </c>
    </row>
    <row r="18" spans="2:14" x14ac:dyDescent="0.25">
      <c r="C18" s="59">
        <v>7</v>
      </c>
      <c r="D18" s="55" t="s">
        <v>57</v>
      </c>
      <c r="E18" s="60">
        <v>23</v>
      </c>
      <c r="F18" s="61">
        <v>123.5</v>
      </c>
      <c r="G18" s="61">
        <v>122.2</v>
      </c>
      <c r="H18" s="57">
        <v>1.0609999999999999</v>
      </c>
      <c r="I18" s="57">
        <f>SUM(F18-G18-H18)</f>
        <v>0.23899999999999721</v>
      </c>
      <c r="J18" s="61">
        <v>235</v>
      </c>
      <c r="K18" s="57">
        <f t="shared" si="10"/>
        <v>1.0170212765957328E-3</v>
      </c>
      <c r="L18" s="61">
        <f t="shared" si="11"/>
        <v>1.0170212765957327</v>
      </c>
      <c r="M18" s="61">
        <f>I18/0.97336</f>
        <v>0.24554121804881771</v>
      </c>
      <c r="N18" s="58"/>
    </row>
    <row r="19" spans="2:14" ht="15.75" thickBot="1" x14ac:dyDescent="0.3">
      <c r="C19" s="62">
        <v>8</v>
      </c>
      <c r="D19" s="63" t="s">
        <v>58</v>
      </c>
      <c r="E19" s="64">
        <v>25.8</v>
      </c>
      <c r="F19" s="65">
        <v>122.7</v>
      </c>
      <c r="G19" s="65">
        <v>121</v>
      </c>
      <c r="H19" s="66">
        <v>1.0609999999999999</v>
      </c>
      <c r="I19" s="66">
        <f t="shared" ref="I19" si="13">SUM(F19-G19-H19)</f>
        <v>0.6390000000000029</v>
      </c>
      <c r="J19" s="65">
        <v>227</v>
      </c>
      <c r="K19" s="66">
        <f t="shared" si="10"/>
        <v>2.8149779735682947E-3</v>
      </c>
      <c r="L19" s="65">
        <f t="shared" si="11"/>
        <v>2.8149779735682947</v>
      </c>
      <c r="M19" s="65">
        <f t="shared" ref="M19" si="14">I19/0.97336</f>
        <v>0.65648886331881617</v>
      </c>
      <c r="N19" s="58">
        <f t="shared" si="12"/>
        <v>2.0076345471261474</v>
      </c>
    </row>
    <row r="20" spans="2:14" ht="15.75" thickBot="1" x14ac:dyDescent="0.3">
      <c r="C20" s="49" t="s">
        <v>48</v>
      </c>
      <c r="D20" s="50" t="s">
        <v>0</v>
      </c>
      <c r="E20" s="50" t="s">
        <v>49</v>
      </c>
      <c r="F20" s="51" t="s">
        <v>1</v>
      </c>
      <c r="G20" s="51" t="s">
        <v>2</v>
      </c>
      <c r="H20" s="51" t="s">
        <v>50</v>
      </c>
      <c r="I20" s="51" t="s">
        <v>3</v>
      </c>
      <c r="J20" s="51" t="s">
        <v>4</v>
      </c>
      <c r="K20" s="51" t="s">
        <v>51</v>
      </c>
      <c r="L20" s="51" t="s">
        <v>52</v>
      </c>
      <c r="M20" s="52" t="s">
        <v>53</v>
      </c>
      <c r="N20" s="67" t="s">
        <v>54</v>
      </c>
    </row>
    <row r="21" spans="2:14" x14ac:dyDescent="0.25">
      <c r="B21" t="s">
        <v>63</v>
      </c>
      <c r="C21" s="54">
        <v>5</v>
      </c>
      <c r="D21" s="55" t="s">
        <v>55</v>
      </c>
      <c r="E21" s="56">
        <v>24.7</v>
      </c>
      <c r="F21" s="57">
        <v>113.6</v>
      </c>
      <c r="G21" s="57">
        <v>111</v>
      </c>
      <c r="H21" s="57">
        <v>1.0609999999999999</v>
      </c>
      <c r="I21" s="57">
        <f>SUM(F21-G21-H21)</f>
        <v>1.5389999999999944</v>
      </c>
      <c r="J21" s="57">
        <v>544</v>
      </c>
      <c r="K21" s="57">
        <f>I21/J21</f>
        <v>2.8290441176470485E-3</v>
      </c>
      <c r="L21" s="57">
        <f>K21*1000</f>
        <v>2.8290441176470487</v>
      </c>
      <c r="M21" s="57">
        <f>I21/0.97336</f>
        <v>1.5811210651762908</v>
      </c>
      <c r="N21" s="58">
        <f>((M21*0.789)/(E21/1000))/10</f>
        <v>5.0506255887615126</v>
      </c>
    </row>
    <row r="22" spans="2:14" x14ac:dyDescent="0.25">
      <c r="B22" t="s">
        <v>64</v>
      </c>
      <c r="C22" s="59">
        <v>6</v>
      </c>
      <c r="D22" s="55" t="s">
        <v>56</v>
      </c>
      <c r="E22" s="60">
        <v>24.7</v>
      </c>
      <c r="F22" s="61">
        <v>124</v>
      </c>
      <c r="G22" s="61">
        <v>121.7</v>
      </c>
      <c r="H22" s="57">
        <v>1.0609999999999999</v>
      </c>
      <c r="I22" s="57">
        <f t="shared" ref="I22:I24" si="15">SUM(F22-G22-H22)</f>
        <v>1.2389999999999972</v>
      </c>
      <c r="J22" s="61">
        <v>677</v>
      </c>
      <c r="K22" s="57">
        <f t="shared" ref="K22:K24" si="16">I22/J22</f>
        <v>1.830132939438696E-3</v>
      </c>
      <c r="L22" s="61">
        <f t="shared" ref="L22:L24" si="17">K22*1000</f>
        <v>1.830132939438696</v>
      </c>
      <c r="M22" s="61">
        <f t="shared" ref="M22:M24" si="18">I22/0.97336</f>
        <v>1.2729103312237993</v>
      </c>
      <c r="N22" s="58">
        <f t="shared" ref="N22:N24" si="19">((M22*0.789)/(E22/1000))/10</f>
        <v>4.0660981835448489</v>
      </c>
    </row>
    <row r="23" spans="2:14" x14ac:dyDescent="0.25">
      <c r="C23" s="59">
        <v>7</v>
      </c>
      <c r="D23" s="55" t="s">
        <v>57</v>
      </c>
      <c r="E23" s="60">
        <v>23</v>
      </c>
      <c r="F23" s="61">
        <v>128.4</v>
      </c>
      <c r="G23" s="61">
        <v>126.6</v>
      </c>
      <c r="H23" s="57">
        <v>1.0609999999999999</v>
      </c>
      <c r="I23" s="57">
        <f t="shared" si="15"/>
        <v>0.73900000000001143</v>
      </c>
      <c r="J23" s="61">
        <v>256</v>
      </c>
      <c r="K23" s="57">
        <f t="shared" si="16"/>
        <v>2.8867187500000446E-3</v>
      </c>
      <c r="L23" s="61">
        <f t="shared" si="17"/>
        <v>2.8867187500000444</v>
      </c>
      <c r="M23" s="61">
        <f t="shared" si="18"/>
        <v>0.75922577463632313</v>
      </c>
      <c r="N23" s="58">
        <f t="shared" si="19"/>
        <v>2.6044745051654741</v>
      </c>
    </row>
    <row r="24" spans="2:14" ht="15.75" thickBot="1" x14ac:dyDescent="0.3">
      <c r="C24" s="62">
        <v>8</v>
      </c>
      <c r="D24" s="63" t="s">
        <v>58</v>
      </c>
      <c r="E24" s="64">
        <v>25.8</v>
      </c>
      <c r="F24" s="65">
        <v>127.2</v>
      </c>
      <c r="G24" s="65">
        <v>125.2</v>
      </c>
      <c r="H24" s="66">
        <v>1.0609999999999999</v>
      </c>
      <c r="I24" s="66">
        <f t="shared" si="15"/>
        <v>0.93900000000000006</v>
      </c>
      <c r="J24" s="65">
        <v>372</v>
      </c>
      <c r="K24" s="66">
        <f t="shared" si="16"/>
        <v>2.5241935483870971E-3</v>
      </c>
      <c r="L24" s="65">
        <f t="shared" si="17"/>
        <v>2.524193548387097</v>
      </c>
      <c r="M24" s="65">
        <f t="shared" si="18"/>
        <v>0.96469959727130772</v>
      </c>
      <c r="N24" s="58">
        <f t="shared" si="19"/>
        <v>2.95018597770179</v>
      </c>
    </row>
    <row r="25" spans="2:14" ht="15.75" thickBot="1" x14ac:dyDescent="0.3">
      <c r="C25" s="49" t="s">
        <v>48</v>
      </c>
      <c r="D25" s="50" t="s">
        <v>0</v>
      </c>
      <c r="E25" s="50" t="s">
        <v>49</v>
      </c>
      <c r="F25" s="51" t="s">
        <v>1</v>
      </c>
      <c r="G25" s="51" t="s">
        <v>2</v>
      </c>
      <c r="H25" s="51" t="s">
        <v>50</v>
      </c>
      <c r="I25" s="51" t="s">
        <v>3</v>
      </c>
      <c r="J25" s="51" t="s">
        <v>4</v>
      </c>
      <c r="K25" s="51" t="s">
        <v>51</v>
      </c>
      <c r="L25" s="51" t="s">
        <v>52</v>
      </c>
      <c r="M25" s="52" t="s">
        <v>53</v>
      </c>
      <c r="N25" s="67" t="s">
        <v>54</v>
      </c>
    </row>
    <row r="26" spans="2:14" x14ac:dyDescent="0.25">
      <c r="B26" t="s">
        <v>65</v>
      </c>
      <c r="C26" s="54">
        <v>5</v>
      </c>
      <c r="D26" s="55" t="s">
        <v>55</v>
      </c>
      <c r="E26" s="56">
        <v>24.7</v>
      </c>
      <c r="F26" s="57">
        <v>111.1</v>
      </c>
      <c r="G26" s="57">
        <v>108.4</v>
      </c>
      <c r="H26" s="57">
        <v>1.0609999999999999</v>
      </c>
      <c r="I26" s="57">
        <f>SUM(F26-G26-H26)</f>
        <v>1.6389999999999887</v>
      </c>
      <c r="J26" s="57">
        <v>738</v>
      </c>
      <c r="K26" s="57">
        <f>I26/J26</f>
        <v>2.2208672086720714E-3</v>
      </c>
      <c r="L26" s="57">
        <f>K26*1000</f>
        <v>2.2208672086720713</v>
      </c>
      <c r="M26" s="57">
        <f>I26/0.97336</f>
        <v>1.6838579764937831</v>
      </c>
      <c r="N26" s="58">
        <f>((M26*0.789)/(E26/1000))/10</f>
        <v>5.3788013905003842</v>
      </c>
    </row>
    <row r="27" spans="2:14" x14ac:dyDescent="0.25">
      <c r="B27" t="s">
        <v>66</v>
      </c>
      <c r="C27" s="59">
        <v>6</v>
      </c>
      <c r="D27" s="55" t="s">
        <v>56</v>
      </c>
      <c r="E27" s="60">
        <v>24.7</v>
      </c>
      <c r="F27" s="61">
        <v>114.5</v>
      </c>
      <c r="G27" s="61">
        <v>111.9</v>
      </c>
      <c r="H27" s="57">
        <v>1.0609999999999999</v>
      </c>
      <c r="I27" s="57">
        <f t="shared" ref="I27:I29" si="20">SUM(F27-G27-H27)</f>
        <v>1.5389999999999944</v>
      </c>
      <c r="J27" s="61">
        <v>513</v>
      </c>
      <c r="K27" s="57">
        <f t="shared" ref="K27:K29" si="21">I27/J27</f>
        <v>2.9999999999999892E-3</v>
      </c>
      <c r="L27" s="61">
        <f t="shared" ref="L27:L29" si="22">K27*1000</f>
        <v>2.9999999999999893</v>
      </c>
      <c r="M27" s="61">
        <f t="shared" ref="M27:M29" si="23">I27/0.97336</f>
        <v>1.5811210651762908</v>
      </c>
      <c r="N27" s="58">
        <f t="shared" ref="N27:N29" si="24">((M27*0.789)/(E27/1000))/10</f>
        <v>5.0506255887615126</v>
      </c>
    </row>
    <row r="28" spans="2:14" x14ac:dyDescent="0.25">
      <c r="C28" s="59">
        <v>7</v>
      </c>
      <c r="D28" s="55" t="s">
        <v>57</v>
      </c>
      <c r="E28" s="60">
        <v>23</v>
      </c>
      <c r="F28" s="61">
        <v>109.3</v>
      </c>
      <c r="G28" s="61">
        <v>106.8</v>
      </c>
      <c r="H28" s="57">
        <v>1.0609999999999999</v>
      </c>
      <c r="I28" s="57">
        <f t="shared" si="20"/>
        <v>1.4390000000000001</v>
      </c>
      <c r="J28" s="61">
        <v>587</v>
      </c>
      <c r="K28" s="57">
        <f t="shared" si="21"/>
        <v>2.4514480408858604E-3</v>
      </c>
      <c r="L28" s="61">
        <f t="shared" si="22"/>
        <v>2.4514480408858605</v>
      </c>
      <c r="M28" s="61">
        <f t="shared" si="23"/>
        <v>1.4783841538587985</v>
      </c>
      <c r="N28" s="58">
        <f t="shared" si="24"/>
        <v>5.0715004234547489</v>
      </c>
    </row>
    <row r="29" spans="2:14" ht="15.75" thickBot="1" x14ac:dyDescent="0.3">
      <c r="C29" s="62">
        <v>8</v>
      </c>
      <c r="D29" s="63" t="s">
        <v>58</v>
      </c>
      <c r="E29" s="64">
        <v>25.8</v>
      </c>
      <c r="F29" s="65">
        <v>115.3</v>
      </c>
      <c r="G29" s="65">
        <v>113.2</v>
      </c>
      <c r="H29" s="66">
        <v>1.0609999999999999</v>
      </c>
      <c r="I29" s="66">
        <f t="shared" si="20"/>
        <v>1.0389999999999944</v>
      </c>
      <c r="J29" s="65">
        <v>678</v>
      </c>
      <c r="K29" s="66">
        <f t="shared" si="21"/>
        <v>1.5324483775811127E-3</v>
      </c>
      <c r="L29" s="65">
        <f t="shared" si="22"/>
        <v>1.5324483775811126</v>
      </c>
      <c r="M29" s="65">
        <f t="shared" si="23"/>
        <v>1.0674365085888</v>
      </c>
      <c r="N29" s="58">
        <f t="shared" si="24"/>
        <v>3.2643697878936555</v>
      </c>
    </row>
    <row r="30" spans="2:14" ht="15.75" thickBot="1" x14ac:dyDescent="0.3">
      <c r="C30" s="68" t="s">
        <v>48</v>
      </c>
      <c r="D30" s="50" t="s">
        <v>0</v>
      </c>
      <c r="E30" s="50" t="s">
        <v>49</v>
      </c>
      <c r="F30" s="69" t="s">
        <v>1</v>
      </c>
      <c r="G30" s="69" t="s">
        <v>2</v>
      </c>
      <c r="H30" s="51" t="s">
        <v>50</v>
      </c>
      <c r="I30" s="51" t="s">
        <v>3</v>
      </c>
      <c r="J30" s="69" t="s">
        <v>4</v>
      </c>
      <c r="K30" s="69" t="s">
        <v>51</v>
      </c>
      <c r="L30" s="69" t="s">
        <v>52</v>
      </c>
      <c r="M30" s="70" t="s">
        <v>53</v>
      </c>
      <c r="N30" s="71" t="s">
        <v>54</v>
      </c>
    </row>
    <row r="31" spans="2:14" x14ac:dyDescent="0.25">
      <c r="B31" t="s">
        <v>67</v>
      </c>
      <c r="C31" s="59">
        <v>5</v>
      </c>
      <c r="D31" s="55" t="s">
        <v>55</v>
      </c>
      <c r="E31" s="56">
        <v>24.7</v>
      </c>
      <c r="F31" s="61">
        <v>122</v>
      </c>
      <c r="G31" s="61">
        <v>119.4</v>
      </c>
      <c r="H31" s="57">
        <v>1.0609999999999999</v>
      </c>
      <c r="I31" s="57">
        <f>SUM(F31-G31-H31)</f>
        <v>1.5389999999999944</v>
      </c>
      <c r="J31" s="61">
        <v>774</v>
      </c>
      <c r="K31" s="57">
        <f>I31/J31</f>
        <v>1.9883720930232484E-3</v>
      </c>
      <c r="L31" s="61">
        <f>K31*1000</f>
        <v>1.9883720930232485</v>
      </c>
      <c r="M31" s="61">
        <f>I31/0.97336</f>
        <v>1.5811210651762908</v>
      </c>
      <c r="N31" s="58">
        <f>((M31*0.789)/(E31/1000))/10</f>
        <v>5.0506255887615126</v>
      </c>
    </row>
    <row r="32" spans="2:14" x14ac:dyDescent="0.25">
      <c r="B32" t="s">
        <v>68</v>
      </c>
      <c r="C32" s="59">
        <v>6</v>
      </c>
      <c r="D32" s="55" t="s">
        <v>56</v>
      </c>
      <c r="E32" s="60">
        <v>24.7</v>
      </c>
      <c r="F32" s="61">
        <v>122.6</v>
      </c>
      <c r="G32" s="61">
        <v>120.4</v>
      </c>
      <c r="H32" s="57">
        <v>1.0609999999999999</v>
      </c>
      <c r="I32" s="57">
        <f t="shared" ref="I32:I34" si="25">SUM(F32-G32-H32)</f>
        <v>1.1389999999999887</v>
      </c>
      <c r="J32" s="61">
        <v>580</v>
      </c>
      <c r="K32" s="57">
        <f t="shared" ref="K32:K34" si="26">I32/J32</f>
        <v>1.9637931034482562E-3</v>
      </c>
      <c r="L32" s="61">
        <f t="shared" ref="L32:L34" si="27">K32*1000</f>
        <v>1.9637931034482561</v>
      </c>
      <c r="M32" s="61">
        <f t="shared" ref="M32:M34" si="28">I32/0.97336</f>
        <v>1.1701734199062923</v>
      </c>
      <c r="N32" s="58">
        <f t="shared" ref="N32:N34" si="29">((M32*0.789)/(E32/1000))/10</f>
        <v>3.7379223818059302</v>
      </c>
    </row>
    <row r="33" spans="1:14" x14ac:dyDescent="0.25">
      <c r="C33" s="59">
        <v>7</v>
      </c>
      <c r="D33" s="55" t="s">
        <v>57</v>
      </c>
      <c r="E33" s="60">
        <v>23</v>
      </c>
      <c r="F33" s="61">
        <v>118.9</v>
      </c>
      <c r="G33" s="61">
        <v>116.3</v>
      </c>
      <c r="H33" s="57">
        <v>1.0609999999999999</v>
      </c>
      <c r="I33" s="57">
        <f t="shared" si="25"/>
        <v>1.5390000000000086</v>
      </c>
      <c r="J33" s="61">
        <v>703</v>
      </c>
      <c r="K33" s="57">
        <f t="shared" si="26"/>
        <v>2.1891891891892014E-3</v>
      </c>
      <c r="L33" s="61">
        <f t="shared" si="27"/>
        <v>2.1891891891892015</v>
      </c>
      <c r="M33" s="61">
        <f t="shared" si="28"/>
        <v>1.5811210651763055</v>
      </c>
      <c r="N33" s="58">
        <f t="shared" si="29"/>
        <v>5.4239326974961095</v>
      </c>
    </row>
    <row r="34" spans="1:14" ht="15.75" thickBot="1" x14ac:dyDescent="0.3">
      <c r="C34" s="62">
        <v>8</v>
      </c>
      <c r="D34" s="63" t="s">
        <v>58</v>
      </c>
      <c r="E34" s="64">
        <v>25.8</v>
      </c>
      <c r="F34" s="65">
        <v>122.8</v>
      </c>
      <c r="G34" s="65">
        <v>120.7</v>
      </c>
      <c r="H34" s="66">
        <v>1.0609999999999999</v>
      </c>
      <c r="I34" s="66">
        <f t="shared" si="25"/>
        <v>1.0389999999999944</v>
      </c>
      <c r="J34" s="65">
        <v>547</v>
      </c>
      <c r="K34" s="66">
        <f t="shared" si="26"/>
        <v>1.8994515539305199E-3</v>
      </c>
      <c r="L34" s="65">
        <f t="shared" si="27"/>
        <v>1.8994515539305199</v>
      </c>
      <c r="M34" s="65">
        <f t="shared" si="28"/>
        <v>1.0674365085888</v>
      </c>
      <c r="N34" s="58">
        <f t="shared" si="29"/>
        <v>3.2643697878936555</v>
      </c>
    </row>
    <row r="35" spans="1:14" ht="15.75" thickBot="1" x14ac:dyDescent="0.3">
      <c r="C35" s="49" t="s">
        <v>48</v>
      </c>
      <c r="D35" s="50" t="s">
        <v>0</v>
      </c>
      <c r="E35" s="50" t="s">
        <v>49</v>
      </c>
      <c r="F35" s="51" t="s">
        <v>1</v>
      </c>
      <c r="G35" s="51" t="s">
        <v>2</v>
      </c>
      <c r="H35" s="51" t="s">
        <v>50</v>
      </c>
      <c r="I35" s="51" t="s">
        <v>3</v>
      </c>
      <c r="J35" s="51" t="s">
        <v>4</v>
      </c>
      <c r="K35" s="51" t="s">
        <v>51</v>
      </c>
      <c r="L35" s="51" t="s">
        <v>52</v>
      </c>
      <c r="M35" s="52" t="s">
        <v>53</v>
      </c>
      <c r="N35" s="67" t="s">
        <v>54</v>
      </c>
    </row>
    <row r="36" spans="1:14" x14ac:dyDescent="0.25">
      <c r="A36" t="s">
        <v>69</v>
      </c>
      <c r="B36" s="72">
        <v>42298</v>
      </c>
      <c r="C36" s="54">
        <v>5</v>
      </c>
      <c r="D36" s="55" t="s">
        <v>55</v>
      </c>
      <c r="E36" s="56">
        <v>24.7</v>
      </c>
      <c r="F36" s="57">
        <v>112.7</v>
      </c>
      <c r="G36" s="57">
        <v>110.2</v>
      </c>
      <c r="H36" s="57">
        <v>1.0609999999999999</v>
      </c>
      <c r="I36" s="57">
        <f>SUM(F36-G36-H36)</f>
        <v>1.4390000000000001</v>
      </c>
      <c r="J36" s="57">
        <v>887</v>
      </c>
      <c r="K36" s="57">
        <f>I36/J36</f>
        <v>1.6223224351747463E-3</v>
      </c>
      <c r="L36" s="57">
        <f>K36*1000</f>
        <v>1.6223224351747463</v>
      </c>
      <c r="M36" s="57">
        <f>I36/0.97336</f>
        <v>1.4783841538587985</v>
      </c>
      <c r="N36" s="58">
        <f>((M36*0.789)/(E36/1000))/10</f>
        <v>4.7224497870226401</v>
      </c>
    </row>
    <row r="37" spans="1:14" x14ac:dyDescent="0.25">
      <c r="A37" t="s">
        <v>70</v>
      </c>
      <c r="B37" s="73" t="s">
        <v>71</v>
      </c>
      <c r="C37" s="59">
        <v>6</v>
      </c>
      <c r="D37" s="55" t="s">
        <v>56</v>
      </c>
      <c r="E37" s="60">
        <v>24.7</v>
      </c>
      <c r="F37" s="61">
        <v>120</v>
      </c>
      <c r="G37" s="61">
        <v>116</v>
      </c>
      <c r="H37" s="57">
        <v>1.0609999999999999</v>
      </c>
      <c r="I37" s="57">
        <f t="shared" ref="I37:I39" si="30">SUM(F37-G37-H37)</f>
        <v>2.9390000000000001</v>
      </c>
      <c r="J37" s="61">
        <v>689</v>
      </c>
      <c r="K37" s="57">
        <f t="shared" ref="K37:K39" si="31">I37/J37</f>
        <v>4.2656023222060963E-3</v>
      </c>
      <c r="L37" s="61">
        <f t="shared" ref="L37:L39" si="32">K37*1000</f>
        <v>4.2656023222060959</v>
      </c>
      <c r="M37" s="61">
        <f t="shared" ref="M37:M39" si="33">I37/0.97336</f>
        <v>3.0194378236212707</v>
      </c>
      <c r="N37" s="58">
        <f t="shared" ref="N37:N39" si="34">((M37*0.789)/(E37/1000))/10</f>
        <v>9.6450868131060012</v>
      </c>
    </row>
    <row r="38" spans="1:14" x14ac:dyDescent="0.25">
      <c r="C38" s="59">
        <v>7</v>
      </c>
      <c r="D38" s="55" t="s">
        <v>57</v>
      </c>
      <c r="E38" s="60">
        <v>23</v>
      </c>
      <c r="F38" s="61">
        <v>114</v>
      </c>
      <c r="G38" s="61">
        <v>110.6</v>
      </c>
      <c r="H38" s="57">
        <v>1.0609999999999999</v>
      </c>
      <c r="I38" s="57">
        <f t="shared" si="30"/>
        <v>2.3390000000000057</v>
      </c>
      <c r="J38" s="61">
        <v>577</v>
      </c>
      <c r="K38" s="57">
        <f t="shared" si="31"/>
        <v>4.0537261698440309E-3</v>
      </c>
      <c r="L38" s="61">
        <f t="shared" si="32"/>
        <v>4.0537261698440306</v>
      </c>
      <c r="M38" s="61">
        <f t="shared" si="33"/>
        <v>2.4030163557162876</v>
      </c>
      <c r="N38" s="58">
        <f t="shared" si="34"/>
        <v>8.2433908898267436</v>
      </c>
    </row>
    <row r="39" spans="1:14" ht="15.75" thickBot="1" x14ac:dyDescent="0.3">
      <c r="C39" s="62">
        <v>8</v>
      </c>
      <c r="D39" s="63" t="s">
        <v>58</v>
      </c>
      <c r="E39" s="64">
        <v>25.8</v>
      </c>
      <c r="F39" s="65">
        <v>105</v>
      </c>
      <c r="G39" s="65">
        <v>101.7</v>
      </c>
      <c r="H39" s="66">
        <v>1.0609999999999999</v>
      </c>
      <c r="I39" s="66">
        <f t="shared" si="30"/>
        <v>2.2389999999999972</v>
      </c>
      <c r="J39" s="65">
        <v>357</v>
      </c>
      <c r="K39" s="66">
        <f t="shared" si="31"/>
        <v>6.2717086834733812E-3</v>
      </c>
      <c r="L39" s="65">
        <f t="shared" si="32"/>
        <v>6.2717086834733813</v>
      </c>
      <c r="M39" s="65">
        <f t="shared" si="33"/>
        <v>2.3002794443987806</v>
      </c>
      <c r="N39" s="74">
        <f t="shared" si="34"/>
        <v>7.0345755101962713</v>
      </c>
    </row>
    <row r="40" spans="1:14" ht="15.75" thickBot="1" x14ac:dyDescent="0.3">
      <c r="C40" s="49" t="s">
        <v>48</v>
      </c>
      <c r="D40" s="50" t="s">
        <v>0</v>
      </c>
      <c r="E40" s="50" t="s">
        <v>49</v>
      </c>
      <c r="F40" s="51" t="s">
        <v>1</v>
      </c>
      <c r="G40" s="51" t="s">
        <v>2</v>
      </c>
      <c r="H40" s="51" t="s">
        <v>50</v>
      </c>
      <c r="I40" s="51" t="s">
        <v>3</v>
      </c>
      <c r="J40" s="51" t="s">
        <v>4</v>
      </c>
      <c r="K40" s="51" t="s">
        <v>51</v>
      </c>
      <c r="L40" s="51" t="s">
        <v>52</v>
      </c>
      <c r="M40" s="52" t="s">
        <v>53</v>
      </c>
      <c r="N40" s="67" t="s">
        <v>54</v>
      </c>
    </row>
    <row r="41" spans="1:14" x14ac:dyDescent="0.25">
      <c r="A41" t="s">
        <v>69</v>
      </c>
      <c r="B41" s="72">
        <v>42303</v>
      </c>
      <c r="C41" s="54">
        <v>5</v>
      </c>
      <c r="D41" s="55" t="s">
        <v>55</v>
      </c>
      <c r="E41" s="56">
        <v>24.7</v>
      </c>
      <c r="F41" s="57">
        <v>129.1</v>
      </c>
      <c r="G41" s="57">
        <v>128.1</v>
      </c>
      <c r="H41" s="57">
        <v>1.0609999999999999</v>
      </c>
      <c r="I41" s="57">
        <f>SUM(F41-G41-H41)</f>
        <v>-6.0999999999999943E-2</v>
      </c>
      <c r="J41" s="57">
        <v>665</v>
      </c>
      <c r="K41" s="57">
        <f>I41/J41</f>
        <v>-9.1729323308270593E-5</v>
      </c>
      <c r="L41" s="57">
        <f>K41*1000</f>
        <v>-9.1729323308270591E-2</v>
      </c>
      <c r="M41" s="57">
        <f>I41/0.97336</f>
        <v>-6.2669515903673811E-2</v>
      </c>
      <c r="N41" s="58">
        <f>((M41*0.789)/(E41/1000))/10</f>
        <v>-0.20018723906072325</v>
      </c>
    </row>
    <row r="42" spans="1:14" x14ac:dyDescent="0.25">
      <c r="A42" t="s">
        <v>70</v>
      </c>
      <c r="B42" s="73" t="s">
        <v>72</v>
      </c>
      <c r="C42" s="59">
        <v>6</v>
      </c>
      <c r="D42" s="55" t="s">
        <v>56</v>
      </c>
      <c r="E42" s="60">
        <v>24.7</v>
      </c>
      <c r="F42" s="61">
        <v>113.8</v>
      </c>
      <c r="G42" s="61">
        <v>112.8</v>
      </c>
      <c r="H42" s="57">
        <v>1.0609999999999999</v>
      </c>
      <c r="I42" s="57">
        <f t="shared" ref="I42:I44" si="35">SUM(F42-G42-H42)</f>
        <v>-6.0999999999999943E-2</v>
      </c>
      <c r="J42" s="61">
        <v>859</v>
      </c>
      <c r="K42" s="57">
        <f t="shared" ref="K42:K44" si="36">I42/J42</f>
        <v>-7.1012805587892838E-5</v>
      </c>
      <c r="L42" s="61">
        <f t="shared" ref="L42:L44" si="37">K42*1000</f>
        <v>-7.1012805587892844E-2</v>
      </c>
      <c r="M42" s="61">
        <f t="shared" ref="M42:M44" si="38">I42/0.97336</f>
        <v>-6.2669515903673811E-2</v>
      </c>
      <c r="N42" s="58">
        <f t="shared" ref="N42:N44" si="39">((M42*0.789)/(E42/1000))/10</f>
        <v>-0.20018723906072325</v>
      </c>
    </row>
    <row r="43" spans="1:14" x14ac:dyDescent="0.25">
      <c r="C43" s="59">
        <v>7</v>
      </c>
      <c r="D43" s="55" t="s">
        <v>57</v>
      </c>
      <c r="E43" s="60">
        <v>23</v>
      </c>
      <c r="F43" s="61">
        <v>125.8</v>
      </c>
      <c r="G43" s="61">
        <v>124.5</v>
      </c>
      <c r="H43" s="57">
        <v>1.0609999999999999</v>
      </c>
      <c r="I43" s="57">
        <f t="shared" si="35"/>
        <v>0.23899999999999721</v>
      </c>
      <c r="J43" s="61">
        <v>589</v>
      </c>
      <c r="K43" s="57">
        <f t="shared" si="36"/>
        <v>4.0577249575551307E-4</v>
      </c>
      <c r="L43" s="61">
        <f t="shared" si="37"/>
        <v>0.40577249575551305</v>
      </c>
      <c r="M43" s="61">
        <f t="shared" si="38"/>
        <v>0.24554121804881771</v>
      </c>
      <c r="N43" s="58">
        <f t="shared" si="39"/>
        <v>0.84231313495877047</v>
      </c>
    </row>
    <row r="44" spans="1:14" ht="15.75" thickBot="1" x14ac:dyDescent="0.3">
      <c r="C44" s="62">
        <v>8</v>
      </c>
      <c r="D44" s="63" t="s">
        <v>58</v>
      </c>
      <c r="E44" s="64">
        <v>25.8</v>
      </c>
      <c r="F44" s="65">
        <v>117.5</v>
      </c>
      <c r="G44" s="65">
        <v>116.6</v>
      </c>
      <c r="H44" s="66">
        <v>1.0609999999999999</v>
      </c>
      <c r="I44" s="66">
        <f t="shared" si="35"/>
        <v>-0.16099999999999426</v>
      </c>
      <c r="J44" s="65">
        <v>710</v>
      </c>
      <c r="K44" s="66">
        <f t="shared" si="36"/>
        <v>-2.2676056338027362E-4</v>
      </c>
      <c r="L44" s="65">
        <f t="shared" si="37"/>
        <v>-0.22676056338027362</v>
      </c>
      <c r="M44" s="65">
        <f t="shared" si="38"/>
        <v>-0.16540642722116614</v>
      </c>
      <c r="N44" s="74">
        <f t="shared" si="39"/>
        <v>-0.50583593440891506</v>
      </c>
    </row>
    <row r="45" spans="1:14" ht="15.75" thickBot="1" x14ac:dyDescent="0.3">
      <c r="C45" s="49" t="s">
        <v>48</v>
      </c>
      <c r="D45" s="50" t="s">
        <v>0</v>
      </c>
      <c r="E45" s="50" t="s">
        <v>49</v>
      </c>
      <c r="F45" s="51" t="s">
        <v>1</v>
      </c>
      <c r="G45" s="51" t="s">
        <v>2</v>
      </c>
      <c r="H45" s="51" t="s">
        <v>50</v>
      </c>
      <c r="I45" s="51" t="s">
        <v>3</v>
      </c>
      <c r="J45" s="51" t="s">
        <v>4</v>
      </c>
      <c r="K45" s="51" t="s">
        <v>51</v>
      </c>
      <c r="L45" s="51" t="s">
        <v>52</v>
      </c>
      <c r="M45" s="52" t="s">
        <v>53</v>
      </c>
      <c r="N45" s="67" t="s">
        <v>54</v>
      </c>
    </row>
    <row r="46" spans="1:14" x14ac:dyDescent="0.25">
      <c r="A46" t="s">
        <v>69</v>
      </c>
      <c r="B46" s="72">
        <v>42304</v>
      </c>
      <c r="C46" s="54">
        <v>5</v>
      </c>
      <c r="D46" s="55" t="s">
        <v>55</v>
      </c>
      <c r="E46" s="56">
        <v>24.7</v>
      </c>
      <c r="F46" s="57">
        <v>125.3</v>
      </c>
      <c r="G46" s="57">
        <v>122.1</v>
      </c>
      <c r="H46" s="57">
        <v>1.0609999999999999</v>
      </c>
      <c r="I46" s="57">
        <f>SUM(F46-G46-H46)</f>
        <v>2.1390000000000029</v>
      </c>
      <c r="J46" s="57">
        <v>863</v>
      </c>
      <c r="K46" s="57">
        <f>I46/J46</f>
        <v>2.4785631517960636E-3</v>
      </c>
      <c r="L46" s="57">
        <f>K46*1000</f>
        <v>2.4785631517960636</v>
      </c>
      <c r="M46" s="57">
        <f>I46/0.97336</f>
        <v>2.1975425330812883</v>
      </c>
      <c r="N46" s="58">
        <f>((M46*0.789)/(E46/1000))/10</f>
        <v>7.0196803991948844</v>
      </c>
    </row>
    <row r="47" spans="1:14" x14ac:dyDescent="0.25">
      <c r="A47" t="s">
        <v>70</v>
      </c>
      <c r="B47" s="73" t="s">
        <v>73</v>
      </c>
      <c r="C47" s="59">
        <v>6</v>
      </c>
      <c r="D47" s="55" t="s">
        <v>56</v>
      </c>
      <c r="E47" s="60">
        <v>24.7</v>
      </c>
      <c r="F47" s="61">
        <v>114.3</v>
      </c>
      <c r="G47" s="61">
        <v>113.3</v>
      </c>
      <c r="H47" s="57">
        <v>1.0609999999999999</v>
      </c>
      <c r="I47" s="57">
        <f t="shared" ref="I47:I49" si="40">SUM(F47-G47-H47)</f>
        <v>-6.0999999999999943E-2</v>
      </c>
      <c r="J47" s="61">
        <v>849</v>
      </c>
      <c r="K47" s="57">
        <f t="shared" ref="K47:K49" si="41">I47/J47</f>
        <v>-7.1849234393403933E-5</v>
      </c>
      <c r="L47" s="61">
        <f t="shared" ref="L47:L49" si="42">K47*1000</f>
        <v>-7.1849234393403932E-2</v>
      </c>
      <c r="M47" s="61">
        <f t="shared" ref="M47:M49" si="43">I47/0.97336</f>
        <v>-6.2669515903673811E-2</v>
      </c>
      <c r="N47" s="58">
        <f t="shared" ref="N47:N49" si="44">((M47*0.789)/(E47/1000))/10</f>
        <v>-0.20018723906072325</v>
      </c>
    </row>
    <row r="48" spans="1:14" x14ac:dyDescent="0.25">
      <c r="C48" s="59">
        <v>7</v>
      </c>
      <c r="D48" s="55" t="s">
        <v>57</v>
      </c>
      <c r="E48" s="60">
        <v>23</v>
      </c>
      <c r="F48" s="61">
        <v>120.8</v>
      </c>
      <c r="G48" s="61">
        <v>118.5</v>
      </c>
      <c r="H48" s="57">
        <v>1.0609999999999999</v>
      </c>
      <c r="I48" s="57">
        <f t="shared" si="40"/>
        <v>1.2389999999999972</v>
      </c>
      <c r="J48" s="61">
        <v>507</v>
      </c>
      <c r="K48" s="57">
        <f t="shared" si="41"/>
        <v>2.443786982248515E-3</v>
      </c>
      <c r="L48" s="61">
        <f t="shared" si="42"/>
        <v>2.4437869822485152</v>
      </c>
      <c r="M48" s="61">
        <f t="shared" si="43"/>
        <v>1.2729103312237993</v>
      </c>
      <c r="N48" s="58">
        <f t="shared" si="44"/>
        <v>4.3666358753720775</v>
      </c>
    </row>
    <row r="49" spans="1:14" ht="15.75" thickBot="1" x14ac:dyDescent="0.3">
      <c r="C49" s="62">
        <v>8</v>
      </c>
      <c r="D49" s="63" t="s">
        <v>58</v>
      </c>
      <c r="E49" s="64">
        <v>25.8</v>
      </c>
      <c r="F49" s="65">
        <v>124.6</v>
      </c>
      <c r="G49" s="65">
        <v>123.3</v>
      </c>
      <c r="H49" s="66">
        <v>1.0609999999999999</v>
      </c>
      <c r="I49" s="66">
        <f t="shared" si="40"/>
        <v>0.23899999999999721</v>
      </c>
      <c r="J49" s="65">
        <v>505</v>
      </c>
      <c r="K49" s="66">
        <f t="shared" si="41"/>
        <v>4.7326732673266776E-4</v>
      </c>
      <c r="L49" s="65">
        <f t="shared" si="42"/>
        <v>0.47326732673266775</v>
      </c>
      <c r="M49" s="65">
        <f t="shared" si="43"/>
        <v>0.24554121804881771</v>
      </c>
      <c r="N49" s="74">
        <f t="shared" si="44"/>
        <v>0.7508993063585937</v>
      </c>
    </row>
    <row r="50" spans="1:14" ht="15.75" thickBot="1" x14ac:dyDescent="0.3">
      <c r="C50" s="49" t="s">
        <v>48</v>
      </c>
      <c r="D50" s="50" t="s">
        <v>0</v>
      </c>
      <c r="E50" s="50" t="s">
        <v>49</v>
      </c>
      <c r="F50" s="51" t="s">
        <v>1</v>
      </c>
      <c r="G50" s="51" t="s">
        <v>2</v>
      </c>
      <c r="H50" s="51" t="s">
        <v>50</v>
      </c>
      <c r="I50" s="51" t="s">
        <v>3</v>
      </c>
      <c r="J50" s="51" t="s">
        <v>4</v>
      </c>
      <c r="K50" s="51" t="s">
        <v>51</v>
      </c>
      <c r="L50" s="51" t="s">
        <v>52</v>
      </c>
      <c r="M50" s="52" t="s">
        <v>53</v>
      </c>
      <c r="N50" s="67" t="s">
        <v>54</v>
      </c>
    </row>
    <row r="51" spans="1:14" x14ac:dyDescent="0.25">
      <c r="A51" t="s">
        <v>69</v>
      </c>
      <c r="B51" s="72">
        <v>42305</v>
      </c>
      <c r="C51" s="54">
        <v>5</v>
      </c>
      <c r="D51" s="55" t="s">
        <v>55</v>
      </c>
      <c r="E51" s="56">
        <v>24.7</v>
      </c>
      <c r="F51" s="57">
        <v>118.1</v>
      </c>
      <c r="G51" s="57">
        <v>114.5</v>
      </c>
      <c r="H51" s="57">
        <v>1.0609999999999999</v>
      </c>
      <c r="I51" s="57">
        <f>SUM(F51-G51-H51)</f>
        <v>2.5389999999999944</v>
      </c>
      <c r="J51" s="57">
        <v>631</v>
      </c>
      <c r="K51" s="57">
        <f>I51/J51</f>
        <v>4.023771790808232E-3</v>
      </c>
      <c r="L51" s="57">
        <f>K51*1000</f>
        <v>4.0237717908082322</v>
      </c>
      <c r="M51" s="57">
        <f>I51/0.97336</f>
        <v>2.6084901783512722</v>
      </c>
      <c r="N51" s="58">
        <f>((M51*0.789)/(E51/1000))/10</f>
        <v>8.3323836061504188</v>
      </c>
    </row>
    <row r="52" spans="1:14" x14ac:dyDescent="0.25">
      <c r="A52" t="s">
        <v>70</v>
      </c>
      <c r="B52" s="73" t="s">
        <v>74</v>
      </c>
      <c r="C52" s="59">
        <v>6</v>
      </c>
      <c r="D52" s="55" t="s">
        <v>56</v>
      </c>
      <c r="E52" s="60">
        <v>24.7</v>
      </c>
      <c r="F52" s="61">
        <v>120.9</v>
      </c>
      <c r="G52" s="61">
        <v>117.5</v>
      </c>
      <c r="H52" s="57">
        <v>1.0609999999999999</v>
      </c>
      <c r="I52" s="57">
        <f>SUM(F52-G52-H52)</f>
        <v>2.3390000000000057</v>
      </c>
      <c r="J52" s="61">
        <v>685</v>
      </c>
      <c r="K52" s="57">
        <f t="shared" ref="K52:K54" si="45">I52/J52</f>
        <v>3.4145985401459939E-3</v>
      </c>
      <c r="L52" s="61">
        <f t="shared" ref="L52:L54" si="46">K52*1000</f>
        <v>3.414598540145994</v>
      </c>
      <c r="M52" s="61">
        <f t="shared" ref="M52:M54" si="47">I52/0.97336</f>
        <v>2.4030163557162876</v>
      </c>
      <c r="N52" s="58">
        <f t="shared" ref="N52:N54" si="48">((M52*0.789)/(E52/1000))/10</f>
        <v>7.6760320026726756</v>
      </c>
    </row>
    <row r="53" spans="1:14" x14ac:dyDescent="0.25">
      <c r="C53" s="59">
        <v>7</v>
      </c>
      <c r="D53" s="55" t="s">
        <v>57</v>
      </c>
      <c r="E53" s="60">
        <v>23</v>
      </c>
      <c r="F53" s="61">
        <v>131</v>
      </c>
      <c r="G53" s="61">
        <v>127.4</v>
      </c>
      <c r="H53" s="57">
        <v>1.0609999999999999</v>
      </c>
      <c r="I53" s="57">
        <f>SUM(F53-G53-H53)</f>
        <v>2.5389999999999944</v>
      </c>
      <c r="J53" s="61">
        <v>635</v>
      </c>
      <c r="K53" s="57">
        <f t="shared" si="45"/>
        <v>3.9984251968503848E-3</v>
      </c>
      <c r="L53" s="61">
        <f t="shared" si="46"/>
        <v>3.998425196850385</v>
      </c>
      <c r="M53" s="61">
        <f t="shared" si="47"/>
        <v>2.6084901783512722</v>
      </c>
      <c r="N53" s="58">
        <f t="shared" si="48"/>
        <v>8.9482554379093635</v>
      </c>
    </row>
    <row r="54" spans="1:14" ht="15.75" thickBot="1" x14ac:dyDescent="0.3">
      <c r="C54" s="62">
        <v>8</v>
      </c>
      <c r="D54" s="63" t="s">
        <v>58</v>
      </c>
      <c r="E54" s="64">
        <v>25.8</v>
      </c>
      <c r="F54" s="65">
        <v>119.7</v>
      </c>
      <c r="G54" s="65">
        <v>116.6</v>
      </c>
      <c r="H54" s="66">
        <v>1.0609999999999999</v>
      </c>
      <c r="I54" s="66">
        <f>SUM(F54-G54-H54)</f>
        <v>2.0390000000000086</v>
      </c>
      <c r="J54" s="65">
        <v>494</v>
      </c>
      <c r="K54" s="66">
        <f t="shared" si="45"/>
        <v>4.127530364372487E-3</v>
      </c>
      <c r="L54" s="65">
        <f t="shared" si="46"/>
        <v>4.127530364372487</v>
      </c>
      <c r="M54" s="65">
        <f t="shared" si="47"/>
        <v>2.094805621763796</v>
      </c>
      <c r="N54" s="74">
        <f t="shared" si="48"/>
        <v>6.4062078898125394</v>
      </c>
    </row>
    <row r="55" spans="1:14" ht="15.75" thickBot="1" x14ac:dyDescent="0.3">
      <c r="C55" s="49" t="s">
        <v>48</v>
      </c>
      <c r="D55" s="50" t="s">
        <v>0</v>
      </c>
      <c r="E55" s="50" t="s">
        <v>49</v>
      </c>
      <c r="F55" s="51" t="s">
        <v>1</v>
      </c>
      <c r="G55" s="51" t="s">
        <v>2</v>
      </c>
      <c r="H55" s="51" t="s">
        <v>50</v>
      </c>
      <c r="I55" s="51" t="s">
        <v>3</v>
      </c>
      <c r="J55" s="51" t="s">
        <v>4</v>
      </c>
      <c r="K55" s="51" t="s">
        <v>51</v>
      </c>
      <c r="L55" s="51" t="s">
        <v>52</v>
      </c>
      <c r="M55" s="52" t="s">
        <v>53</v>
      </c>
      <c r="N55" s="67" t="s">
        <v>54</v>
      </c>
    </row>
    <row r="56" spans="1:14" x14ac:dyDescent="0.25">
      <c r="A56" t="s">
        <v>69</v>
      </c>
      <c r="B56" s="72">
        <v>42306</v>
      </c>
      <c r="C56" s="54">
        <v>5</v>
      </c>
      <c r="D56" s="55" t="s">
        <v>55</v>
      </c>
      <c r="E56" s="56">
        <v>24.7</v>
      </c>
      <c r="F56" s="57">
        <v>122.9</v>
      </c>
      <c r="G56" s="57">
        <v>121.2</v>
      </c>
      <c r="H56" s="57">
        <v>1.0609999999999999</v>
      </c>
      <c r="I56" s="57">
        <f>SUM(F56-G56-H56)</f>
        <v>0.6390000000000029</v>
      </c>
      <c r="J56" s="57">
        <v>629</v>
      </c>
      <c r="K56" s="57">
        <f>I56/J56</f>
        <v>1.0158982511923734E-3</v>
      </c>
      <c r="L56" s="57">
        <f>K56*1000</f>
        <v>1.0158982511923735</v>
      </c>
      <c r="M56" s="57">
        <f>I56/0.97336</f>
        <v>0.65648886331881617</v>
      </c>
      <c r="N56" s="58">
        <f>((M56*0.789)/(E56/1000))/10</f>
        <v>2.0970433731115223</v>
      </c>
    </row>
    <row r="57" spans="1:14" x14ac:dyDescent="0.25">
      <c r="A57" t="s">
        <v>70</v>
      </c>
      <c r="B57" s="73" t="s">
        <v>75</v>
      </c>
      <c r="C57" s="59">
        <v>6</v>
      </c>
      <c r="D57" s="55" t="s">
        <v>56</v>
      </c>
      <c r="E57" s="60">
        <v>24.7</v>
      </c>
      <c r="F57" s="61">
        <v>115.2</v>
      </c>
      <c r="G57" s="61">
        <v>113.7</v>
      </c>
      <c r="H57" s="57">
        <v>1.0609999999999999</v>
      </c>
      <c r="I57" s="57">
        <f t="shared" ref="I57:I59" si="49">SUM(F57-G57-H57)</f>
        <v>0.43900000000000006</v>
      </c>
      <c r="J57" s="61">
        <v>731</v>
      </c>
      <c r="K57" s="57">
        <f t="shared" ref="K57:K59" si="50">I57/J57</f>
        <v>6.0054719562243513E-4</v>
      </c>
      <c r="L57" s="61">
        <f t="shared" ref="L57:L59" si="51">K57*1000</f>
        <v>0.60054719562243508</v>
      </c>
      <c r="M57" s="61">
        <f t="shared" ref="M57:M59" si="52">I57/0.97336</f>
        <v>0.45101504068381693</v>
      </c>
      <c r="N57" s="58">
        <f t="shared" ref="N57:N59" si="53">((M57*0.789)/(E57/1000))/10</f>
        <v>1.4406917696337311</v>
      </c>
    </row>
    <row r="58" spans="1:14" x14ac:dyDescent="0.25">
      <c r="C58" s="59">
        <v>7</v>
      </c>
      <c r="D58" s="55" t="s">
        <v>57</v>
      </c>
      <c r="E58" s="60">
        <v>23</v>
      </c>
      <c r="F58" s="61">
        <v>116</v>
      </c>
      <c r="G58" s="61">
        <v>114.7</v>
      </c>
      <c r="H58" s="57">
        <v>1.0609999999999999</v>
      </c>
      <c r="I58" s="57">
        <f t="shared" si="49"/>
        <v>0.23899999999999721</v>
      </c>
      <c r="J58" s="61">
        <v>902</v>
      </c>
      <c r="K58" s="57">
        <f t="shared" si="50"/>
        <v>2.6496674057649357E-4</v>
      </c>
      <c r="L58" s="61">
        <f t="shared" si="51"/>
        <v>0.26496674057649355</v>
      </c>
      <c r="M58" s="61">
        <f t="shared" si="52"/>
        <v>0.24554121804881771</v>
      </c>
      <c r="N58" s="58">
        <f t="shared" si="53"/>
        <v>0.84231313495877047</v>
      </c>
    </row>
    <row r="59" spans="1:14" ht="15.75" thickBot="1" x14ac:dyDescent="0.3">
      <c r="C59" s="62">
        <v>8</v>
      </c>
      <c r="D59" s="63" t="s">
        <v>58</v>
      </c>
      <c r="E59" s="64">
        <v>25.8</v>
      </c>
      <c r="F59" s="65">
        <v>111.8</v>
      </c>
      <c r="G59" s="65">
        <v>110.7</v>
      </c>
      <c r="H59" s="66">
        <v>1.0609999999999999</v>
      </c>
      <c r="I59" s="66">
        <f t="shared" si="49"/>
        <v>3.8999999999994373E-2</v>
      </c>
      <c r="J59" s="65">
        <v>596</v>
      </c>
      <c r="K59" s="66">
        <f t="shared" si="50"/>
        <v>6.5436241610728808E-5</v>
      </c>
      <c r="L59" s="65">
        <f t="shared" si="51"/>
        <v>6.5436241610728807E-2</v>
      </c>
      <c r="M59" s="65">
        <f t="shared" si="52"/>
        <v>4.0067395413818499E-2</v>
      </c>
      <c r="N59" s="74">
        <f t="shared" si="53"/>
        <v>0.12253168597481705</v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Calculating Ethanol Intake</vt:lpstr>
      <vt:lpstr>Volume per licks (Opto)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M. Irving</dc:creator>
  <cp:lastModifiedBy>James M Irving, Ph.D.</cp:lastModifiedBy>
  <dcterms:created xsi:type="dcterms:W3CDTF">2017-01-18T19:19:58Z</dcterms:created>
  <dcterms:modified xsi:type="dcterms:W3CDTF">2019-02-04T19:34:23Z</dcterms:modified>
</cp:coreProperties>
</file>